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3.xml" ContentType="application/vnd.openxmlformats-officedocument.drawing+xml"/>
  <Override PartName="/xl/charts/chart2.xml" ContentType="application/vnd.openxmlformats-officedocument.drawingml.chart+xml"/>
  <Override PartName="/xl/theme/themeOverride2.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NET1.cec.eu.int\homes\075\bormayv\Desktop\"/>
    </mc:Choice>
  </mc:AlternateContent>
  <bookViews>
    <workbookView xWindow="0" yWindow="300" windowWidth="28290" windowHeight="12525" tabRatio="861"/>
  </bookViews>
  <sheets>
    <sheet name="Cover" sheetId="9" r:id="rId1"/>
    <sheet name="Info" sheetId="10" r:id="rId2"/>
    <sheet name="Inputs&gt;&gt;" sheetId="31" r:id="rId3"/>
    <sheet name="Lists" sheetId="32" r:id="rId4"/>
    <sheet name="Aviation Data" sheetId="33" r:id="rId5"/>
    <sheet name="Car Data" sheetId="34" r:id="rId6"/>
    <sheet name="Coach Data" sheetId="35" r:id="rId7"/>
    <sheet name="Rail Data" sheetId="36" r:id="rId8"/>
    <sheet name="Master Sheet&gt;&gt;" sheetId="37" r:id="rId9"/>
    <sheet name="Data" sheetId="38" r:id="rId10"/>
    <sheet name="Fares Chart" sheetId="39" r:id="rId11"/>
    <sheet name="Service Quality Chart" sheetId="44" r:id="rId12"/>
  </sheets>
  <definedNames>
    <definedName name="_Disclaimer1_">"Steer Davies Gleave has prepared this work for "</definedName>
    <definedName name="_Disclaimer2_">". This work may only be used within the context and scope of work for which Steer Davies Gleave was commissioned and may not be relied upon in part or whole by any third party or be used for any other purpose. "</definedName>
    <definedName name="_Disclaimer3_">"Any person choosing to use any part of this work without the express and written permission of Steer Davies Gleave shall be deemed to confirm their agreement to indemnify Steer Davies Gleave for all loss or damage resulting therefrom. "</definedName>
    <definedName name="_Disclaimer4_">"Steer Davies Gleave has prepared this work using professional practices and procedures using information available to it at the time and as such any new information could alter the validity of the results and conclusions made"</definedName>
    <definedName name="_Disclaimer5_">"."</definedName>
    <definedName name="_SheetCount_">Info!$G$81</definedName>
    <definedName name="FileName">Info!$D$11</definedName>
    <definedName name="_xlnm.Print_Area" localSheetId="4">'Aviation Data'!$A$1:$T$78</definedName>
    <definedName name="_xlnm.Print_Area" localSheetId="5">'Car Data'!$A$1:$T$188</definedName>
    <definedName name="_xlnm.Print_Area" localSheetId="6">'Coach Data'!$A$1:$T$59</definedName>
    <definedName name="_xlnm.Print_Area" localSheetId="0">Cover!$A$1:$M$32</definedName>
    <definedName name="_xlnm.Print_Area" localSheetId="9">Data!$A$1:$S$58</definedName>
    <definedName name="_xlnm.Print_Area" localSheetId="10">'Fares Chart'!$A$1:$S$56</definedName>
    <definedName name="_xlnm.Print_Area" localSheetId="1">Info!$A$1:$H$83</definedName>
    <definedName name="_xlnm.Print_Area" localSheetId="2">'Inputs&gt;&gt;'!$A$1:$M$30</definedName>
    <definedName name="_xlnm.Print_Area" localSheetId="3">Lists!$A$1:$S$30</definedName>
    <definedName name="_xlnm.Print_Area" localSheetId="8">'Master Sheet&gt;&gt;'!$A$1:$M$30</definedName>
    <definedName name="_xlnm.Print_Area" localSheetId="7">'Rail Data'!$A$1:$S$584</definedName>
    <definedName name="_xlnm.Print_Area" localSheetId="11">'Service Quality Chart'!$A$1:$S$53</definedName>
  </definedNames>
  <calcPr calcId="162913" calcMode="manual"/>
  <fileRecoveryPr repairLoad="1"/>
</workbook>
</file>

<file path=xl/calcChain.xml><?xml version="1.0" encoding="utf-8"?>
<calcChain xmlns="http://schemas.openxmlformats.org/spreadsheetml/2006/main">
  <c r="D78" i="10" l="1"/>
  <c r="D77" i="10"/>
  <c r="D76" i="10"/>
  <c r="E75" i="10"/>
  <c r="D75" i="10"/>
  <c r="D74" i="10"/>
  <c r="D73" i="10"/>
  <c r="D72" i="10"/>
  <c r="D71" i="10"/>
  <c r="D70" i="10"/>
  <c r="E69" i="10"/>
  <c r="D69" i="10"/>
  <c r="D68" i="10"/>
  <c r="E67" i="10"/>
  <c r="D67" i="10"/>
  <c r="B3" i="44" l="1"/>
  <c r="B2" i="44"/>
  <c r="B3" i="39"/>
  <c r="B2" i="39"/>
  <c r="B3" i="38"/>
  <c r="B2" i="38"/>
  <c r="B3" i="36"/>
  <c r="B2" i="36"/>
  <c r="B3" i="35"/>
  <c r="B2" i="35"/>
  <c r="B3" i="34"/>
  <c r="B2" i="34"/>
  <c r="B3" i="32"/>
  <c r="B2" i="32"/>
  <c r="B3" i="33"/>
  <c r="B2" i="33"/>
  <c r="C1" i="44"/>
  <c r="E78" i="10" s="1"/>
  <c r="C1" i="39"/>
  <c r="E77" i="10" s="1"/>
  <c r="C1" i="38"/>
  <c r="E76" i="10" s="1"/>
  <c r="C1" i="36"/>
  <c r="E74" i="10" s="1"/>
  <c r="C1" i="35"/>
  <c r="E73" i="10" s="1"/>
  <c r="C1" i="34"/>
  <c r="E72" i="10" s="1"/>
  <c r="C1" i="32"/>
  <c r="E70" i="10" s="1"/>
  <c r="C1" i="33"/>
  <c r="E71" i="10" s="1"/>
  <c r="D14" i="44"/>
  <c r="E14" i="44" s="1"/>
  <c r="E13" i="44"/>
  <c r="E12" i="44"/>
  <c r="E11" i="44"/>
  <c r="H10" i="44" s="1"/>
  <c r="G10" i="44"/>
  <c r="B6" i="44"/>
  <c r="G10" i="39"/>
  <c r="B6" i="39"/>
  <c r="E11" i="39"/>
  <c r="H10" i="39" s="1"/>
  <c r="E12" i="39"/>
  <c r="E13" i="39"/>
  <c r="D14" i="39"/>
  <c r="E14" i="39" s="1"/>
  <c r="B6" i="38"/>
  <c r="G20" i="38"/>
  <c r="H20" i="38"/>
  <c r="I20" i="38"/>
  <c r="J20" i="38"/>
  <c r="K20" i="38"/>
  <c r="L20" i="38"/>
  <c r="M20" i="38"/>
  <c r="N20" i="38"/>
  <c r="O20" i="38"/>
  <c r="P20" i="38"/>
  <c r="AC20" i="38"/>
  <c r="AD20" i="38" s="1"/>
  <c r="AF20" i="38"/>
  <c r="G21" i="38"/>
  <c r="H21" i="38"/>
  <c r="I21" i="38"/>
  <c r="J21" i="38"/>
  <c r="K21" i="38"/>
  <c r="L21" i="38"/>
  <c r="M21" i="38"/>
  <c r="N21" i="38"/>
  <c r="O21" i="38"/>
  <c r="P21" i="38"/>
  <c r="AC21" i="38"/>
  <c r="AD21" i="38" s="1"/>
  <c r="AF21" i="38"/>
  <c r="G22" i="38"/>
  <c r="H22" i="38"/>
  <c r="I22" i="38"/>
  <c r="J22" i="38"/>
  <c r="K22" i="38"/>
  <c r="L22" i="38"/>
  <c r="M22" i="38"/>
  <c r="N22" i="38"/>
  <c r="O22" i="38"/>
  <c r="P22" i="38"/>
  <c r="AC22" i="38"/>
  <c r="AD22" i="38" s="1"/>
  <c r="AF22" i="38"/>
  <c r="G23" i="38"/>
  <c r="H23" i="38"/>
  <c r="I23" i="38"/>
  <c r="J23" i="38"/>
  <c r="K23" i="38"/>
  <c r="L23" i="38"/>
  <c r="M23" i="38"/>
  <c r="N23" i="38"/>
  <c r="O23" i="38"/>
  <c r="P23" i="38"/>
  <c r="AC23" i="38"/>
  <c r="AD23" i="38"/>
  <c r="AF23" i="38"/>
  <c r="G24" i="38"/>
  <c r="H24" i="38"/>
  <c r="I24" i="38"/>
  <c r="J24" i="38"/>
  <c r="K24" i="38"/>
  <c r="L24" i="38"/>
  <c r="M24" i="38"/>
  <c r="N24" i="38"/>
  <c r="O24" i="38"/>
  <c r="P24" i="38"/>
  <c r="AC24" i="38"/>
  <c r="AD24" i="38" s="1"/>
  <c r="AF24" i="38"/>
  <c r="G25" i="38"/>
  <c r="H25" i="38"/>
  <c r="I25" i="38"/>
  <c r="J25" i="38"/>
  <c r="K25" i="38"/>
  <c r="L25" i="38"/>
  <c r="M25" i="38"/>
  <c r="N25" i="38"/>
  <c r="O25" i="38"/>
  <c r="P25" i="38"/>
  <c r="AC25" i="38"/>
  <c r="AD25" i="38" s="1"/>
  <c r="AF25" i="38"/>
  <c r="G26" i="38"/>
  <c r="H26" i="38"/>
  <c r="I26" i="38"/>
  <c r="J26" i="38"/>
  <c r="K26" i="38"/>
  <c r="L26" i="38"/>
  <c r="M26" i="38"/>
  <c r="N26" i="38"/>
  <c r="O26" i="38"/>
  <c r="P26" i="38"/>
  <c r="AC26" i="38"/>
  <c r="AD26" i="38" s="1"/>
  <c r="AF26" i="38"/>
  <c r="G27" i="38"/>
  <c r="H27" i="38"/>
  <c r="I27" i="38"/>
  <c r="J27" i="38"/>
  <c r="K27" i="38"/>
  <c r="L27" i="38"/>
  <c r="M27" i="38"/>
  <c r="N27" i="38"/>
  <c r="O27" i="38"/>
  <c r="P27" i="38"/>
  <c r="AC27" i="38"/>
  <c r="AD27" i="38"/>
  <c r="AF27" i="38"/>
  <c r="G28" i="38"/>
  <c r="H28" i="38"/>
  <c r="I28" i="38"/>
  <c r="J28" i="38"/>
  <c r="K28" i="38"/>
  <c r="L28" i="38"/>
  <c r="M28" i="38"/>
  <c r="N28" i="38"/>
  <c r="O28" i="38"/>
  <c r="P28" i="38"/>
  <c r="AC28" i="38"/>
  <c r="AD28" i="38" s="1"/>
  <c r="AF28" i="38"/>
  <c r="G29" i="38"/>
  <c r="H29" i="38"/>
  <c r="I29" i="38"/>
  <c r="J29" i="38"/>
  <c r="K29" i="38"/>
  <c r="L29" i="38"/>
  <c r="M29" i="38"/>
  <c r="N29" i="38"/>
  <c r="O29" i="38"/>
  <c r="P29" i="38"/>
  <c r="AC29" i="38"/>
  <c r="AD29" i="38"/>
  <c r="AF29" i="38"/>
  <c r="G30" i="38"/>
  <c r="H30" i="38"/>
  <c r="I30" i="38"/>
  <c r="J30" i="38"/>
  <c r="K30" i="38"/>
  <c r="L30" i="38"/>
  <c r="M30" i="38"/>
  <c r="N30" i="38"/>
  <c r="O30" i="38"/>
  <c r="P30" i="38"/>
  <c r="AC30" i="38"/>
  <c r="AD30" i="38" s="1"/>
  <c r="AF30" i="38"/>
  <c r="G31" i="38"/>
  <c r="H31" i="38"/>
  <c r="I31" i="38"/>
  <c r="J31" i="38"/>
  <c r="K31" i="38"/>
  <c r="L31" i="38"/>
  <c r="M31" i="38"/>
  <c r="N31" i="38"/>
  <c r="O31" i="38"/>
  <c r="P31" i="38"/>
  <c r="AC31" i="38"/>
  <c r="AD31" i="38" s="1"/>
  <c r="AF31" i="38"/>
  <c r="G32" i="38"/>
  <c r="H32" i="38"/>
  <c r="I32" i="38"/>
  <c r="J32" i="38"/>
  <c r="K32" i="38"/>
  <c r="L32" i="38"/>
  <c r="M32" i="38"/>
  <c r="N32" i="38"/>
  <c r="O32" i="38"/>
  <c r="P32" i="38"/>
  <c r="AC32" i="38"/>
  <c r="AD32" i="38" s="1"/>
  <c r="AF32" i="38"/>
  <c r="G33" i="38"/>
  <c r="H33" i="38"/>
  <c r="I33" i="38"/>
  <c r="J33" i="38"/>
  <c r="K33" i="38"/>
  <c r="L33" i="38"/>
  <c r="M33" i="38"/>
  <c r="N33" i="38"/>
  <c r="O33" i="38"/>
  <c r="P33" i="38"/>
  <c r="AC33" i="38"/>
  <c r="AD33" i="38" s="1"/>
  <c r="AF33" i="38"/>
  <c r="G34" i="38"/>
  <c r="H34" i="38"/>
  <c r="I34" i="38"/>
  <c r="J34" i="38"/>
  <c r="K34" i="38"/>
  <c r="L34" i="38"/>
  <c r="M34" i="38"/>
  <c r="N34" i="38"/>
  <c r="O34" i="38"/>
  <c r="P34" i="38"/>
  <c r="AC34" i="38"/>
  <c r="AD34" i="38" s="1"/>
  <c r="AF34" i="38"/>
  <c r="G35" i="38"/>
  <c r="H35" i="38"/>
  <c r="I35" i="38"/>
  <c r="J35" i="38"/>
  <c r="K35" i="38"/>
  <c r="L35" i="38"/>
  <c r="M35" i="38"/>
  <c r="N35" i="38"/>
  <c r="O35" i="38"/>
  <c r="P35" i="38"/>
  <c r="AC35" i="38"/>
  <c r="AD35" i="38"/>
  <c r="AF35" i="38"/>
  <c r="G36" i="38"/>
  <c r="H36" i="38"/>
  <c r="I36" i="38"/>
  <c r="J36" i="38"/>
  <c r="K36" i="38"/>
  <c r="L36" i="38"/>
  <c r="M36" i="38"/>
  <c r="N36" i="38"/>
  <c r="O36" i="38"/>
  <c r="P36" i="38"/>
  <c r="AC36" i="38"/>
  <c r="AD36" i="38"/>
  <c r="AF36" i="38"/>
  <c r="G37" i="38"/>
  <c r="H37" i="38"/>
  <c r="I37" i="38"/>
  <c r="J37" i="38"/>
  <c r="K37" i="38"/>
  <c r="L37" i="38"/>
  <c r="M37" i="38"/>
  <c r="N37" i="38"/>
  <c r="O37" i="38"/>
  <c r="P37" i="38"/>
  <c r="AC37" i="38"/>
  <c r="AD37" i="38" s="1"/>
  <c r="AF37" i="38"/>
  <c r="G38" i="38"/>
  <c r="H38" i="38"/>
  <c r="I38" i="38"/>
  <c r="J38" i="38"/>
  <c r="K38" i="38"/>
  <c r="L38" i="38"/>
  <c r="M38" i="38"/>
  <c r="N38" i="38"/>
  <c r="O38" i="38"/>
  <c r="P38" i="38"/>
  <c r="AC38" i="38"/>
  <c r="AD38" i="38" s="1"/>
  <c r="AF38" i="38"/>
  <c r="G39" i="38"/>
  <c r="H39" i="38"/>
  <c r="I39" i="38"/>
  <c r="J39" i="38"/>
  <c r="K39" i="38"/>
  <c r="L39" i="38"/>
  <c r="M39" i="38"/>
  <c r="N39" i="38"/>
  <c r="O39" i="38"/>
  <c r="P39" i="38"/>
  <c r="AC39" i="38"/>
  <c r="AD39" i="38" s="1"/>
  <c r="AF39" i="38"/>
  <c r="G40" i="38"/>
  <c r="H40" i="38"/>
  <c r="I40" i="38"/>
  <c r="J40" i="38"/>
  <c r="K40" i="38"/>
  <c r="L40" i="38"/>
  <c r="M40" i="38"/>
  <c r="N40" i="38"/>
  <c r="O40" i="38"/>
  <c r="P40" i="38"/>
  <c r="AC40" i="38"/>
  <c r="AD40" i="38"/>
  <c r="AF40" i="38"/>
  <c r="G41" i="38"/>
  <c r="H41" i="38"/>
  <c r="I41" i="38"/>
  <c r="J41" i="38"/>
  <c r="K41" i="38"/>
  <c r="L41" i="38"/>
  <c r="M41" i="38"/>
  <c r="N41" i="38"/>
  <c r="O41" i="38"/>
  <c r="P41" i="38"/>
  <c r="AC41" i="38"/>
  <c r="AD41" i="38" s="1"/>
  <c r="AF41" i="38"/>
  <c r="G42" i="38"/>
  <c r="H42" i="38"/>
  <c r="I42" i="38"/>
  <c r="J42" i="38"/>
  <c r="K42" i="38"/>
  <c r="L42" i="38"/>
  <c r="M42" i="38"/>
  <c r="N42" i="38"/>
  <c r="O42" i="38"/>
  <c r="P42" i="38"/>
  <c r="AC42" i="38"/>
  <c r="AD42" i="38" s="1"/>
  <c r="AF42" i="38"/>
  <c r="G43" i="38"/>
  <c r="H43" i="38"/>
  <c r="I43" i="38"/>
  <c r="J43" i="38"/>
  <c r="K43" i="38"/>
  <c r="L43" i="38"/>
  <c r="M43" i="38"/>
  <c r="N43" i="38"/>
  <c r="O43" i="38"/>
  <c r="P43" i="38"/>
  <c r="AC43" i="38"/>
  <c r="AD43" i="38" s="1"/>
  <c r="AF43" i="38"/>
  <c r="G44" i="38"/>
  <c r="H44" i="38"/>
  <c r="I44" i="38"/>
  <c r="J44" i="38"/>
  <c r="K44" i="38"/>
  <c r="L44" i="38"/>
  <c r="M44" i="38"/>
  <c r="N44" i="38"/>
  <c r="O44" i="38"/>
  <c r="P44" i="38"/>
  <c r="AC44" i="38"/>
  <c r="AD44" i="38" s="1"/>
  <c r="AF44" i="38"/>
  <c r="G45" i="38"/>
  <c r="H45" i="38"/>
  <c r="I45" i="38"/>
  <c r="J45" i="38"/>
  <c r="K45" i="38"/>
  <c r="L45" i="38"/>
  <c r="M45" i="38"/>
  <c r="N45" i="38"/>
  <c r="O45" i="38"/>
  <c r="P45" i="38"/>
  <c r="AC45" i="38"/>
  <c r="AD45" i="38" s="1"/>
  <c r="AF45" i="38"/>
  <c r="G46" i="38"/>
  <c r="H46" i="38"/>
  <c r="I46" i="38"/>
  <c r="J46" i="38"/>
  <c r="K46" i="38"/>
  <c r="L46" i="38"/>
  <c r="M46" i="38"/>
  <c r="N46" i="38"/>
  <c r="O46" i="38"/>
  <c r="P46" i="38"/>
  <c r="AC46" i="38"/>
  <c r="AD46" i="38" s="1"/>
  <c r="AF46" i="38"/>
  <c r="G47" i="38"/>
  <c r="H47" i="38"/>
  <c r="I47" i="38"/>
  <c r="J47" i="38"/>
  <c r="K47" i="38"/>
  <c r="L47" i="38"/>
  <c r="M47" i="38"/>
  <c r="N47" i="38"/>
  <c r="O47" i="38"/>
  <c r="P47" i="38"/>
  <c r="AC47" i="38"/>
  <c r="AD47" i="38" s="1"/>
  <c r="AF47" i="38"/>
  <c r="G50" i="38"/>
  <c r="H50" i="38"/>
  <c r="I50" i="38"/>
  <c r="J50" i="38"/>
  <c r="K50" i="38"/>
  <c r="L50" i="38"/>
  <c r="M50" i="38"/>
  <c r="N50" i="38"/>
  <c r="O50" i="38"/>
  <c r="P50" i="38"/>
  <c r="R50" i="38"/>
  <c r="S50" i="38"/>
  <c r="T50" i="38"/>
  <c r="U50" i="38"/>
  <c r="V50" i="38"/>
  <c r="W50" i="38"/>
  <c r="X50" i="38"/>
  <c r="Y50" i="38"/>
  <c r="Z50" i="38"/>
  <c r="AA50" i="38"/>
  <c r="AC50" i="38"/>
  <c r="AD50" i="38" s="1"/>
  <c r="AF50" i="38"/>
  <c r="G51" i="38"/>
  <c r="H51" i="38"/>
  <c r="I51" i="38"/>
  <c r="J51" i="38"/>
  <c r="K51" i="38"/>
  <c r="L51" i="38"/>
  <c r="M51" i="38"/>
  <c r="N51" i="38"/>
  <c r="O51" i="38"/>
  <c r="P51" i="38"/>
  <c r="R51" i="38"/>
  <c r="S51" i="38"/>
  <c r="T51" i="38"/>
  <c r="U51" i="38"/>
  <c r="V51" i="38"/>
  <c r="W51" i="38"/>
  <c r="X51" i="38"/>
  <c r="Y51" i="38"/>
  <c r="Z51" i="38"/>
  <c r="AA51" i="38"/>
  <c r="AC51" i="38"/>
  <c r="AD51" i="38"/>
  <c r="AF51" i="38"/>
  <c r="G52" i="38"/>
  <c r="H52" i="38"/>
  <c r="I52" i="38"/>
  <c r="J52" i="38"/>
  <c r="K52" i="38"/>
  <c r="L52" i="38"/>
  <c r="M52" i="38"/>
  <c r="N52" i="38"/>
  <c r="O52" i="38"/>
  <c r="P52" i="38"/>
  <c r="R52" i="38"/>
  <c r="S52" i="38"/>
  <c r="T52" i="38"/>
  <c r="U52" i="38"/>
  <c r="V52" i="38"/>
  <c r="W52" i="38"/>
  <c r="X52" i="38"/>
  <c r="Y52" i="38"/>
  <c r="Z52" i="38"/>
  <c r="AA52" i="38"/>
  <c r="AC52" i="38"/>
  <c r="AD52" i="38"/>
  <c r="AF52" i="38"/>
  <c r="G53" i="38"/>
  <c r="H53" i="38"/>
  <c r="I53" i="38"/>
  <c r="J53" i="38"/>
  <c r="K53" i="38"/>
  <c r="L53" i="38"/>
  <c r="M53" i="38"/>
  <c r="N53" i="38"/>
  <c r="O53" i="38"/>
  <c r="P53" i="38"/>
  <c r="R53" i="38"/>
  <c r="S53" i="38"/>
  <c r="T53" i="38"/>
  <c r="U53" i="38"/>
  <c r="V53" i="38"/>
  <c r="W53" i="38"/>
  <c r="X53" i="38"/>
  <c r="Y53" i="38"/>
  <c r="Z53" i="38"/>
  <c r="AA53" i="38"/>
  <c r="AC53" i="38"/>
  <c r="AD53" i="38" s="1"/>
  <c r="AF53" i="38"/>
  <c r="G54" i="38"/>
  <c r="H54" i="38"/>
  <c r="I54" i="38"/>
  <c r="J54" i="38"/>
  <c r="K54" i="38"/>
  <c r="L54" i="38"/>
  <c r="M54" i="38"/>
  <c r="N54" i="38"/>
  <c r="O54" i="38"/>
  <c r="P54" i="38"/>
  <c r="R54" i="38"/>
  <c r="S54" i="38"/>
  <c r="T54" i="38"/>
  <c r="U54" i="38"/>
  <c r="V54" i="38"/>
  <c r="W54" i="38"/>
  <c r="X54" i="38"/>
  <c r="Y54" i="38"/>
  <c r="Z54" i="38"/>
  <c r="AA54" i="38"/>
  <c r="AC54" i="38"/>
  <c r="AD54" i="38" s="1"/>
  <c r="AF54" i="38"/>
  <c r="G55" i="38"/>
  <c r="H55" i="38"/>
  <c r="I55" i="38"/>
  <c r="J55" i="38"/>
  <c r="K55" i="38"/>
  <c r="L55" i="38"/>
  <c r="M55" i="38"/>
  <c r="N55" i="38"/>
  <c r="O55" i="38"/>
  <c r="P55" i="38"/>
  <c r="R55" i="38"/>
  <c r="S55" i="38"/>
  <c r="T55" i="38"/>
  <c r="U55" i="38"/>
  <c r="V55" i="38"/>
  <c r="W55" i="38"/>
  <c r="X55" i="38"/>
  <c r="Y55" i="38"/>
  <c r="Z55" i="38"/>
  <c r="AA55" i="38"/>
  <c r="AC55" i="38"/>
  <c r="AD55" i="38" s="1"/>
  <c r="AF55" i="38"/>
  <c r="G56" i="38"/>
  <c r="H56" i="38"/>
  <c r="I56" i="38"/>
  <c r="J56" i="38"/>
  <c r="K56" i="38"/>
  <c r="L56" i="38"/>
  <c r="M56" i="38"/>
  <c r="N56" i="38"/>
  <c r="O56" i="38"/>
  <c r="P56" i="38"/>
  <c r="R56" i="38"/>
  <c r="S56" i="38"/>
  <c r="T56" i="38"/>
  <c r="U56" i="38"/>
  <c r="V56" i="38"/>
  <c r="W56" i="38"/>
  <c r="X56" i="38"/>
  <c r="Y56" i="38"/>
  <c r="Z56" i="38"/>
  <c r="AA56" i="38"/>
  <c r="AC56" i="38"/>
  <c r="AD56" i="38" s="1"/>
  <c r="AF56" i="38"/>
  <c r="G57" i="38"/>
  <c r="H57" i="38"/>
  <c r="I57" i="38"/>
  <c r="J57" i="38"/>
  <c r="K57" i="38"/>
  <c r="L57" i="38"/>
  <c r="M57" i="38"/>
  <c r="N57" i="38"/>
  <c r="O57" i="38"/>
  <c r="P57" i="38"/>
  <c r="R57" i="38"/>
  <c r="S57" i="38"/>
  <c r="T57" i="38"/>
  <c r="U57" i="38"/>
  <c r="V57" i="38"/>
  <c r="W57" i="38"/>
  <c r="X57" i="38"/>
  <c r="Y57" i="38"/>
  <c r="Z57" i="38"/>
  <c r="AA57" i="38"/>
  <c r="AC57" i="38"/>
  <c r="AD57" i="38" s="1"/>
  <c r="AF57" i="38"/>
  <c r="G58" i="38"/>
  <c r="H58" i="38"/>
  <c r="I58" i="38"/>
  <c r="J58" i="38"/>
  <c r="K58" i="38"/>
  <c r="L58" i="38"/>
  <c r="M58" i="38"/>
  <c r="N58" i="38"/>
  <c r="O58" i="38"/>
  <c r="P58" i="38"/>
  <c r="R58" i="38"/>
  <c r="S58" i="38"/>
  <c r="T58" i="38"/>
  <c r="U58" i="38"/>
  <c r="V58" i="38"/>
  <c r="W58" i="38"/>
  <c r="X58" i="38"/>
  <c r="Y58" i="38"/>
  <c r="Z58" i="38"/>
  <c r="AA58" i="38"/>
  <c r="AC58" i="38"/>
  <c r="AD58" i="38" s="1"/>
  <c r="AF58" i="38"/>
  <c r="G59" i="38"/>
  <c r="H59" i="38"/>
  <c r="I59" i="38"/>
  <c r="J59" i="38"/>
  <c r="K59" i="38"/>
  <c r="L59" i="38"/>
  <c r="M59" i="38"/>
  <c r="N59" i="38"/>
  <c r="O59" i="38"/>
  <c r="P59" i="38"/>
  <c r="R59" i="38"/>
  <c r="S59" i="38"/>
  <c r="T59" i="38"/>
  <c r="U59" i="38"/>
  <c r="V59" i="38"/>
  <c r="W59" i="38"/>
  <c r="X59" i="38"/>
  <c r="Y59" i="38"/>
  <c r="Z59" i="38"/>
  <c r="AA59" i="38"/>
  <c r="AC59" i="38"/>
  <c r="AD59" i="38" s="1"/>
  <c r="AF59" i="38"/>
  <c r="G60" i="38"/>
  <c r="H60" i="38"/>
  <c r="I60" i="38"/>
  <c r="J60" i="38"/>
  <c r="K60" i="38"/>
  <c r="L60" i="38"/>
  <c r="M60" i="38"/>
  <c r="N60" i="38"/>
  <c r="O60" i="38"/>
  <c r="P60" i="38"/>
  <c r="R60" i="38"/>
  <c r="S60" i="38"/>
  <c r="T60" i="38"/>
  <c r="U60" i="38"/>
  <c r="V60" i="38"/>
  <c r="W60" i="38"/>
  <c r="X60" i="38"/>
  <c r="Y60" i="38"/>
  <c r="Z60" i="38"/>
  <c r="AA60" i="38"/>
  <c r="AC60" i="38"/>
  <c r="AD60" i="38" s="1"/>
  <c r="AF60" i="38"/>
  <c r="G61" i="38"/>
  <c r="H61" i="38"/>
  <c r="I61" i="38"/>
  <c r="J61" i="38"/>
  <c r="K61" i="38"/>
  <c r="L61" i="38"/>
  <c r="M61" i="38"/>
  <c r="N61" i="38"/>
  <c r="O61" i="38"/>
  <c r="P61" i="38"/>
  <c r="R61" i="38"/>
  <c r="S61" i="38"/>
  <c r="T61" i="38"/>
  <c r="U61" i="38"/>
  <c r="V61" i="38"/>
  <c r="W61" i="38"/>
  <c r="X61" i="38"/>
  <c r="Y61" i="38"/>
  <c r="Z61" i="38"/>
  <c r="AA61" i="38"/>
  <c r="AC61" i="38"/>
  <c r="AD61" i="38"/>
  <c r="AF61" i="38"/>
  <c r="G62" i="38"/>
  <c r="H62" i="38"/>
  <c r="I62" i="38"/>
  <c r="J62" i="38"/>
  <c r="K62" i="38"/>
  <c r="L62" i="38"/>
  <c r="M62" i="38"/>
  <c r="N62" i="38"/>
  <c r="O62" i="38"/>
  <c r="P62" i="38"/>
  <c r="R62" i="38"/>
  <c r="S62" i="38"/>
  <c r="T62" i="38"/>
  <c r="U62" i="38"/>
  <c r="V62" i="38"/>
  <c r="W62" i="38"/>
  <c r="X62" i="38"/>
  <c r="Y62" i="38"/>
  <c r="Z62" i="38"/>
  <c r="AA62" i="38"/>
  <c r="AC62" i="38"/>
  <c r="AD62" i="38" s="1"/>
  <c r="AF62" i="38"/>
  <c r="G63" i="38"/>
  <c r="H63" i="38"/>
  <c r="I63" i="38"/>
  <c r="J63" i="38"/>
  <c r="K63" i="38"/>
  <c r="L63" i="38"/>
  <c r="M63" i="38"/>
  <c r="N63" i="38"/>
  <c r="O63" i="38"/>
  <c r="P63" i="38"/>
  <c r="R63" i="38"/>
  <c r="S63" i="38"/>
  <c r="T63" i="38"/>
  <c r="U63" i="38"/>
  <c r="V63" i="38"/>
  <c r="W63" i="38"/>
  <c r="X63" i="38"/>
  <c r="Y63" i="38"/>
  <c r="Z63" i="38"/>
  <c r="AA63" i="38"/>
  <c r="AC63" i="38"/>
  <c r="AD63" i="38" s="1"/>
  <c r="AF63" i="38"/>
  <c r="G64" i="38"/>
  <c r="H64" i="38"/>
  <c r="I64" i="38"/>
  <c r="J64" i="38"/>
  <c r="K64" i="38"/>
  <c r="L64" i="38"/>
  <c r="M64" i="38"/>
  <c r="N64" i="38"/>
  <c r="O64" i="38"/>
  <c r="P64" i="38"/>
  <c r="R64" i="38"/>
  <c r="S64" i="38"/>
  <c r="T64" i="38"/>
  <c r="U64" i="38"/>
  <c r="V64" i="38"/>
  <c r="W64" i="38"/>
  <c r="X64" i="38"/>
  <c r="Y64" i="38"/>
  <c r="Z64" i="38"/>
  <c r="AA64" i="38"/>
  <c r="AC64" i="38"/>
  <c r="AD64" i="38" s="1"/>
  <c r="AF64" i="38"/>
  <c r="G65" i="38"/>
  <c r="H65" i="38"/>
  <c r="I65" i="38"/>
  <c r="J65" i="38"/>
  <c r="K65" i="38"/>
  <c r="L65" i="38"/>
  <c r="M65" i="38"/>
  <c r="N65" i="38"/>
  <c r="O65" i="38"/>
  <c r="P65" i="38"/>
  <c r="R65" i="38"/>
  <c r="S65" i="38"/>
  <c r="T65" i="38"/>
  <c r="U65" i="38"/>
  <c r="V65" i="38"/>
  <c r="W65" i="38"/>
  <c r="X65" i="38"/>
  <c r="Y65" i="38"/>
  <c r="Z65" i="38"/>
  <c r="AA65" i="38"/>
  <c r="AC65" i="38"/>
  <c r="AD65" i="38" s="1"/>
  <c r="AF65" i="38"/>
  <c r="G66" i="38"/>
  <c r="H66" i="38"/>
  <c r="I66" i="38"/>
  <c r="J66" i="38"/>
  <c r="K66" i="38"/>
  <c r="L66" i="38"/>
  <c r="M66" i="38"/>
  <c r="N66" i="38"/>
  <c r="O66" i="38"/>
  <c r="P66" i="38"/>
  <c r="R66" i="38"/>
  <c r="S66" i="38"/>
  <c r="T66" i="38"/>
  <c r="U66" i="38"/>
  <c r="V66" i="38"/>
  <c r="W66" i="38"/>
  <c r="X66" i="38"/>
  <c r="Y66" i="38"/>
  <c r="Z66" i="38"/>
  <c r="AA66" i="38"/>
  <c r="AC66" i="38"/>
  <c r="AD66" i="38" s="1"/>
  <c r="AF66" i="38"/>
  <c r="G67" i="38"/>
  <c r="H67" i="38"/>
  <c r="I67" i="38"/>
  <c r="J67" i="38"/>
  <c r="K67" i="38"/>
  <c r="L67" i="38"/>
  <c r="M67" i="38"/>
  <c r="N67" i="38"/>
  <c r="O67" i="38"/>
  <c r="P67" i="38"/>
  <c r="R67" i="38"/>
  <c r="S67" i="38"/>
  <c r="T67" i="38"/>
  <c r="U67" i="38"/>
  <c r="V67" i="38"/>
  <c r="W67" i="38"/>
  <c r="X67" i="38"/>
  <c r="Y67" i="38"/>
  <c r="Z67" i="38"/>
  <c r="AA67" i="38"/>
  <c r="AC67" i="38"/>
  <c r="AD67" i="38" s="1"/>
  <c r="AF67" i="38"/>
  <c r="G68" i="38"/>
  <c r="H68" i="38"/>
  <c r="I68" i="38"/>
  <c r="J68" i="38"/>
  <c r="K68" i="38"/>
  <c r="L68" i="38"/>
  <c r="M68" i="38"/>
  <c r="N68" i="38"/>
  <c r="O68" i="38"/>
  <c r="P68" i="38"/>
  <c r="R68" i="38"/>
  <c r="S68" i="38"/>
  <c r="T68" i="38"/>
  <c r="U68" i="38"/>
  <c r="V68" i="38"/>
  <c r="W68" i="38"/>
  <c r="X68" i="38"/>
  <c r="Y68" i="38"/>
  <c r="Z68" i="38"/>
  <c r="AA68" i="38"/>
  <c r="AC68" i="38"/>
  <c r="AD68" i="38" s="1"/>
  <c r="AF68" i="38"/>
  <c r="G69" i="38"/>
  <c r="H69" i="38"/>
  <c r="I69" i="38"/>
  <c r="J69" i="38"/>
  <c r="K69" i="38"/>
  <c r="L69" i="38"/>
  <c r="M69" i="38"/>
  <c r="N69" i="38"/>
  <c r="O69" i="38"/>
  <c r="P69" i="38"/>
  <c r="R69" i="38"/>
  <c r="S69" i="38"/>
  <c r="T69" i="38"/>
  <c r="U69" i="38"/>
  <c r="V69" i="38"/>
  <c r="W69" i="38"/>
  <c r="X69" i="38"/>
  <c r="Y69" i="38"/>
  <c r="Z69" i="38"/>
  <c r="AA69" i="38"/>
  <c r="AC69" i="38"/>
  <c r="AD69" i="38"/>
  <c r="AF69" i="38"/>
  <c r="G70" i="38"/>
  <c r="H70" i="38"/>
  <c r="I70" i="38"/>
  <c r="J70" i="38"/>
  <c r="K70" i="38"/>
  <c r="L70" i="38"/>
  <c r="M70" i="38"/>
  <c r="N70" i="38"/>
  <c r="O70" i="38"/>
  <c r="P70" i="38"/>
  <c r="R70" i="38"/>
  <c r="S70" i="38"/>
  <c r="T70" i="38"/>
  <c r="U70" i="38"/>
  <c r="V70" i="38"/>
  <c r="W70" i="38"/>
  <c r="X70" i="38"/>
  <c r="Y70" i="38"/>
  <c r="Z70" i="38"/>
  <c r="AA70" i="38"/>
  <c r="AC70" i="38"/>
  <c r="AD70" i="38" s="1"/>
  <c r="AF70" i="38"/>
  <c r="G71" i="38"/>
  <c r="H71" i="38"/>
  <c r="I71" i="38"/>
  <c r="J71" i="38"/>
  <c r="K71" i="38"/>
  <c r="L71" i="38"/>
  <c r="M71" i="38"/>
  <c r="N71" i="38"/>
  <c r="O71" i="38"/>
  <c r="P71" i="38"/>
  <c r="R71" i="38"/>
  <c r="S71" i="38"/>
  <c r="T71" i="38"/>
  <c r="U71" i="38"/>
  <c r="V71" i="38"/>
  <c r="W71" i="38"/>
  <c r="X71" i="38"/>
  <c r="Y71" i="38"/>
  <c r="Z71" i="38"/>
  <c r="AA71" i="38"/>
  <c r="AC71" i="38"/>
  <c r="AD71" i="38" s="1"/>
  <c r="AF71" i="38"/>
  <c r="G72" i="38"/>
  <c r="H72" i="38"/>
  <c r="I72" i="38"/>
  <c r="J72" i="38"/>
  <c r="K72" i="38"/>
  <c r="L72" i="38"/>
  <c r="M72" i="38"/>
  <c r="N72" i="38"/>
  <c r="O72" i="38"/>
  <c r="P72" i="38"/>
  <c r="R72" i="38"/>
  <c r="S72" i="38"/>
  <c r="T72" i="38"/>
  <c r="U72" i="38"/>
  <c r="V72" i="38"/>
  <c r="W72" i="38"/>
  <c r="X72" i="38"/>
  <c r="Y72" i="38"/>
  <c r="Z72" i="38"/>
  <c r="AA72" i="38"/>
  <c r="AC72" i="38"/>
  <c r="AD72" i="38" s="1"/>
  <c r="AF72" i="38"/>
  <c r="G73" i="38"/>
  <c r="H73" i="38"/>
  <c r="I73" i="38"/>
  <c r="J73" i="38"/>
  <c r="K73" i="38"/>
  <c r="L73" i="38"/>
  <c r="M73" i="38"/>
  <c r="N73" i="38"/>
  <c r="O73" i="38"/>
  <c r="P73" i="38"/>
  <c r="R73" i="38"/>
  <c r="S73" i="38"/>
  <c r="T73" i="38"/>
  <c r="U73" i="38"/>
  <c r="V73" i="38"/>
  <c r="W73" i="38"/>
  <c r="X73" i="38"/>
  <c r="Y73" i="38"/>
  <c r="Z73" i="38"/>
  <c r="AA73" i="38"/>
  <c r="AC73" i="38"/>
  <c r="AD73" i="38" s="1"/>
  <c r="AF73" i="38"/>
  <c r="G74" i="38"/>
  <c r="H74" i="38"/>
  <c r="I74" i="38"/>
  <c r="J74" i="38"/>
  <c r="K74" i="38"/>
  <c r="L74" i="38"/>
  <c r="M74" i="38"/>
  <c r="N74" i="38"/>
  <c r="O74" i="38"/>
  <c r="P74" i="38"/>
  <c r="R74" i="38"/>
  <c r="S74" i="38"/>
  <c r="T74" i="38"/>
  <c r="U74" i="38"/>
  <c r="V74" i="38"/>
  <c r="W74" i="38"/>
  <c r="X74" i="38"/>
  <c r="Y74" i="38"/>
  <c r="Z74" i="38"/>
  <c r="AA74" i="38"/>
  <c r="AC74" i="38"/>
  <c r="AD74" i="38" s="1"/>
  <c r="AF74" i="38"/>
  <c r="G75" i="38"/>
  <c r="H75" i="38"/>
  <c r="I75" i="38"/>
  <c r="J75" i="38"/>
  <c r="K75" i="38"/>
  <c r="L75" i="38"/>
  <c r="M75" i="38"/>
  <c r="N75" i="38"/>
  <c r="O75" i="38"/>
  <c r="P75" i="38"/>
  <c r="R75" i="38"/>
  <c r="S75" i="38"/>
  <c r="T75" i="38"/>
  <c r="U75" i="38"/>
  <c r="V75" i="38"/>
  <c r="W75" i="38"/>
  <c r="X75" i="38"/>
  <c r="Y75" i="38"/>
  <c r="Z75" i="38"/>
  <c r="AA75" i="38"/>
  <c r="AC75" i="38"/>
  <c r="AD75" i="38"/>
  <c r="AF75" i="38"/>
  <c r="G76" i="38"/>
  <c r="H76" i="38"/>
  <c r="I76" i="38"/>
  <c r="J76" i="38"/>
  <c r="K76" i="38"/>
  <c r="L76" i="38"/>
  <c r="M76" i="38"/>
  <c r="N76" i="38"/>
  <c r="O76" i="38"/>
  <c r="P76" i="38"/>
  <c r="R76" i="38"/>
  <c r="S76" i="38"/>
  <c r="T76" i="38"/>
  <c r="U76" i="38"/>
  <c r="V76" i="38"/>
  <c r="W76" i="38"/>
  <c r="X76" i="38"/>
  <c r="Y76" i="38"/>
  <c r="Z76" i="38"/>
  <c r="AA76" i="38"/>
  <c r="AC76" i="38"/>
  <c r="AD76" i="38" s="1"/>
  <c r="AF76" i="38"/>
  <c r="G77" i="38"/>
  <c r="H77" i="38"/>
  <c r="I77" i="38"/>
  <c r="J77" i="38"/>
  <c r="K77" i="38"/>
  <c r="L77" i="38"/>
  <c r="M77" i="38"/>
  <c r="N77" i="38"/>
  <c r="O77" i="38"/>
  <c r="P77" i="38"/>
  <c r="R77" i="38"/>
  <c r="S77" i="38"/>
  <c r="T77" i="38"/>
  <c r="U77" i="38"/>
  <c r="V77" i="38"/>
  <c r="W77" i="38"/>
  <c r="X77" i="38"/>
  <c r="Y77" i="38"/>
  <c r="Z77" i="38"/>
  <c r="AA77" i="38"/>
  <c r="AC77" i="38"/>
  <c r="AD77" i="38" s="1"/>
  <c r="AF77" i="38"/>
  <c r="G80" i="38"/>
  <c r="H80" i="38"/>
  <c r="I80" i="38"/>
  <c r="J80" i="38"/>
  <c r="K80" i="38"/>
  <c r="L80" i="38"/>
  <c r="M80" i="38"/>
  <c r="N80" i="38"/>
  <c r="O80" i="38"/>
  <c r="P80" i="38"/>
  <c r="AC80" i="38"/>
  <c r="AD80" i="38" s="1"/>
  <c r="AF80" i="38"/>
  <c r="AN80" i="38"/>
  <c r="AO80" i="38" s="1"/>
  <c r="AQ80" i="38"/>
  <c r="AR80" i="38"/>
  <c r="AS80" i="38"/>
  <c r="G81" i="38"/>
  <c r="H81" i="38"/>
  <c r="I81" i="38"/>
  <c r="J81" i="38"/>
  <c r="K81" i="38"/>
  <c r="L81" i="38"/>
  <c r="M81" i="38"/>
  <c r="N81" i="38"/>
  <c r="O81" i="38"/>
  <c r="P81" i="38"/>
  <c r="AC81" i="38"/>
  <c r="AD81" i="38" s="1"/>
  <c r="AF81" i="38"/>
  <c r="AN81" i="38"/>
  <c r="AO81" i="38" s="1"/>
  <c r="AQ81" i="38"/>
  <c r="AR81" i="38"/>
  <c r="AS81" i="38"/>
  <c r="G82" i="38"/>
  <c r="H82" i="38"/>
  <c r="I82" i="38"/>
  <c r="J82" i="38"/>
  <c r="K82" i="38"/>
  <c r="L82" i="38"/>
  <c r="M82" i="38"/>
  <c r="N82" i="38"/>
  <c r="O82" i="38"/>
  <c r="P82" i="38"/>
  <c r="AC82" i="38"/>
  <c r="AD82" i="38" s="1"/>
  <c r="AF82" i="38"/>
  <c r="AN82" i="38"/>
  <c r="AO82" i="38" s="1"/>
  <c r="AQ82" i="38"/>
  <c r="AR82" i="38"/>
  <c r="AS82" i="38"/>
  <c r="G83" i="38"/>
  <c r="H83" i="38"/>
  <c r="I83" i="38"/>
  <c r="J83" i="38"/>
  <c r="K83" i="38"/>
  <c r="L83" i="38"/>
  <c r="M83" i="38"/>
  <c r="N83" i="38"/>
  <c r="O83" i="38"/>
  <c r="P83" i="38"/>
  <c r="AC83" i="38"/>
  <c r="AD83" i="38" s="1"/>
  <c r="AF83" i="38"/>
  <c r="AN83" i="38"/>
  <c r="AO83" i="38"/>
  <c r="AQ83" i="38"/>
  <c r="AR83" i="38"/>
  <c r="AS83" i="38"/>
  <c r="G84" i="38"/>
  <c r="H84" i="38"/>
  <c r="I84" i="38"/>
  <c r="J84" i="38"/>
  <c r="K84" i="38"/>
  <c r="L84" i="38"/>
  <c r="M84" i="38"/>
  <c r="N84" i="38"/>
  <c r="O84" i="38"/>
  <c r="P84" i="38"/>
  <c r="AC84" i="38"/>
  <c r="AD84" i="38" s="1"/>
  <c r="AF84" i="38"/>
  <c r="AN84" i="38"/>
  <c r="AO84" i="38" s="1"/>
  <c r="AQ84" i="38"/>
  <c r="AR84" i="38"/>
  <c r="AS84" i="38"/>
  <c r="G85" i="38"/>
  <c r="H85" i="38"/>
  <c r="I85" i="38"/>
  <c r="J85" i="38"/>
  <c r="K85" i="38"/>
  <c r="L85" i="38"/>
  <c r="M85" i="38"/>
  <c r="N85" i="38"/>
  <c r="O85" i="38"/>
  <c r="P85" i="38"/>
  <c r="AC85" i="38"/>
  <c r="AD85" i="38" s="1"/>
  <c r="AF85" i="38"/>
  <c r="AN85" i="38"/>
  <c r="AO85" i="38" s="1"/>
  <c r="AQ85" i="38"/>
  <c r="AR85" i="38"/>
  <c r="AS85" i="38"/>
  <c r="G86" i="38"/>
  <c r="H86" i="38"/>
  <c r="I86" i="38"/>
  <c r="J86" i="38"/>
  <c r="K86" i="38"/>
  <c r="L86" i="38"/>
  <c r="M86" i="38"/>
  <c r="N86" i="38"/>
  <c r="O86" i="38"/>
  <c r="P86" i="38"/>
  <c r="AC86" i="38"/>
  <c r="AD86" i="38" s="1"/>
  <c r="AF86" i="38"/>
  <c r="AN86" i="38"/>
  <c r="AO86" i="38"/>
  <c r="AQ86" i="38"/>
  <c r="AR86" i="38"/>
  <c r="AS86" i="38"/>
  <c r="G87" i="38"/>
  <c r="H87" i="38"/>
  <c r="I87" i="38"/>
  <c r="J87" i="38"/>
  <c r="K87" i="38"/>
  <c r="L87" i="38"/>
  <c r="M87" i="38"/>
  <c r="N87" i="38"/>
  <c r="O87" i="38"/>
  <c r="P87" i="38"/>
  <c r="AC87" i="38"/>
  <c r="AD87" i="38" s="1"/>
  <c r="AF87" i="38"/>
  <c r="AN87" i="38"/>
  <c r="AO87" i="38" s="1"/>
  <c r="AQ87" i="38"/>
  <c r="AR87" i="38"/>
  <c r="AS87" i="38"/>
  <c r="G88" i="38"/>
  <c r="H88" i="38"/>
  <c r="I88" i="38"/>
  <c r="J88" i="38"/>
  <c r="K88" i="38"/>
  <c r="L88" i="38"/>
  <c r="M88" i="38"/>
  <c r="N88" i="38"/>
  <c r="O88" i="38"/>
  <c r="P88" i="38"/>
  <c r="AC88" i="38"/>
  <c r="AD88" i="38" s="1"/>
  <c r="AF88" i="38"/>
  <c r="AN88" i="38"/>
  <c r="AO88" i="38" s="1"/>
  <c r="AQ88" i="38"/>
  <c r="AR88" i="38"/>
  <c r="AS88" i="38"/>
  <c r="G89" i="38"/>
  <c r="H89" i="38"/>
  <c r="I89" i="38"/>
  <c r="J89" i="38"/>
  <c r="K89" i="38"/>
  <c r="L89" i="38"/>
  <c r="M89" i="38"/>
  <c r="N89" i="38"/>
  <c r="O89" i="38"/>
  <c r="P89" i="38"/>
  <c r="AC89" i="38"/>
  <c r="AD89" i="38" s="1"/>
  <c r="AF89" i="38"/>
  <c r="AN89" i="38"/>
  <c r="AO89" i="38" s="1"/>
  <c r="AQ89" i="38"/>
  <c r="AR89" i="38"/>
  <c r="AS89" i="38"/>
  <c r="G90" i="38"/>
  <c r="H90" i="38"/>
  <c r="I90" i="38"/>
  <c r="J90" i="38"/>
  <c r="K90" i="38"/>
  <c r="L90" i="38"/>
  <c r="M90" i="38"/>
  <c r="N90" i="38"/>
  <c r="O90" i="38"/>
  <c r="P90" i="38"/>
  <c r="AC90" i="38"/>
  <c r="AD90" i="38" s="1"/>
  <c r="AF90" i="38"/>
  <c r="AN90" i="38"/>
  <c r="AO90" i="38"/>
  <c r="AQ90" i="38"/>
  <c r="AR90" i="38"/>
  <c r="AS90" i="38"/>
  <c r="G91" i="38"/>
  <c r="H91" i="38"/>
  <c r="I91" i="38"/>
  <c r="J91" i="38"/>
  <c r="K91" i="38"/>
  <c r="L91" i="38"/>
  <c r="M91" i="38"/>
  <c r="N91" i="38"/>
  <c r="O91" i="38"/>
  <c r="P91" i="38"/>
  <c r="AC91" i="38"/>
  <c r="AD91" i="38" s="1"/>
  <c r="AF91" i="38"/>
  <c r="AN91" i="38"/>
  <c r="AO91" i="38" s="1"/>
  <c r="AQ91" i="38"/>
  <c r="AR91" i="38"/>
  <c r="AS91" i="38"/>
  <c r="G92" i="38"/>
  <c r="H92" i="38"/>
  <c r="I92" i="38"/>
  <c r="J92" i="38"/>
  <c r="K92" i="38"/>
  <c r="L92" i="38"/>
  <c r="M92" i="38"/>
  <c r="N92" i="38"/>
  <c r="O92" i="38"/>
  <c r="P92" i="38"/>
  <c r="AC92" i="38"/>
  <c r="AD92" i="38"/>
  <c r="AF92" i="38"/>
  <c r="AN92" i="38"/>
  <c r="AO92" i="38"/>
  <c r="AQ92" i="38"/>
  <c r="AR92" i="38"/>
  <c r="AS92" i="38"/>
  <c r="G93" i="38"/>
  <c r="H93" i="38"/>
  <c r="I93" i="38"/>
  <c r="J93" i="38"/>
  <c r="K93" i="38"/>
  <c r="L93" i="38"/>
  <c r="M93" i="38"/>
  <c r="N93" i="38"/>
  <c r="O93" i="38"/>
  <c r="P93" i="38"/>
  <c r="AC93" i="38"/>
  <c r="AD93" i="38" s="1"/>
  <c r="AF93" i="38"/>
  <c r="AN93" i="38"/>
  <c r="AO93" i="38" s="1"/>
  <c r="AQ93" i="38"/>
  <c r="AR93" i="38"/>
  <c r="AS93" i="38"/>
  <c r="G94" i="38"/>
  <c r="H94" i="38"/>
  <c r="I94" i="38"/>
  <c r="J94" i="38"/>
  <c r="K94" i="38"/>
  <c r="L94" i="38"/>
  <c r="M94" i="38"/>
  <c r="N94" i="38"/>
  <c r="O94" i="38"/>
  <c r="P94" i="38"/>
  <c r="AC94" i="38"/>
  <c r="AD94" i="38"/>
  <c r="AF94" i="38"/>
  <c r="AN94" i="38"/>
  <c r="AO94" i="38" s="1"/>
  <c r="AQ94" i="38"/>
  <c r="AR94" i="38"/>
  <c r="AS94" i="38"/>
  <c r="G95" i="38"/>
  <c r="H95" i="38"/>
  <c r="I95" i="38"/>
  <c r="J95" i="38"/>
  <c r="K95" i="38"/>
  <c r="L95" i="38"/>
  <c r="M95" i="38"/>
  <c r="N95" i="38"/>
  <c r="O95" i="38"/>
  <c r="P95" i="38"/>
  <c r="AC95" i="38"/>
  <c r="AD95" i="38" s="1"/>
  <c r="AF95" i="38"/>
  <c r="AN95" i="38"/>
  <c r="AO95" i="38" s="1"/>
  <c r="AQ95" i="38"/>
  <c r="AR95" i="38"/>
  <c r="AS95" i="38"/>
  <c r="G96" i="38"/>
  <c r="H96" i="38"/>
  <c r="I96" i="38"/>
  <c r="J96" i="38"/>
  <c r="K96" i="38"/>
  <c r="L96" i="38"/>
  <c r="M96" i="38"/>
  <c r="N96" i="38"/>
  <c r="O96" i="38"/>
  <c r="P96" i="38"/>
  <c r="AC96" i="38"/>
  <c r="AD96" i="38" s="1"/>
  <c r="AF96" i="38"/>
  <c r="AN96" i="38"/>
  <c r="AO96" i="38"/>
  <c r="AQ96" i="38"/>
  <c r="AR96" i="38"/>
  <c r="AS96" i="38"/>
  <c r="G97" i="38"/>
  <c r="H97" i="38"/>
  <c r="I97" i="38"/>
  <c r="J97" i="38"/>
  <c r="K97" i="38"/>
  <c r="L97" i="38"/>
  <c r="M97" i="38"/>
  <c r="N97" i="38"/>
  <c r="O97" i="38"/>
  <c r="P97" i="38"/>
  <c r="AC97" i="38"/>
  <c r="AD97" i="38" s="1"/>
  <c r="AF97" i="38"/>
  <c r="AN97" i="38"/>
  <c r="AO97" i="38" s="1"/>
  <c r="AQ97" i="38"/>
  <c r="AR97" i="38"/>
  <c r="AS97" i="38"/>
  <c r="G98" i="38"/>
  <c r="H98" i="38"/>
  <c r="I98" i="38"/>
  <c r="J98" i="38"/>
  <c r="K98" i="38"/>
  <c r="L98" i="38"/>
  <c r="M98" i="38"/>
  <c r="N98" i="38"/>
  <c r="O98" i="38"/>
  <c r="P98" i="38"/>
  <c r="AC98" i="38"/>
  <c r="AD98" i="38" s="1"/>
  <c r="AF98" i="38"/>
  <c r="AN98" i="38"/>
  <c r="AO98" i="38" s="1"/>
  <c r="AQ98" i="38"/>
  <c r="AR98" i="38"/>
  <c r="AS98" i="38"/>
  <c r="G99" i="38"/>
  <c r="H99" i="38"/>
  <c r="I99" i="38"/>
  <c r="J99" i="38"/>
  <c r="K99" i="38"/>
  <c r="L99" i="38"/>
  <c r="M99" i="38"/>
  <c r="N99" i="38"/>
  <c r="O99" i="38"/>
  <c r="P99" i="38"/>
  <c r="AC99" i="38"/>
  <c r="AD99" i="38" s="1"/>
  <c r="AF99" i="38"/>
  <c r="AN99" i="38"/>
  <c r="AO99" i="38"/>
  <c r="AQ99" i="38"/>
  <c r="AR99" i="38"/>
  <c r="AS99" i="38"/>
  <c r="G100" i="38"/>
  <c r="H100" i="38"/>
  <c r="I100" i="38"/>
  <c r="J100" i="38"/>
  <c r="K100" i="38"/>
  <c r="L100" i="38"/>
  <c r="M100" i="38"/>
  <c r="N100" i="38"/>
  <c r="O100" i="38"/>
  <c r="P100" i="38"/>
  <c r="AC100" i="38"/>
  <c r="AD100" i="38" s="1"/>
  <c r="AF100" i="38"/>
  <c r="AN100" i="38"/>
  <c r="AO100" i="38" s="1"/>
  <c r="AQ100" i="38"/>
  <c r="AR100" i="38"/>
  <c r="AS100" i="38"/>
  <c r="G101" i="38"/>
  <c r="H101" i="38"/>
  <c r="I101" i="38"/>
  <c r="J101" i="38"/>
  <c r="K101" i="38"/>
  <c r="L101" i="38"/>
  <c r="M101" i="38"/>
  <c r="N101" i="38"/>
  <c r="O101" i="38"/>
  <c r="P101" i="38"/>
  <c r="AC101" i="38"/>
  <c r="AD101" i="38" s="1"/>
  <c r="AF101" i="38"/>
  <c r="AN101" i="38"/>
  <c r="AO101" i="38" s="1"/>
  <c r="AQ101" i="38"/>
  <c r="AR101" i="38"/>
  <c r="AS101" i="38"/>
  <c r="G102" i="38"/>
  <c r="H102" i="38"/>
  <c r="I102" i="38"/>
  <c r="J102" i="38"/>
  <c r="K102" i="38"/>
  <c r="L102" i="38"/>
  <c r="M102" i="38"/>
  <c r="N102" i="38"/>
  <c r="O102" i="38"/>
  <c r="P102" i="38"/>
  <c r="AC102" i="38"/>
  <c r="AD102" i="38" s="1"/>
  <c r="AF102" i="38"/>
  <c r="AN102" i="38"/>
  <c r="AO102" i="38"/>
  <c r="AQ102" i="38"/>
  <c r="AR102" i="38"/>
  <c r="AS102" i="38"/>
  <c r="G103" i="38"/>
  <c r="H103" i="38"/>
  <c r="I103" i="38"/>
  <c r="J103" i="38"/>
  <c r="K103" i="38"/>
  <c r="L103" i="38"/>
  <c r="M103" i="38"/>
  <c r="N103" i="38"/>
  <c r="O103" i="38"/>
  <c r="P103" i="38"/>
  <c r="AC103" i="38"/>
  <c r="AD103" i="38" s="1"/>
  <c r="AF103" i="38"/>
  <c r="AN103" i="38"/>
  <c r="AO103" i="38" s="1"/>
  <c r="AQ103" i="38"/>
  <c r="AR103" i="38"/>
  <c r="AS103" i="38"/>
  <c r="G104" i="38"/>
  <c r="H104" i="38"/>
  <c r="I104" i="38"/>
  <c r="J104" i="38"/>
  <c r="K104" i="38"/>
  <c r="L104" i="38"/>
  <c r="M104" i="38"/>
  <c r="N104" i="38"/>
  <c r="O104" i="38"/>
  <c r="P104" i="38"/>
  <c r="AC104" i="38"/>
  <c r="AD104" i="38" s="1"/>
  <c r="AF104" i="38"/>
  <c r="AN104" i="38"/>
  <c r="AO104" i="38" s="1"/>
  <c r="AQ104" i="38"/>
  <c r="AR104" i="38"/>
  <c r="AS104" i="38"/>
  <c r="G105" i="38"/>
  <c r="H105" i="38"/>
  <c r="I105" i="38"/>
  <c r="J105" i="38"/>
  <c r="K105" i="38"/>
  <c r="L105" i="38"/>
  <c r="M105" i="38"/>
  <c r="N105" i="38"/>
  <c r="O105" i="38"/>
  <c r="P105" i="38"/>
  <c r="AC105" i="38"/>
  <c r="AD105" i="38" s="1"/>
  <c r="AF105" i="38"/>
  <c r="AN105" i="38"/>
  <c r="AO105" i="38" s="1"/>
  <c r="AQ105" i="38"/>
  <c r="AR105" i="38"/>
  <c r="AS105" i="38"/>
  <c r="G106" i="38"/>
  <c r="H106" i="38"/>
  <c r="I106" i="38"/>
  <c r="J106" i="38"/>
  <c r="K106" i="38"/>
  <c r="L106" i="38"/>
  <c r="M106" i="38"/>
  <c r="N106" i="38"/>
  <c r="O106" i="38"/>
  <c r="P106" i="38"/>
  <c r="AC106" i="38"/>
  <c r="AD106" i="38" s="1"/>
  <c r="AF106" i="38"/>
  <c r="AN106" i="38"/>
  <c r="AO106" i="38"/>
  <c r="AQ106" i="38"/>
  <c r="AR106" i="38"/>
  <c r="AS106" i="38"/>
  <c r="G107" i="38"/>
  <c r="H107" i="38"/>
  <c r="I107" i="38"/>
  <c r="J107" i="38"/>
  <c r="K107" i="38"/>
  <c r="L107" i="38"/>
  <c r="M107" i="38"/>
  <c r="N107" i="38"/>
  <c r="O107" i="38"/>
  <c r="P107" i="38"/>
  <c r="AC107" i="38"/>
  <c r="AD107" i="38" s="1"/>
  <c r="AF107" i="38"/>
  <c r="AN107" i="38"/>
  <c r="AO107" i="38" s="1"/>
  <c r="AQ107" i="38"/>
  <c r="AR107" i="38"/>
  <c r="AS107" i="38"/>
  <c r="AN108" i="38"/>
  <c r="AO108" i="38" s="1"/>
  <c r="AQ108" i="38"/>
  <c r="AR108" i="38"/>
  <c r="AS108" i="38"/>
  <c r="F110" i="38"/>
  <c r="G110" i="38"/>
  <c r="H110" i="38"/>
  <c r="I110" i="38"/>
  <c r="J110" i="38"/>
  <c r="K110" i="38"/>
  <c r="L110" i="38"/>
  <c r="M110" i="38"/>
  <c r="N110" i="38"/>
  <c r="O110" i="38"/>
  <c r="P110" i="38"/>
  <c r="AC110" i="38"/>
  <c r="AF110" i="38"/>
  <c r="F111" i="38"/>
  <c r="G111" i="38"/>
  <c r="H111" i="38"/>
  <c r="I111" i="38"/>
  <c r="J111" i="38"/>
  <c r="K111" i="38"/>
  <c r="L111" i="38"/>
  <c r="M111" i="38"/>
  <c r="N111" i="38"/>
  <c r="O111" i="38"/>
  <c r="P111" i="38"/>
  <c r="AC111" i="38"/>
  <c r="AD111" i="38" s="1"/>
  <c r="AF111" i="38"/>
  <c r="F112" i="38"/>
  <c r="G112" i="38"/>
  <c r="H112" i="38"/>
  <c r="I112" i="38"/>
  <c r="J112" i="38"/>
  <c r="K112" i="38"/>
  <c r="L112" i="38"/>
  <c r="M112" i="38"/>
  <c r="N112" i="38"/>
  <c r="O112" i="38"/>
  <c r="P112" i="38"/>
  <c r="AC112" i="38"/>
  <c r="AF112" i="38"/>
  <c r="F113" i="38"/>
  <c r="AD113" i="38" s="1"/>
  <c r="G113" i="38"/>
  <c r="H113" i="38"/>
  <c r="I113" i="38"/>
  <c r="J113" i="38"/>
  <c r="K113" i="38"/>
  <c r="L113" i="38"/>
  <c r="M113" i="38"/>
  <c r="N113" i="38"/>
  <c r="O113" i="38"/>
  <c r="P113" i="38"/>
  <c r="AC113" i="38"/>
  <c r="AF113" i="38"/>
  <c r="F114" i="38"/>
  <c r="G114" i="38"/>
  <c r="H114" i="38"/>
  <c r="I114" i="38"/>
  <c r="J114" i="38"/>
  <c r="K114" i="38"/>
  <c r="L114" i="38"/>
  <c r="M114" i="38"/>
  <c r="N114" i="38"/>
  <c r="O114" i="38"/>
  <c r="P114" i="38"/>
  <c r="AC114" i="38"/>
  <c r="AD114" i="38" s="1"/>
  <c r="AF114" i="38"/>
  <c r="F115" i="38"/>
  <c r="G115" i="38"/>
  <c r="H115" i="38"/>
  <c r="I115" i="38"/>
  <c r="J115" i="38"/>
  <c r="K115" i="38"/>
  <c r="L115" i="38"/>
  <c r="M115" i="38"/>
  <c r="N115" i="38"/>
  <c r="O115" i="38"/>
  <c r="P115" i="38"/>
  <c r="AC115" i="38"/>
  <c r="AD115" i="38"/>
  <c r="AF115" i="38"/>
  <c r="F116" i="38"/>
  <c r="G116" i="38"/>
  <c r="H116" i="38"/>
  <c r="I116" i="38"/>
  <c r="J116" i="38"/>
  <c r="K116" i="38"/>
  <c r="L116" i="38"/>
  <c r="M116" i="38"/>
  <c r="N116" i="38"/>
  <c r="O116" i="38"/>
  <c r="P116" i="38"/>
  <c r="AC116" i="38"/>
  <c r="AF116" i="38"/>
  <c r="F117" i="38"/>
  <c r="G117" i="38"/>
  <c r="H117" i="38"/>
  <c r="I117" i="38"/>
  <c r="J117" i="38"/>
  <c r="K117" i="38"/>
  <c r="L117" i="38"/>
  <c r="M117" i="38"/>
  <c r="N117" i="38"/>
  <c r="O117" i="38"/>
  <c r="P117" i="38"/>
  <c r="AC117" i="38"/>
  <c r="AD117" i="38" s="1"/>
  <c r="AF117" i="38"/>
  <c r="F118" i="38"/>
  <c r="G118" i="38"/>
  <c r="H118" i="38"/>
  <c r="I118" i="38"/>
  <c r="J118" i="38"/>
  <c r="K118" i="38"/>
  <c r="L118" i="38"/>
  <c r="M118" i="38"/>
  <c r="N118" i="38"/>
  <c r="O118" i="38"/>
  <c r="P118" i="38"/>
  <c r="AC118" i="38"/>
  <c r="AF118" i="38"/>
  <c r="F119" i="38"/>
  <c r="G119" i="38"/>
  <c r="H119" i="38"/>
  <c r="I119" i="38"/>
  <c r="J119" i="38"/>
  <c r="K119" i="38"/>
  <c r="L119" i="38"/>
  <c r="M119" i="38"/>
  <c r="N119" i="38"/>
  <c r="O119" i="38"/>
  <c r="P119" i="38"/>
  <c r="AC119" i="38"/>
  <c r="AF119" i="38"/>
  <c r="F120" i="38"/>
  <c r="G120" i="38"/>
  <c r="H120" i="38"/>
  <c r="I120" i="38"/>
  <c r="J120" i="38"/>
  <c r="K120" i="38"/>
  <c r="L120" i="38"/>
  <c r="M120" i="38"/>
  <c r="N120" i="38"/>
  <c r="O120" i="38"/>
  <c r="P120" i="38"/>
  <c r="AC120" i="38"/>
  <c r="AD120" i="38" s="1"/>
  <c r="AF120" i="38"/>
  <c r="F121" i="38"/>
  <c r="AD121" i="38" s="1"/>
  <c r="G121" i="38"/>
  <c r="H121" i="38"/>
  <c r="I121" i="38"/>
  <c r="J121" i="38"/>
  <c r="K121" i="38"/>
  <c r="L121" i="38"/>
  <c r="M121" i="38"/>
  <c r="N121" i="38"/>
  <c r="O121" i="38"/>
  <c r="P121" i="38"/>
  <c r="AC121" i="38"/>
  <c r="AF121" i="38"/>
  <c r="F122" i="38"/>
  <c r="G122" i="38"/>
  <c r="H122" i="38"/>
  <c r="I122" i="38"/>
  <c r="J122" i="38"/>
  <c r="K122" i="38"/>
  <c r="L122" i="38"/>
  <c r="M122" i="38"/>
  <c r="N122" i="38"/>
  <c r="O122" i="38"/>
  <c r="P122" i="38"/>
  <c r="AC122" i="38"/>
  <c r="AF122" i="38"/>
  <c r="F123" i="38"/>
  <c r="G123" i="38"/>
  <c r="H123" i="38"/>
  <c r="I123" i="38"/>
  <c r="J123" i="38"/>
  <c r="K123" i="38"/>
  <c r="L123" i="38"/>
  <c r="M123" i="38"/>
  <c r="N123" i="38"/>
  <c r="O123" i="38"/>
  <c r="P123" i="38"/>
  <c r="AC123" i="38"/>
  <c r="AD123" i="38" s="1"/>
  <c r="AF123" i="38"/>
  <c r="F124" i="38"/>
  <c r="G124" i="38"/>
  <c r="H124" i="38"/>
  <c r="I124" i="38"/>
  <c r="J124" i="38"/>
  <c r="K124" i="38"/>
  <c r="L124" i="38"/>
  <c r="M124" i="38"/>
  <c r="N124" i="38"/>
  <c r="O124" i="38"/>
  <c r="P124" i="38"/>
  <c r="AC124" i="38"/>
  <c r="AF124" i="38"/>
  <c r="F125" i="38"/>
  <c r="G125" i="38"/>
  <c r="H125" i="38"/>
  <c r="I125" i="38"/>
  <c r="J125" i="38"/>
  <c r="K125" i="38"/>
  <c r="L125" i="38"/>
  <c r="M125" i="38"/>
  <c r="N125" i="38"/>
  <c r="O125" i="38"/>
  <c r="P125" i="38"/>
  <c r="AC125" i="38"/>
  <c r="AD125" i="38" s="1"/>
  <c r="AF125" i="38"/>
  <c r="F126" i="38"/>
  <c r="G126" i="38"/>
  <c r="H126" i="38"/>
  <c r="I126" i="38"/>
  <c r="J126" i="38"/>
  <c r="K126" i="38"/>
  <c r="L126" i="38"/>
  <c r="M126" i="38"/>
  <c r="N126" i="38"/>
  <c r="O126" i="38"/>
  <c r="P126" i="38"/>
  <c r="AC126" i="38"/>
  <c r="AF126" i="38"/>
  <c r="F127" i="38"/>
  <c r="G127" i="38"/>
  <c r="H127" i="38"/>
  <c r="I127" i="38"/>
  <c r="J127" i="38"/>
  <c r="K127" i="38"/>
  <c r="L127" i="38"/>
  <c r="M127" i="38"/>
  <c r="N127" i="38"/>
  <c r="O127" i="38"/>
  <c r="P127" i="38"/>
  <c r="AC127" i="38"/>
  <c r="AF127" i="38"/>
  <c r="F128" i="38"/>
  <c r="G128" i="38"/>
  <c r="H128" i="38"/>
  <c r="I128" i="38"/>
  <c r="J128" i="38"/>
  <c r="K128" i="38"/>
  <c r="L128" i="38"/>
  <c r="M128" i="38"/>
  <c r="N128" i="38"/>
  <c r="O128" i="38"/>
  <c r="P128" i="38"/>
  <c r="AC128" i="38"/>
  <c r="AD128" i="38" s="1"/>
  <c r="AF128" i="38"/>
  <c r="F129" i="38"/>
  <c r="G129" i="38"/>
  <c r="H129" i="38"/>
  <c r="I129" i="38"/>
  <c r="J129" i="38"/>
  <c r="K129" i="38"/>
  <c r="L129" i="38"/>
  <c r="M129" i="38"/>
  <c r="N129" i="38"/>
  <c r="O129" i="38"/>
  <c r="P129" i="38"/>
  <c r="AC129" i="38"/>
  <c r="AD129" i="38" s="1"/>
  <c r="AF129" i="38"/>
  <c r="F130" i="38"/>
  <c r="G130" i="38"/>
  <c r="H130" i="38"/>
  <c r="I130" i="38"/>
  <c r="J130" i="38"/>
  <c r="K130" i="38"/>
  <c r="L130" i="38"/>
  <c r="M130" i="38"/>
  <c r="N130" i="38"/>
  <c r="O130" i="38"/>
  <c r="P130" i="38"/>
  <c r="AC130" i="38"/>
  <c r="AF130" i="38"/>
  <c r="F131" i="38"/>
  <c r="G131" i="38"/>
  <c r="H131" i="38"/>
  <c r="I131" i="38"/>
  <c r="J131" i="38"/>
  <c r="K131" i="38"/>
  <c r="L131" i="38"/>
  <c r="M131" i="38"/>
  <c r="N131" i="38"/>
  <c r="O131" i="38"/>
  <c r="P131" i="38"/>
  <c r="AC131" i="38"/>
  <c r="AD131" i="38" s="1"/>
  <c r="AF131" i="38"/>
  <c r="F132" i="38"/>
  <c r="G132" i="38"/>
  <c r="H132" i="38"/>
  <c r="I132" i="38"/>
  <c r="J132" i="38"/>
  <c r="K132" i="38"/>
  <c r="L132" i="38"/>
  <c r="M132" i="38"/>
  <c r="N132" i="38"/>
  <c r="O132" i="38"/>
  <c r="P132" i="38"/>
  <c r="AC132" i="38"/>
  <c r="AF132" i="38"/>
  <c r="F133" i="38"/>
  <c r="AD133" i="38" s="1"/>
  <c r="G133" i="38"/>
  <c r="H133" i="38"/>
  <c r="I133" i="38"/>
  <c r="J133" i="38"/>
  <c r="K133" i="38"/>
  <c r="L133" i="38"/>
  <c r="M133" i="38"/>
  <c r="N133" i="38"/>
  <c r="O133" i="38"/>
  <c r="P133" i="38"/>
  <c r="AC133" i="38"/>
  <c r="AF133" i="38"/>
  <c r="F134" i="38"/>
  <c r="G134" i="38"/>
  <c r="H134" i="38"/>
  <c r="I134" i="38"/>
  <c r="J134" i="38"/>
  <c r="K134" i="38"/>
  <c r="L134" i="38"/>
  <c r="M134" i="38"/>
  <c r="N134" i="38"/>
  <c r="O134" i="38"/>
  <c r="P134" i="38"/>
  <c r="AC134" i="38"/>
  <c r="AD134" i="38" s="1"/>
  <c r="AF134" i="38"/>
  <c r="F135" i="38"/>
  <c r="G135" i="38"/>
  <c r="H135" i="38"/>
  <c r="I135" i="38"/>
  <c r="J135" i="38"/>
  <c r="K135" i="38"/>
  <c r="L135" i="38"/>
  <c r="M135" i="38"/>
  <c r="N135" i="38"/>
  <c r="O135" i="38"/>
  <c r="P135" i="38"/>
  <c r="AC135" i="38"/>
  <c r="AF135" i="38"/>
  <c r="F136" i="38"/>
  <c r="G136" i="38"/>
  <c r="H136" i="38"/>
  <c r="I136" i="38"/>
  <c r="J136" i="38"/>
  <c r="K136" i="38"/>
  <c r="L136" i="38"/>
  <c r="M136" i="38"/>
  <c r="N136" i="38"/>
  <c r="O136" i="38"/>
  <c r="P136" i="38"/>
  <c r="AC136" i="38"/>
  <c r="AF136" i="38"/>
  <c r="F137" i="38"/>
  <c r="G137" i="38"/>
  <c r="H137" i="38"/>
  <c r="I137" i="38"/>
  <c r="J137" i="38"/>
  <c r="K137" i="38"/>
  <c r="L137" i="38"/>
  <c r="M137" i="38"/>
  <c r="N137" i="38"/>
  <c r="O137" i="38"/>
  <c r="P137" i="38"/>
  <c r="AC137" i="38"/>
  <c r="AD137" i="38" s="1"/>
  <c r="AF137" i="38"/>
  <c r="AC138" i="38"/>
  <c r="AD138" i="38" s="1"/>
  <c r="AF138" i="38"/>
  <c r="G140" i="38"/>
  <c r="H140" i="38"/>
  <c r="I140" i="38"/>
  <c r="J140" i="38"/>
  <c r="K140" i="38"/>
  <c r="L140" i="38"/>
  <c r="M140" i="38"/>
  <c r="N140" i="38"/>
  <c r="O140" i="38"/>
  <c r="P140" i="38"/>
  <c r="R140" i="38"/>
  <c r="S140" i="38"/>
  <c r="U140" i="38"/>
  <c r="V140" i="38"/>
  <c r="W140" i="38"/>
  <c r="X140" i="38"/>
  <c r="Y140" i="38"/>
  <c r="Z140" i="38"/>
  <c r="AA140" i="38"/>
  <c r="AC140" i="38"/>
  <c r="AD140" i="38" s="1"/>
  <c r="AF140" i="38"/>
  <c r="AN140" i="38"/>
  <c r="AO140" i="38" s="1"/>
  <c r="AQ140" i="38"/>
  <c r="AR140" i="38"/>
  <c r="AS140" i="38"/>
  <c r="G141" i="38"/>
  <c r="H141" i="38"/>
  <c r="I141" i="38"/>
  <c r="J141" i="38"/>
  <c r="K141" i="38"/>
  <c r="L141" i="38"/>
  <c r="M141" i="38"/>
  <c r="N141" i="38"/>
  <c r="O141" i="38"/>
  <c r="P141" i="38"/>
  <c r="R141" i="38"/>
  <c r="S141" i="38"/>
  <c r="U141" i="38"/>
  <c r="V141" i="38"/>
  <c r="W141" i="38"/>
  <c r="X141" i="38"/>
  <c r="Y141" i="38"/>
  <c r="Z141" i="38"/>
  <c r="AA141" i="38"/>
  <c r="AC141" i="38"/>
  <c r="AD141" i="38" s="1"/>
  <c r="AF141" i="38"/>
  <c r="AN141" i="38"/>
  <c r="AO141" i="38"/>
  <c r="AQ141" i="38"/>
  <c r="AR141" i="38"/>
  <c r="AS141" i="38"/>
  <c r="G142" i="38"/>
  <c r="H142" i="38"/>
  <c r="I142" i="38"/>
  <c r="J142" i="38"/>
  <c r="K142" i="38"/>
  <c r="L142" i="38"/>
  <c r="M142" i="38"/>
  <c r="N142" i="38"/>
  <c r="O142" i="38"/>
  <c r="P142" i="38"/>
  <c r="R142" i="38"/>
  <c r="S142" i="38"/>
  <c r="U142" i="38"/>
  <c r="V142" i="38"/>
  <c r="W142" i="38"/>
  <c r="X142" i="38"/>
  <c r="Y142" i="38"/>
  <c r="Z142" i="38"/>
  <c r="AA142" i="38"/>
  <c r="AC142" i="38"/>
  <c r="AD142" i="38"/>
  <c r="AF142" i="38"/>
  <c r="AN142" i="38"/>
  <c r="AO142" i="38" s="1"/>
  <c r="AQ142" i="38"/>
  <c r="AR142" i="38"/>
  <c r="AS142" i="38"/>
  <c r="G143" i="38"/>
  <c r="H143" i="38"/>
  <c r="I143" i="38"/>
  <c r="J143" i="38"/>
  <c r="K143" i="38"/>
  <c r="L143" i="38"/>
  <c r="M143" i="38"/>
  <c r="N143" i="38"/>
  <c r="O143" i="38"/>
  <c r="P143" i="38"/>
  <c r="R143" i="38"/>
  <c r="S143" i="38"/>
  <c r="U143" i="38"/>
  <c r="V143" i="38"/>
  <c r="W143" i="38"/>
  <c r="X143" i="38"/>
  <c r="Y143" i="38"/>
  <c r="Z143" i="38"/>
  <c r="AA143" i="38"/>
  <c r="AC143" i="38"/>
  <c r="AD143" i="38" s="1"/>
  <c r="AF143" i="38"/>
  <c r="AN143" i="38"/>
  <c r="AO143" i="38"/>
  <c r="AQ143" i="38"/>
  <c r="AR143" i="38"/>
  <c r="AS143" i="38"/>
  <c r="G144" i="38"/>
  <c r="H144" i="38"/>
  <c r="I144" i="38"/>
  <c r="J144" i="38"/>
  <c r="K144" i="38"/>
  <c r="L144" i="38"/>
  <c r="M144" i="38"/>
  <c r="N144" i="38"/>
  <c r="O144" i="38"/>
  <c r="P144" i="38"/>
  <c r="R144" i="38"/>
  <c r="S144" i="38"/>
  <c r="U144" i="38"/>
  <c r="V144" i="38"/>
  <c r="W144" i="38"/>
  <c r="X144" i="38"/>
  <c r="Y144" i="38"/>
  <c r="Z144" i="38"/>
  <c r="AA144" i="38"/>
  <c r="AC144" i="38"/>
  <c r="AD144" i="38"/>
  <c r="AF144" i="38"/>
  <c r="AN144" i="38"/>
  <c r="AO144" i="38" s="1"/>
  <c r="AQ144" i="38"/>
  <c r="AR144" i="38"/>
  <c r="AS144" i="38"/>
  <c r="G145" i="38"/>
  <c r="H145" i="38"/>
  <c r="I145" i="38"/>
  <c r="J145" i="38"/>
  <c r="K145" i="38"/>
  <c r="L145" i="38"/>
  <c r="M145" i="38"/>
  <c r="N145" i="38"/>
  <c r="O145" i="38"/>
  <c r="P145" i="38"/>
  <c r="R145" i="38"/>
  <c r="S145" i="38"/>
  <c r="U145" i="38"/>
  <c r="V145" i="38"/>
  <c r="W145" i="38"/>
  <c r="X145" i="38"/>
  <c r="Y145" i="38"/>
  <c r="Z145" i="38"/>
  <c r="AA145" i="38"/>
  <c r="AC145" i="38"/>
  <c r="AD145" i="38" s="1"/>
  <c r="AF145" i="38"/>
  <c r="AN145" i="38"/>
  <c r="AO145" i="38" s="1"/>
  <c r="AQ145" i="38"/>
  <c r="AR145" i="38"/>
  <c r="AS145" i="38"/>
  <c r="G146" i="38"/>
  <c r="H146" i="38"/>
  <c r="I146" i="38"/>
  <c r="J146" i="38"/>
  <c r="K146" i="38"/>
  <c r="L146" i="38"/>
  <c r="M146" i="38"/>
  <c r="N146" i="38"/>
  <c r="O146" i="38"/>
  <c r="P146" i="38"/>
  <c r="R146" i="38"/>
  <c r="S146" i="38"/>
  <c r="U146" i="38"/>
  <c r="V146" i="38"/>
  <c r="W146" i="38"/>
  <c r="X146" i="38"/>
  <c r="Y146" i="38"/>
  <c r="Z146" i="38"/>
  <c r="AA146" i="38"/>
  <c r="AC146" i="38"/>
  <c r="AD146" i="38" s="1"/>
  <c r="AF146" i="38"/>
  <c r="AN146" i="38"/>
  <c r="AO146" i="38" s="1"/>
  <c r="AQ146" i="38"/>
  <c r="AR146" i="38"/>
  <c r="AS146" i="38"/>
  <c r="G147" i="38"/>
  <c r="H147" i="38"/>
  <c r="I147" i="38"/>
  <c r="J147" i="38"/>
  <c r="K147" i="38"/>
  <c r="L147" i="38"/>
  <c r="M147" i="38"/>
  <c r="N147" i="38"/>
  <c r="O147" i="38"/>
  <c r="P147" i="38"/>
  <c r="R147" i="38"/>
  <c r="S147" i="38"/>
  <c r="U147" i="38"/>
  <c r="V147" i="38"/>
  <c r="W147" i="38"/>
  <c r="X147" i="38"/>
  <c r="Y147" i="38"/>
  <c r="Z147" i="38"/>
  <c r="AA147" i="38"/>
  <c r="AC147" i="38"/>
  <c r="AD147" i="38" s="1"/>
  <c r="AF147" i="38"/>
  <c r="AN147" i="38"/>
  <c r="AO147" i="38" s="1"/>
  <c r="AQ147" i="38"/>
  <c r="AR147" i="38"/>
  <c r="AS147" i="38"/>
  <c r="G148" i="38"/>
  <c r="H148" i="38"/>
  <c r="I148" i="38"/>
  <c r="J148" i="38"/>
  <c r="K148" i="38"/>
  <c r="L148" i="38"/>
  <c r="M148" i="38"/>
  <c r="N148" i="38"/>
  <c r="O148" i="38"/>
  <c r="P148" i="38"/>
  <c r="R148" i="38"/>
  <c r="S148" i="38"/>
  <c r="U148" i="38"/>
  <c r="V148" i="38"/>
  <c r="W148" i="38"/>
  <c r="X148" i="38"/>
  <c r="Y148" i="38"/>
  <c r="Z148" i="38"/>
  <c r="AA148" i="38"/>
  <c r="AC148" i="38"/>
  <c r="AD148" i="38" s="1"/>
  <c r="AF148" i="38"/>
  <c r="AN148" i="38"/>
  <c r="AO148" i="38" s="1"/>
  <c r="AQ148" i="38"/>
  <c r="AR148" i="38"/>
  <c r="AS148" i="38"/>
  <c r="G149" i="38"/>
  <c r="H149" i="38"/>
  <c r="I149" i="38"/>
  <c r="J149" i="38"/>
  <c r="K149" i="38"/>
  <c r="L149" i="38"/>
  <c r="M149" i="38"/>
  <c r="N149" i="38"/>
  <c r="O149" i="38"/>
  <c r="P149" i="38"/>
  <c r="R149" i="38"/>
  <c r="S149" i="38"/>
  <c r="U149" i="38"/>
  <c r="V149" i="38"/>
  <c r="W149" i="38"/>
  <c r="X149" i="38"/>
  <c r="Y149" i="38"/>
  <c r="Z149" i="38"/>
  <c r="AA149" i="38"/>
  <c r="AC149" i="38"/>
  <c r="AD149" i="38" s="1"/>
  <c r="AF149" i="38"/>
  <c r="AN149" i="38"/>
  <c r="AO149" i="38" s="1"/>
  <c r="AQ149" i="38"/>
  <c r="AR149" i="38"/>
  <c r="AS149" i="38"/>
  <c r="G150" i="38"/>
  <c r="H150" i="38"/>
  <c r="I150" i="38"/>
  <c r="J150" i="38"/>
  <c r="K150" i="38"/>
  <c r="L150" i="38"/>
  <c r="M150" i="38"/>
  <c r="N150" i="38"/>
  <c r="O150" i="38"/>
  <c r="P150" i="38"/>
  <c r="R150" i="38"/>
  <c r="S150" i="38"/>
  <c r="U150" i="38"/>
  <c r="V150" i="38"/>
  <c r="W150" i="38"/>
  <c r="X150" i="38"/>
  <c r="Y150" i="38"/>
  <c r="Z150" i="38"/>
  <c r="AA150" i="38"/>
  <c r="AC150" i="38"/>
  <c r="AD150" i="38" s="1"/>
  <c r="AF150" i="38"/>
  <c r="AN150" i="38"/>
  <c r="AO150" i="38" s="1"/>
  <c r="AQ150" i="38"/>
  <c r="AR150" i="38"/>
  <c r="AS150" i="38"/>
  <c r="G151" i="38"/>
  <c r="H151" i="38"/>
  <c r="I151" i="38"/>
  <c r="J151" i="38"/>
  <c r="K151" i="38"/>
  <c r="L151" i="38"/>
  <c r="M151" i="38"/>
  <c r="N151" i="38"/>
  <c r="O151" i="38"/>
  <c r="P151" i="38"/>
  <c r="R151" i="38"/>
  <c r="S151" i="38"/>
  <c r="U151" i="38"/>
  <c r="V151" i="38"/>
  <c r="W151" i="38"/>
  <c r="X151" i="38"/>
  <c r="Y151" i="38"/>
  <c r="Z151" i="38"/>
  <c r="AA151" i="38"/>
  <c r="AC151" i="38"/>
  <c r="AD151" i="38" s="1"/>
  <c r="AF151" i="38"/>
  <c r="AN151" i="38"/>
  <c r="AO151" i="38" s="1"/>
  <c r="AQ151" i="38"/>
  <c r="AR151" i="38"/>
  <c r="AS151" i="38"/>
  <c r="G152" i="38"/>
  <c r="H152" i="38"/>
  <c r="I152" i="38"/>
  <c r="J152" i="38"/>
  <c r="K152" i="38"/>
  <c r="L152" i="38"/>
  <c r="M152" i="38"/>
  <c r="N152" i="38"/>
  <c r="O152" i="38"/>
  <c r="P152" i="38"/>
  <c r="R152" i="38"/>
  <c r="S152" i="38"/>
  <c r="U152" i="38"/>
  <c r="V152" i="38"/>
  <c r="W152" i="38"/>
  <c r="X152" i="38"/>
  <c r="Y152" i="38"/>
  <c r="Z152" i="38"/>
  <c r="AA152" i="38"/>
  <c r="AC152" i="38"/>
  <c r="AD152" i="38" s="1"/>
  <c r="AF152" i="38"/>
  <c r="AN152" i="38"/>
  <c r="AO152" i="38" s="1"/>
  <c r="AQ152" i="38"/>
  <c r="AR152" i="38"/>
  <c r="AS152" i="38"/>
  <c r="G153" i="38"/>
  <c r="H153" i="38"/>
  <c r="I153" i="38"/>
  <c r="J153" i="38"/>
  <c r="K153" i="38"/>
  <c r="L153" i="38"/>
  <c r="M153" i="38"/>
  <c r="N153" i="38"/>
  <c r="O153" i="38"/>
  <c r="P153" i="38"/>
  <c r="R153" i="38"/>
  <c r="S153" i="38"/>
  <c r="U153" i="38"/>
  <c r="V153" i="38"/>
  <c r="W153" i="38"/>
  <c r="X153" i="38"/>
  <c r="Y153" i="38"/>
  <c r="Z153" i="38"/>
  <c r="AA153" i="38"/>
  <c r="AC153" i="38"/>
  <c r="AD153" i="38" s="1"/>
  <c r="AF153" i="38"/>
  <c r="AN153" i="38"/>
  <c r="AO153" i="38"/>
  <c r="AQ153" i="38"/>
  <c r="AR153" i="38"/>
  <c r="AS153" i="38"/>
  <c r="G154" i="38"/>
  <c r="H154" i="38"/>
  <c r="I154" i="38"/>
  <c r="J154" i="38"/>
  <c r="K154" i="38"/>
  <c r="L154" i="38"/>
  <c r="M154" i="38"/>
  <c r="N154" i="38"/>
  <c r="O154" i="38"/>
  <c r="P154" i="38"/>
  <c r="R154" i="38"/>
  <c r="S154" i="38"/>
  <c r="U154" i="38"/>
  <c r="V154" i="38"/>
  <c r="W154" i="38"/>
  <c r="X154" i="38"/>
  <c r="Y154" i="38"/>
  <c r="Z154" i="38"/>
  <c r="AA154" i="38"/>
  <c r="AC154" i="38"/>
  <c r="AD154" i="38"/>
  <c r="AF154" i="38"/>
  <c r="AN154" i="38"/>
  <c r="AO154" i="38" s="1"/>
  <c r="AQ154" i="38"/>
  <c r="AR154" i="38"/>
  <c r="AS154" i="38"/>
  <c r="G155" i="38"/>
  <c r="H155" i="38"/>
  <c r="I155" i="38"/>
  <c r="J155" i="38"/>
  <c r="K155" i="38"/>
  <c r="L155" i="38"/>
  <c r="M155" i="38"/>
  <c r="N155" i="38"/>
  <c r="O155" i="38"/>
  <c r="P155" i="38"/>
  <c r="R155" i="38"/>
  <c r="S155" i="38"/>
  <c r="U155" i="38"/>
  <c r="V155" i="38"/>
  <c r="W155" i="38"/>
  <c r="X155" i="38"/>
  <c r="Y155" i="38"/>
  <c r="Z155" i="38"/>
  <c r="AA155" i="38"/>
  <c r="AC155" i="38"/>
  <c r="AD155" i="38" s="1"/>
  <c r="AF155" i="38"/>
  <c r="AN155" i="38"/>
  <c r="AO155" i="38" s="1"/>
  <c r="AQ155" i="38"/>
  <c r="AR155" i="38"/>
  <c r="AS155" i="38"/>
  <c r="G156" i="38"/>
  <c r="H156" i="38"/>
  <c r="I156" i="38"/>
  <c r="J156" i="38"/>
  <c r="K156" i="38"/>
  <c r="L156" i="38"/>
  <c r="M156" i="38"/>
  <c r="N156" i="38"/>
  <c r="O156" i="38"/>
  <c r="P156" i="38"/>
  <c r="R156" i="38"/>
  <c r="S156" i="38"/>
  <c r="U156" i="38"/>
  <c r="V156" i="38"/>
  <c r="W156" i="38"/>
  <c r="X156" i="38"/>
  <c r="Y156" i="38"/>
  <c r="Z156" i="38"/>
  <c r="AA156" i="38"/>
  <c r="AC156" i="38"/>
  <c r="AD156" i="38" s="1"/>
  <c r="AF156" i="38"/>
  <c r="AN156" i="38"/>
  <c r="AO156" i="38" s="1"/>
  <c r="AQ156" i="38"/>
  <c r="AR156" i="38"/>
  <c r="AS156" i="38"/>
  <c r="G157" i="38"/>
  <c r="H157" i="38"/>
  <c r="I157" i="38"/>
  <c r="J157" i="38"/>
  <c r="K157" i="38"/>
  <c r="L157" i="38"/>
  <c r="M157" i="38"/>
  <c r="N157" i="38"/>
  <c r="O157" i="38"/>
  <c r="P157" i="38"/>
  <c r="R157" i="38"/>
  <c r="S157" i="38"/>
  <c r="U157" i="38"/>
  <c r="V157" i="38"/>
  <c r="W157" i="38"/>
  <c r="X157" i="38"/>
  <c r="Y157" i="38"/>
  <c r="Z157" i="38"/>
  <c r="AA157" i="38"/>
  <c r="AC157" i="38"/>
  <c r="AD157" i="38" s="1"/>
  <c r="AF157" i="38"/>
  <c r="AN157" i="38"/>
  <c r="AO157" i="38"/>
  <c r="AQ157" i="38"/>
  <c r="AR157" i="38"/>
  <c r="AS157" i="38"/>
  <c r="G158" i="38"/>
  <c r="H158" i="38"/>
  <c r="I158" i="38"/>
  <c r="J158" i="38"/>
  <c r="K158" i="38"/>
  <c r="L158" i="38"/>
  <c r="M158" i="38"/>
  <c r="N158" i="38"/>
  <c r="O158" i="38"/>
  <c r="P158" i="38"/>
  <c r="R158" i="38"/>
  <c r="S158" i="38"/>
  <c r="U158" i="38"/>
  <c r="V158" i="38"/>
  <c r="W158" i="38"/>
  <c r="X158" i="38"/>
  <c r="Y158" i="38"/>
  <c r="Z158" i="38"/>
  <c r="AA158" i="38"/>
  <c r="AC158" i="38"/>
  <c r="AD158" i="38"/>
  <c r="AF158" i="38"/>
  <c r="AN158" i="38"/>
  <c r="AO158" i="38" s="1"/>
  <c r="AQ158" i="38"/>
  <c r="AR158" i="38"/>
  <c r="AS158" i="38"/>
  <c r="G159" i="38"/>
  <c r="H159" i="38"/>
  <c r="I159" i="38"/>
  <c r="J159" i="38"/>
  <c r="K159" i="38"/>
  <c r="L159" i="38"/>
  <c r="M159" i="38"/>
  <c r="N159" i="38"/>
  <c r="O159" i="38"/>
  <c r="P159" i="38"/>
  <c r="R159" i="38"/>
  <c r="S159" i="38"/>
  <c r="U159" i="38"/>
  <c r="V159" i="38"/>
  <c r="W159" i="38"/>
  <c r="X159" i="38"/>
  <c r="Y159" i="38"/>
  <c r="Z159" i="38"/>
  <c r="AA159" i="38"/>
  <c r="AC159" i="38"/>
  <c r="AD159" i="38" s="1"/>
  <c r="AF159" i="38"/>
  <c r="AN159" i="38"/>
  <c r="AO159" i="38" s="1"/>
  <c r="AQ159" i="38"/>
  <c r="AR159" i="38"/>
  <c r="AS159" i="38"/>
  <c r="G160" i="38"/>
  <c r="H160" i="38"/>
  <c r="I160" i="38"/>
  <c r="J160" i="38"/>
  <c r="K160" i="38"/>
  <c r="L160" i="38"/>
  <c r="M160" i="38"/>
  <c r="N160" i="38"/>
  <c r="O160" i="38"/>
  <c r="P160" i="38"/>
  <c r="R160" i="38"/>
  <c r="S160" i="38"/>
  <c r="U160" i="38"/>
  <c r="V160" i="38"/>
  <c r="W160" i="38"/>
  <c r="X160" i="38"/>
  <c r="Y160" i="38"/>
  <c r="Z160" i="38"/>
  <c r="AA160" i="38"/>
  <c r="AC160" i="38"/>
  <c r="AD160" i="38" s="1"/>
  <c r="AF160" i="38"/>
  <c r="AN160" i="38"/>
  <c r="AO160" i="38" s="1"/>
  <c r="AQ160" i="38"/>
  <c r="AR160" i="38"/>
  <c r="AS160" i="38"/>
  <c r="G161" i="38"/>
  <c r="H161" i="38"/>
  <c r="I161" i="38"/>
  <c r="J161" i="38"/>
  <c r="K161" i="38"/>
  <c r="L161" i="38"/>
  <c r="M161" i="38"/>
  <c r="N161" i="38"/>
  <c r="O161" i="38"/>
  <c r="P161" i="38"/>
  <c r="R161" i="38"/>
  <c r="S161" i="38"/>
  <c r="U161" i="38"/>
  <c r="V161" i="38"/>
  <c r="W161" i="38"/>
  <c r="X161" i="38"/>
  <c r="Y161" i="38"/>
  <c r="Z161" i="38"/>
  <c r="AA161" i="38"/>
  <c r="AC161" i="38"/>
  <c r="AD161" i="38" s="1"/>
  <c r="AF161" i="38"/>
  <c r="AN161" i="38"/>
  <c r="AO161" i="38" s="1"/>
  <c r="AQ161" i="38"/>
  <c r="AR161" i="38"/>
  <c r="AS161" i="38"/>
  <c r="G162" i="38"/>
  <c r="H162" i="38"/>
  <c r="I162" i="38"/>
  <c r="J162" i="38"/>
  <c r="K162" i="38"/>
  <c r="L162" i="38"/>
  <c r="M162" i="38"/>
  <c r="N162" i="38"/>
  <c r="O162" i="38"/>
  <c r="P162" i="38"/>
  <c r="R162" i="38"/>
  <c r="S162" i="38"/>
  <c r="U162" i="38"/>
  <c r="V162" i="38"/>
  <c r="W162" i="38"/>
  <c r="X162" i="38"/>
  <c r="Y162" i="38"/>
  <c r="Z162" i="38"/>
  <c r="AA162" i="38"/>
  <c r="AC162" i="38"/>
  <c r="AD162" i="38" s="1"/>
  <c r="AF162" i="38"/>
  <c r="AN162" i="38"/>
  <c r="AO162" i="38" s="1"/>
  <c r="AQ162" i="38"/>
  <c r="AR162" i="38"/>
  <c r="AS162" i="38"/>
  <c r="G163" i="38"/>
  <c r="H163" i="38"/>
  <c r="I163" i="38"/>
  <c r="J163" i="38"/>
  <c r="K163" i="38"/>
  <c r="L163" i="38"/>
  <c r="M163" i="38"/>
  <c r="N163" i="38"/>
  <c r="O163" i="38"/>
  <c r="P163" i="38"/>
  <c r="R163" i="38"/>
  <c r="S163" i="38"/>
  <c r="U163" i="38"/>
  <c r="V163" i="38"/>
  <c r="W163" i="38"/>
  <c r="X163" i="38"/>
  <c r="Y163" i="38"/>
  <c r="Z163" i="38"/>
  <c r="AA163" i="38"/>
  <c r="AC163" i="38"/>
  <c r="AD163" i="38" s="1"/>
  <c r="AF163" i="38"/>
  <c r="AN163" i="38"/>
  <c r="AO163" i="38"/>
  <c r="AQ163" i="38"/>
  <c r="AR163" i="38"/>
  <c r="AS163" i="38"/>
  <c r="G164" i="38"/>
  <c r="G174" i="38" s="1"/>
  <c r="H164" i="38"/>
  <c r="I164" i="38"/>
  <c r="I174" i="38" s="1"/>
  <c r="J164" i="38"/>
  <c r="J174" i="38" s="1"/>
  <c r="K164" i="38"/>
  <c r="K174" i="38" s="1"/>
  <c r="L164" i="38"/>
  <c r="L174" i="38" s="1"/>
  <c r="M164" i="38"/>
  <c r="M174" i="38" s="1"/>
  <c r="N164" i="38"/>
  <c r="O164" i="38"/>
  <c r="O174" i="38" s="1"/>
  <c r="P164" i="38"/>
  <c r="P174" i="38" s="1"/>
  <c r="R164" i="38"/>
  <c r="R174" i="38" s="1"/>
  <c r="S164" i="38"/>
  <c r="S174" i="38" s="1"/>
  <c r="U164" i="38"/>
  <c r="U174" i="38" s="1"/>
  <c r="V164" i="38"/>
  <c r="V174" i="38" s="1"/>
  <c r="W164" i="38"/>
  <c r="W174" i="38" s="1"/>
  <c r="X164" i="38"/>
  <c r="X174" i="38" s="1"/>
  <c r="Y164" i="38"/>
  <c r="Y174" i="38" s="1"/>
  <c r="Z164" i="38"/>
  <c r="AA164" i="38"/>
  <c r="AA174" i="38" s="1"/>
  <c r="AC164" i="38"/>
  <c r="AD164" i="38"/>
  <c r="AF164" i="38"/>
  <c r="AN164" i="38"/>
  <c r="AO164" i="38" s="1"/>
  <c r="AQ164" i="38"/>
  <c r="AR164" i="38"/>
  <c r="AS164" i="38"/>
  <c r="G165" i="38"/>
  <c r="H165" i="38"/>
  <c r="I165" i="38"/>
  <c r="J165" i="38"/>
  <c r="K165" i="38"/>
  <c r="L165" i="38"/>
  <c r="M165" i="38"/>
  <c r="N165" i="38"/>
  <c r="O165" i="38"/>
  <c r="P165" i="38"/>
  <c r="R165" i="38"/>
  <c r="S165" i="38"/>
  <c r="U165" i="38"/>
  <c r="V165" i="38"/>
  <c r="W165" i="38"/>
  <c r="X165" i="38"/>
  <c r="Y165" i="38"/>
  <c r="Z165" i="38"/>
  <c r="AA165" i="38"/>
  <c r="AC165" i="38"/>
  <c r="AD165" i="38" s="1"/>
  <c r="AF165" i="38"/>
  <c r="AN165" i="38"/>
  <c r="AO165" i="38"/>
  <c r="AQ165" i="38"/>
  <c r="AR165" i="38"/>
  <c r="AS165" i="38"/>
  <c r="G166" i="38"/>
  <c r="H166" i="38"/>
  <c r="I166" i="38"/>
  <c r="J166" i="38"/>
  <c r="K166" i="38"/>
  <c r="L166" i="38"/>
  <c r="M166" i="38"/>
  <c r="N166" i="38"/>
  <c r="O166" i="38"/>
  <c r="P166" i="38"/>
  <c r="R166" i="38"/>
  <c r="S166" i="38"/>
  <c r="U166" i="38"/>
  <c r="V166" i="38"/>
  <c r="W166" i="38"/>
  <c r="X166" i="38"/>
  <c r="Y166" i="38"/>
  <c r="Z166" i="38"/>
  <c r="AA166" i="38"/>
  <c r="AC166" i="38"/>
  <c r="AD166" i="38"/>
  <c r="AF166" i="38"/>
  <c r="AN166" i="38"/>
  <c r="AO166" i="38"/>
  <c r="AQ166" i="38"/>
  <c r="AR166" i="38"/>
  <c r="AS166" i="38"/>
  <c r="G167" i="38"/>
  <c r="H167" i="38"/>
  <c r="I167" i="38"/>
  <c r="J167" i="38"/>
  <c r="K167" i="38"/>
  <c r="L167" i="38"/>
  <c r="M167" i="38"/>
  <c r="N167" i="38"/>
  <c r="O167" i="38"/>
  <c r="P167" i="38"/>
  <c r="R167" i="38"/>
  <c r="S167" i="38"/>
  <c r="U167" i="38"/>
  <c r="V167" i="38"/>
  <c r="W167" i="38"/>
  <c r="X167" i="38"/>
  <c r="Y167" i="38"/>
  <c r="Z167" i="38"/>
  <c r="AA167" i="38"/>
  <c r="AC167" i="38"/>
  <c r="AD167" i="38"/>
  <c r="AF167" i="38"/>
  <c r="AN167" i="38"/>
  <c r="AO167" i="38" s="1"/>
  <c r="AQ167" i="38"/>
  <c r="AR167" i="38"/>
  <c r="AS167" i="38"/>
  <c r="AC168" i="38"/>
  <c r="AD168" i="38"/>
  <c r="AF168" i="38"/>
  <c r="AN168" i="38"/>
  <c r="AO168" i="38" s="1"/>
  <c r="AQ168" i="38"/>
  <c r="AR168" i="38"/>
  <c r="AS168" i="38"/>
  <c r="G170" i="38"/>
  <c r="H170" i="38"/>
  <c r="I170" i="38"/>
  <c r="J170" i="38"/>
  <c r="K170" i="38"/>
  <c r="L170" i="38"/>
  <c r="M170" i="38"/>
  <c r="N170" i="38"/>
  <c r="O170" i="38"/>
  <c r="P170" i="38"/>
  <c r="R170" i="38"/>
  <c r="S170" i="38"/>
  <c r="U170" i="38"/>
  <c r="V170" i="38"/>
  <c r="W170" i="38"/>
  <c r="X170" i="38"/>
  <c r="Y170" i="38"/>
  <c r="Z170" i="38"/>
  <c r="AA170" i="38"/>
  <c r="G171" i="38"/>
  <c r="H171" i="38"/>
  <c r="I171" i="38"/>
  <c r="J171" i="38"/>
  <c r="K171" i="38"/>
  <c r="L171" i="38"/>
  <c r="M171" i="38"/>
  <c r="N171" i="38"/>
  <c r="O171" i="38"/>
  <c r="P171" i="38"/>
  <c r="R171" i="38"/>
  <c r="S171" i="38"/>
  <c r="U171" i="38"/>
  <c r="V171" i="38"/>
  <c r="W171" i="38"/>
  <c r="X171" i="38"/>
  <c r="Y171" i="38"/>
  <c r="Z171" i="38"/>
  <c r="AA171" i="38"/>
  <c r="G172" i="38"/>
  <c r="H172" i="38"/>
  <c r="I172" i="38"/>
  <c r="J172" i="38"/>
  <c r="K172" i="38"/>
  <c r="L172" i="38"/>
  <c r="M172" i="38"/>
  <c r="N172" i="38"/>
  <c r="O172" i="38"/>
  <c r="P172" i="38"/>
  <c r="R172" i="38"/>
  <c r="S172" i="38"/>
  <c r="U172" i="38"/>
  <c r="V172" i="38"/>
  <c r="W172" i="38"/>
  <c r="X172" i="38"/>
  <c r="Y172" i="38"/>
  <c r="Z172" i="38"/>
  <c r="AA172" i="38"/>
  <c r="G173" i="38"/>
  <c r="H173" i="38"/>
  <c r="I173" i="38"/>
  <c r="J173" i="38"/>
  <c r="K173" i="38"/>
  <c r="L173" i="38"/>
  <c r="M173" i="38"/>
  <c r="N173" i="38"/>
  <c r="O173" i="38"/>
  <c r="P173" i="38"/>
  <c r="R173" i="38"/>
  <c r="S173" i="38"/>
  <c r="U173" i="38"/>
  <c r="V173" i="38"/>
  <c r="W173" i="38"/>
  <c r="X173" i="38"/>
  <c r="Y173" i="38"/>
  <c r="Z173" i="38"/>
  <c r="AA173" i="38"/>
  <c r="D174" i="38"/>
  <c r="H174" i="38"/>
  <c r="N174" i="38"/>
  <c r="Z174" i="38"/>
  <c r="B8" i="37"/>
  <c r="B6" i="36"/>
  <c r="B6" i="35"/>
  <c r="B6" i="34"/>
  <c r="B6" i="33"/>
  <c r="B6" i="32"/>
  <c r="B8" i="31"/>
  <c r="AD116" i="38" l="1"/>
  <c r="AD110" i="38"/>
  <c r="D18" i="39" s="1"/>
  <c r="AD122" i="38"/>
  <c r="AD119" i="38"/>
  <c r="E33" i="44"/>
  <c r="H33" i="44" s="1"/>
  <c r="AD135" i="38"/>
  <c r="AD132" i="38"/>
  <c r="AD126" i="38"/>
  <c r="D29" i="39" s="1"/>
  <c r="G29" i="39" s="1"/>
  <c r="AD112" i="38"/>
  <c r="E32" i="44" s="1"/>
  <c r="H32" i="44" s="1"/>
  <c r="AD136" i="38"/>
  <c r="AD130" i="38"/>
  <c r="AD127" i="38"/>
  <c r="AD124" i="38"/>
  <c r="E43" i="39" s="1"/>
  <c r="H43" i="39" s="1"/>
  <c r="AD118" i="38"/>
  <c r="E26" i="39"/>
  <c r="H26" i="39" s="1"/>
  <c r="E19" i="39"/>
  <c r="H19" i="39" s="1"/>
  <c r="D17" i="39"/>
  <c r="D26" i="39"/>
  <c r="G26" i="39" s="1"/>
  <c r="B19" i="9"/>
  <c r="E43" i="44" l="1"/>
  <c r="H43" i="44" s="1"/>
  <c r="E28" i="44"/>
  <c r="H28" i="44" s="1"/>
  <c r="D30" i="44"/>
  <c r="G30" i="44" s="1"/>
  <c r="D39" i="44"/>
  <c r="G39" i="44" s="1"/>
  <c r="D35" i="44"/>
  <c r="G35" i="44" s="1"/>
  <c r="D33" i="44"/>
  <c r="G33" i="44" s="1"/>
  <c r="E31" i="44"/>
  <c r="H31" i="44" s="1"/>
  <c r="E26" i="44"/>
  <c r="H26" i="44" s="1"/>
  <c r="D22" i="44"/>
  <c r="G22" i="44" s="1"/>
  <c r="D44" i="44"/>
  <c r="G44" i="44" s="1"/>
  <c r="D27" i="44"/>
  <c r="G27" i="44" s="1"/>
  <c r="D25" i="44"/>
  <c r="G25" i="44" s="1"/>
  <c r="D41" i="39"/>
  <c r="G41" i="39" s="1"/>
  <c r="E42" i="44"/>
  <c r="H42" i="44" s="1"/>
  <c r="E29" i="39"/>
  <c r="H29" i="39" s="1"/>
  <c r="E29" i="44"/>
  <c r="H29" i="44" s="1"/>
  <c r="E40" i="44"/>
  <c r="H40" i="44" s="1"/>
  <c r="E24" i="44"/>
  <c r="H24" i="44" s="1"/>
  <c r="D17" i="44"/>
  <c r="G17" i="44" s="1"/>
  <c r="D36" i="44"/>
  <c r="G36" i="44" s="1"/>
  <c r="D19" i="44"/>
  <c r="G19" i="44" s="1"/>
  <c r="D40" i="44"/>
  <c r="G40" i="44" s="1"/>
  <c r="E37" i="39"/>
  <c r="H37" i="39" s="1"/>
  <c r="E17" i="44"/>
  <c r="H17" i="44" s="1"/>
  <c r="E27" i="44"/>
  <c r="H27" i="44" s="1"/>
  <c r="E38" i="44"/>
  <c r="H38" i="44" s="1"/>
  <c r="E22" i="44"/>
  <c r="H22" i="44" s="1"/>
  <c r="D37" i="44"/>
  <c r="G37" i="44" s="1"/>
  <c r="D28" i="44"/>
  <c r="G28" i="44" s="1"/>
  <c r="D31" i="44"/>
  <c r="G31" i="44" s="1"/>
  <c r="D32" i="44"/>
  <c r="G32" i="44" s="1"/>
  <c r="E23" i="39"/>
  <c r="H23" i="39" s="1"/>
  <c r="E24" i="39"/>
  <c r="H24" i="39" s="1"/>
  <c r="E41" i="44"/>
  <c r="H41" i="44" s="1"/>
  <c r="E25" i="44"/>
  <c r="H25" i="44" s="1"/>
  <c r="E36" i="44"/>
  <c r="H36" i="44" s="1"/>
  <c r="E20" i="44"/>
  <c r="H20" i="44" s="1"/>
  <c r="D29" i="44"/>
  <c r="G29" i="44" s="1"/>
  <c r="D20" i="44"/>
  <c r="G20" i="44" s="1"/>
  <c r="D42" i="44"/>
  <c r="G42" i="44" s="1"/>
  <c r="D24" i="44"/>
  <c r="G24" i="44" s="1"/>
  <c r="E39" i="44"/>
  <c r="H39" i="44" s="1"/>
  <c r="E23" i="44"/>
  <c r="H23" i="44" s="1"/>
  <c r="E34" i="44"/>
  <c r="H34" i="44" s="1"/>
  <c r="E19" i="44"/>
  <c r="H19" i="44" s="1"/>
  <c r="D21" i="44"/>
  <c r="G21" i="44" s="1"/>
  <c r="D34" i="44"/>
  <c r="G34" i="44" s="1"/>
  <c r="D18" i="44"/>
  <c r="G18" i="44" s="1"/>
  <c r="E32" i="39"/>
  <c r="H32" i="39" s="1"/>
  <c r="D34" i="39"/>
  <c r="G34" i="39" s="1"/>
  <c r="E40" i="39"/>
  <c r="H40" i="39" s="1"/>
  <c r="E37" i="44"/>
  <c r="H37" i="44" s="1"/>
  <c r="E21" i="44"/>
  <c r="H21" i="44" s="1"/>
  <c r="E18" i="44"/>
  <c r="H18" i="44" s="1"/>
  <c r="D26" i="44"/>
  <c r="G26" i="44" s="1"/>
  <c r="D23" i="44"/>
  <c r="G23" i="44" s="1"/>
  <c r="D37" i="39"/>
  <c r="G37" i="39" s="1"/>
  <c r="E35" i="44"/>
  <c r="H35" i="44" s="1"/>
  <c r="E44" i="44"/>
  <c r="H44" i="44" s="1"/>
  <c r="E30" i="44"/>
  <c r="H30" i="44" s="1"/>
  <c r="D38" i="44"/>
  <c r="G38" i="44" s="1"/>
  <c r="D43" i="44"/>
  <c r="G43" i="44" s="1"/>
  <c r="D41" i="44"/>
  <c r="G41" i="44" s="1"/>
  <c r="E35" i="39"/>
  <c r="H35" i="39" s="1"/>
  <c r="E34" i="39"/>
  <c r="H34" i="39" s="1"/>
  <c r="D24" i="39"/>
  <c r="G24" i="39" s="1"/>
  <c r="D32" i="39"/>
  <c r="G32" i="39" s="1"/>
  <c r="D40" i="39"/>
  <c r="G40" i="39" s="1"/>
  <c r="D27" i="39"/>
  <c r="G27" i="39" s="1"/>
  <c r="D35" i="39"/>
  <c r="G35" i="39" s="1"/>
  <c r="D43" i="39"/>
  <c r="G43" i="39" s="1"/>
  <c r="D19" i="39"/>
  <c r="G19" i="39" s="1"/>
  <c r="E30" i="39"/>
  <c r="H30" i="39" s="1"/>
  <c r="E42" i="39"/>
  <c r="H42" i="39" s="1"/>
  <c r="E27" i="39"/>
  <c r="H27" i="39" s="1"/>
  <c r="D22" i="39"/>
  <c r="G22" i="39" s="1"/>
  <c r="D30" i="39"/>
  <c r="G30" i="39" s="1"/>
  <c r="D38" i="39"/>
  <c r="G38" i="39" s="1"/>
  <c r="E38" i="39"/>
  <c r="H38" i="39" s="1"/>
  <c r="E18" i="39"/>
  <c r="H18" i="39" s="1"/>
  <c r="E25" i="39"/>
  <c r="H25" i="39" s="1"/>
  <c r="E33" i="39"/>
  <c r="H33" i="39" s="1"/>
  <c r="E41" i="39"/>
  <c r="H41" i="39" s="1"/>
  <c r="D20" i="39"/>
  <c r="G20" i="39" s="1"/>
  <c r="E28" i="39"/>
  <c r="H28" i="39" s="1"/>
  <c r="E36" i="39"/>
  <c r="H36" i="39" s="1"/>
  <c r="E44" i="39"/>
  <c r="H44" i="39" s="1"/>
  <c r="D21" i="39"/>
  <c r="G21" i="39" s="1"/>
  <c r="D33" i="39"/>
  <c r="G33" i="39" s="1"/>
  <c r="E21" i="39"/>
  <c r="H21" i="39" s="1"/>
  <c r="E31" i="39"/>
  <c r="H31" i="39" s="1"/>
  <c r="E39" i="39"/>
  <c r="H39" i="39" s="1"/>
  <c r="E22" i="39"/>
  <c r="H22" i="39" s="1"/>
  <c r="G18" i="39"/>
  <c r="E20" i="39"/>
  <c r="H20" i="39" s="1"/>
  <c r="E17" i="39"/>
  <c r="H17" i="39" s="1"/>
  <c r="D28" i="39"/>
  <c r="G28" i="39" s="1"/>
  <c r="D36" i="39"/>
  <c r="G36" i="39" s="1"/>
  <c r="D44" i="39"/>
  <c r="G44" i="39" s="1"/>
  <c r="D23" i="39"/>
  <c r="G23" i="39" s="1"/>
  <c r="D31" i="39"/>
  <c r="G31" i="39" s="1"/>
  <c r="D39" i="39"/>
  <c r="G39" i="39" s="1"/>
  <c r="D42" i="39"/>
  <c r="G42" i="39" s="1"/>
  <c r="D25" i="39"/>
  <c r="G25" i="39" s="1"/>
  <c r="G17" i="39"/>
  <c r="B34" i="10"/>
  <c r="I18" i="44" l="1"/>
  <c r="J18" i="44" s="1"/>
  <c r="I18" i="39"/>
  <c r="J18" i="39" s="1"/>
  <c r="E81" i="10" l="1"/>
  <c r="A81" i="10" s="1"/>
  <c r="B9" i="9" l="1"/>
  <c r="D11" i="10" l="1"/>
  <c r="B4" i="39" l="1"/>
  <c r="B4" i="34"/>
  <c r="B4" i="44"/>
  <c r="B4" i="35"/>
  <c r="B4" i="36"/>
  <c r="B4" i="38"/>
  <c r="B4" i="32"/>
  <c r="D13" i="10"/>
  <c r="B4" i="33"/>
  <c r="B3" i="10"/>
  <c r="B2" i="10"/>
  <c r="B15" i="9" l="1"/>
  <c r="B11" i="9"/>
  <c r="E18" i="10" l="1"/>
  <c r="B20" i="10" s="1"/>
  <c r="B21" i="10" s="1"/>
  <c r="B22" i="10" s="1"/>
  <c r="B23" i="10" s="1"/>
  <c r="B4" i="10" l="1"/>
  <c r="B24" i="10"/>
  <c r="D18" i="10"/>
  <c r="B13" i="9"/>
  <c r="C18" i="10"/>
  <c r="B25" i="10" l="1"/>
  <c r="B26" i="10" l="1"/>
  <c r="B27" i="10" l="1"/>
  <c r="B28" i="10" s="1"/>
  <c r="B29" i="10" l="1"/>
  <c r="B30" i="10" s="1"/>
  <c r="B31" i="10" s="1"/>
  <c r="B32" i="10" s="1"/>
  <c r="B33" i="10" s="1"/>
  <c r="D36" i="10" l="1"/>
  <c r="C37" i="10" s="1"/>
  <c r="E36" i="10"/>
  <c r="B17" i="9" s="1"/>
  <c r="F36" i="10"/>
  <c r="C36" i="10"/>
  <c r="A37" i="10" l="1"/>
  <c r="C1" i="10" s="1"/>
  <c r="E68" i="10" s="1"/>
  <c r="E79" i="10" l="1"/>
  <c r="B1" i="10" l="1"/>
  <c r="B1" i="33"/>
  <c r="B1" i="39"/>
  <c r="B1" i="36"/>
  <c r="B1" i="34"/>
  <c r="B1" i="44"/>
  <c r="B1" i="38"/>
  <c r="B1" i="35"/>
  <c r="B1" i="32"/>
</calcChain>
</file>

<file path=xl/sharedStrings.xml><?xml version="1.0" encoding="utf-8"?>
<sst xmlns="http://schemas.openxmlformats.org/spreadsheetml/2006/main" count="2483" uniqueCount="342">
  <si>
    <t>Units</t>
  </si>
  <si>
    <t>END</t>
  </si>
  <si>
    <t>Version</t>
  </si>
  <si>
    <t>Feed</t>
  </si>
  <si>
    <t>Workbook Properties</t>
  </si>
  <si>
    <t>Project Name</t>
  </si>
  <si>
    <t>Description</t>
  </si>
  <si>
    <t>Project Number</t>
  </si>
  <si>
    <t>Version Control</t>
  </si>
  <si>
    <t>File Name</t>
  </si>
  <si>
    <t>Date</t>
  </si>
  <si>
    <t>Live:</t>
  </si>
  <si>
    <t>Latest:</t>
  </si>
  <si>
    <t>Cell Legend</t>
  </si>
  <si>
    <t>This check ensures that the version control has been updated.</t>
  </si>
  <si>
    <t>Contents</t>
  </si>
  <si>
    <t>Input from Source A</t>
  </si>
  <si>
    <t>Input from Source B</t>
  </si>
  <si>
    <t>Calculation</t>
  </si>
  <si>
    <t>Live = Latest?</t>
  </si>
  <si>
    <t>Templates for SDG Excel spreadsheets/models</t>
  </si>
  <si>
    <t>Check displaying number of errors</t>
  </si>
  <si>
    <t>Sheet Number</t>
  </si>
  <si>
    <t>Copy the 'Live' row (C18:E18) to the last line of the version log and enter a description.</t>
  </si>
  <si>
    <t>Initials</t>
  </si>
  <si>
    <t>Purpose</t>
  </si>
  <si>
    <t>Input from Source C</t>
  </si>
  <si>
    <t>Output/Macro Output 2</t>
  </si>
  <si>
    <t>Output/Macro Output 1</t>
  </si>
  <si>
    <t>Sheet Name/Link</t>
  </si>
  <si>
    <t>Checks</t>
  </si>
  <si>
    <t>N/A</t>
  </si>
  <si>
    <t>User notes/data source</t>
  </si>
  <si>
    <t>Range names</t>
  </si>
  <si>
    <t>Check passed</t>
  </si>
  <si>
    <t>Model check</t>
  </si>
  <si>
    <t>Number of Sheets in TOC</t>
  </si>
  <si>
    <t>Number of Sheets in Model</t>
  </si>
  <si>
    <t>Client</t>
  </si>
  <si>
    <t>Air</t>
  </si>
  <si>
    <t>Car</t>
  </si>
  <si>
    <t>Coach</t>
  </si>
  <si>
    <t>Rail</t>
  </si>
  <si>
    <t>Fare</t>
  </si>
  <si>
    <t>Longest Day Visit</t>
  </si>
  <si>
    <t>Average Speed</t>
  </si>
  <si>
    <t>Journey Time</t>
  </si>
  <si>
    <t>Monthly Pass</t>
  </si>
  <si>
    <t>International 2</t>
  </si>
  <si>
    <t>Month in Advance</t>
  </si>
  <si>
    <t>International</t>
  </si>
  <si>
    <t>Week in Advance</t>
  </si>
  <si>
    <t>High Speed</t>
  </si>
  <si>
    <t>On the Day</t>
  </si>
  <si>
    <t>&gt;300km IU</t>
  </si>
  <si>
    <t xml:space="preserve">&lt;300km IU </t>
  </si>
  <si>
    <t>Off-Peak Return</t>
  </si>
  <si>
    <t>Regional</t>
  </si>
  <si>
    <t>Peak Single</t>
  </si>
  <si>
    <t>Market Area</t>
  </si>
  <si>
    <t>Mode</t>
  </si>
  <si>
    <t>Data Type</t>
  </si>
  <si>
    <t>Booking Horison</t>
  </si>
  <si>
    <t>Fare Type</t>
  </si>
  <si>
    <t>Köln</t>
  </si>
  <si>
    <t>London</t>
  </si>
  <si>
    <t>UK</t>
  </si>
  <si>
    <t>Oslo</t>
  </si>
  <si>
    <t>Stockholm</t>
  </si>
  <si>
    <t>SE</t>
  </si>
  <si>
    <t>St Petersburg</t>
  </si>
  <si>
    <t>Helsinki</t>
  </si>
  <si>
    <t>FI</t>
  </si>
  <si>
    <t>Prague</t>
  </si>
  <si>
    <t>Bratislava</t>
  </si>
  <si>
    <t>SK</t>
  </si>
  <si>
    <t>SI</t>
  </si>
  <si>
    <t>Budapest</t>
  </si>
  <si>
    <t>Timisoara</t>
  </si>
  <si>
    <t>RO</t>
  </si>
  <si>
    <t>Madrid</t>
  </si>
  <si>
    <t>Lisbon</t>
  </si>
  <si>
    <t>PT</t>
  </si>
  <si>
    <t>Berlin</t>
  </si>
  <si>
    <t>Poznan</t>
  </si>
  <si>
    <t>PL</t>
  </si>
  <si>
    <t>Nuremberg</t>
  </si>
  <si>
    <t>Vienna</t>
  </si>
  <si>
    <t>AT</t>
  </si>
  <si>
    <t>Gotherburg</t>
  </si>
  <si>
    <t>NO</t>
  </si>
  <si>
    <t>NL</t>
  </si>
  <si>
    <t>HU</t>
  </si>
  <si>
    <t>LU</t>
  </si>
  <si>
    <t>LT</t>
  </si>
  <si>
    <t>LV</t>
  </si>
  <si>
    <t>Geneva</t>
  </si>
  <si>
    <t>Milan</t>
  </si>
  <si>
    <t>IT</t>
  </si>
  <si>
    <t>Paris</t>
  </si>
  <si>
    <t>FR</t>
  </si>
  <si>
    <t>Frankfurt</t>
  </si>
  <si>
    <t>Marseille</t>
  </si>
  <si>
    <t>Barcelona</t>
  </si>
  <si>
    <t>ES</t>
  </si>
  <si>
    <t>EL</t>
  </si>
  <si>
    <t>IE</t>
  </si>
  <si>
    <t>EE</t>
  </si>
  <si>
    <t>Warsaw</t>
  </si>
  <si>
    <t>DE</t>
  </si>
  <si>
    <t>Gothernburg</t>
  </si>
  <si>
    <t>Copenhagn</t>
  </si>
  <si>
    <t>DK</t>
  </si>
  <si>
    <t>CZ</t>
  </si>
  <si>
    <t>CH</t>
  </si>
  <si>
    <t xml:space="preserve">Thessaloniki </t>
  </si>
  <si>
    <t>Sofia</t>
  </si>
  <si>
    <t>BG</t>
  </si>
  <si>
    <t>BE</t>
  </si>
  <si>
    <t>Edinburgh</t>
  </si>
  <si>
    <t>Domestic</t>
  </si>
  <si>
    <t>Malmö</t>
  </si>
  <si>
    <t>Vaasa</t>
  </si>
  <si>
    <t>Koice</t>
  </si>
  <si>
    <t>Timisora</t>
  </si>
  <si>
    <t>Bucharest</t>
  </si>
  <si>
    <t>Porto</t>
  </si>
  <si>
    <t>Wroclaw</t>
  </si>
  <si>
    <t>Innsbruck</t>
  </si>
  <si>
    <t>Bergen</t>
  </si>
  <si>
    <t>Rome</t>
  </si>
  <si>
    <t>Lyon</t>
  </si>
  <si>
    <t>Thessaloniki</t>
  </si>
  <si>
    <t>Athens</t>
  </si>
  <si>
    <t>Ostrava</t>
  </si>
  <si>
    <t>Varna</t>
  </si>
  <si>
    <t>Destination</t>
  </si>
  <si>
    <t>Origin</t>
  </si>
  <si>
    <t>MS</t>
  </si>
  <si>
    <t>Date &amp; Time:</t>
  </si>
  <si>
    <t>Aviation Analysis v0.2.xlsx</t>
  </si>
  <si>
    <t>File</t>
  </si>
  <si>
    <t>London St Pancras</t>
  </si>
  <si>
    <t>Poznań</t>
  </si>
  <si>
    <t>Paris Gare du Nord</t>
  </si>
  <si>
    <t>Paris Est</t>
  </si>
  <si>
    <t>Belfast</t>
  </si>
  <si>
    <t>Dublin</t>
  </si>
  <si>
    <t>Copenhagen</t>
  </si>
  <si>
    <t>Ashford</t>
  </si>
  <si>
    <t xml:space="preserve"> London St Pancras</t>
  </si>
  <si>
    <t>Rotterdam</t>
  </si>
  <si>
    <t>Amsterdam</t>
  </si>
  <si>
    <t>HR</t>
  </si>
  <si>
    <t>Paris Gare Lyon</t>
  </si>
  <si>
    <t>Liege</t>
  </si>
  <si>
    <t>Brussels</t>
  </si>
  <si>
    <t>London Kings Cross</t>
  </si>
  <si>
    <t>Inter Urban &gt;300km</t>
  </si>
  <si>
    <t>Kosice</t>
  </si>
  <si>
    <t>lisbon</t>
  </si>
  <si>
    <t>Wrocław</t>
  </si>
  <si>
    <t>Århus</t>
  </si>
  <si>
    <t>Cardiff</t>
  </si>
  <si>
    <t>London Paddington</t>
  </si>
  <si>
    <t>Inter Urban &lt;300km</t>
  </si>
  <si>
    <t>Örebro</t>
  </si>
  <si>
    <t>Turku</t>
  </si>
  <si>
    <t>Žilina</t>
  </si>
  <si>
    <t>Constanța</t>
  </si>
  <si>
    <t>Faro</t>
  </si>
  <si>
    <t>Lublin</t>
  </si>
  <si>
    <t>Graz</t>
  </si>
  <si>
    <t>Lillehammer</t>
  </si>
  <si>
    <t>Groningen</t>
  </si>
  <si>
    <t>Szeged</t>
  </si>
  <si>
    <t>Klaipėda</t>
  </si>
  <si>
    <t>Vilnius</t>
  </si>
  <si>
    <t>Daugavpil</t>
  </si>
  <si>
    <t>Riga</t>
  </si>
  <si>
    <t>Naples</t>
  </si>
  <si>
    <t>Osijek</t>
  </si>
  <si>
    <t>Zagreb</t>
  </si>
  <si>
    <t>Reims</t>
  </si>
  <si>
    <t>Cuenca</t>
  </si>
  <si>
    <t>Patras</t>
  </si>
  <si>
    <t>Cork</t>
  </si>
  <si>
    <t>Tartu</t>
  </si>
  <si>
    <t>Tallinn</t>
  </si>
  <si>
    <t>Stuttgart</t>
  </si>
  <si>
    <t>Munich</t>
  </si>
  <si>
    <t>Aalborg</t>
  </si>
  <si>
    <t>Brno</t>
  </si>
  <si>
    <t>Zürich</t>
  </si>
  <si>
    <t>Lausanne</t>
  </si>
  <si>
    <t>Plovdiv</t>
  </si>
  <si>
    <t>Ipswich</t>
  </si>
  <si>
    <t>Cambridge</t>
  </si>
  <si>
    <t>Helsingborg</t>
  </si>
  <si>
    <t>Salo</t>
  </si>
  <si>
    <t>Prešov</t>
  </si>
  <si>
    <t>Celje</t>
  </si>
  <si>
    <t>Ljubljana</t>
  </si>
  <si>
    <t>Huedin</t>
  </si>
  <si>
    <t>Suncuius</t>
  </si>
  <si>
    <t>Penafiel</t>
  </si>
  <si>
    <t>Gniezno</t>
  </si>
  <si>
    <t>Linz</t>
  </si>
  <si>
    <t>Salzburg</t>
  </si>
  <si>
    <t>Dale</t>
  </si>
  <si>
    <t>Zwolle</t>
  </si>
  <si>
    <t>Utrecht</t>
  </si>
  <si>
    <t>Nyíregyháza</t>
  </si>
  <si>
    <t>Debrecen</t>
  </si>
  <si>
    <t>Troisvierges</t>
  </si>
  <si>
    <t>Luxembourg</t>
  </si>
  <si>
    <t>Kaunas</t>
  </si>
  <si>
    <t>Krustpils</t>
  </si>
  <si>
    <t>Ravenna</t>
  </si>
  <si>
    <t>Bologna</t>
  </si>
  <si>
    <t>Varazdin</t>
  </si>
  <si>
    <t>Menton</t>
  </si>
  <si>
    <t>Cannes</t>
  </si>
  <si>
    <t>Castellón</t>
  </si>
  <si>
    <t>Valencia</t>
  </si>
  <si>
    <t>Katerini</t>
  </si>
  <si>
    <t>Galway</t>
  </si>
  <si>
    <t>Limerick</t>
  </si>
  <si>
    <t>Rakvere</t>
  </si>
  <si>
    <t>Duisburg</t>
  </si>
  <si>
    <t>Cologne</t>
  </si>
  <si>
    <t>Viborg</t>
  </si>
  <si>
    <t>Prerov</t>
  </si>
  <si>
    <t>Biel</t>
  </si>
  <si>
    <t>Zimnica</t>
  </si>
  <si>
    <t>Burgas</t>
  </si>
  <si>
    <t>Antwerp</t>
  </si>
  <si>
    <t>Ghent</t>
  </si>
  <si>
    <t>Crystal Palace</t>
  </si>
  <si>
    <t>Charing Cross</t>
  </si>
  <si>
    <t>Suburban</t>
  </si>
  <si>
    <t>Helenelund station</t>
  </si>
  <si>
    <t>Central Station</t>
  </si>
  <si>
    <t>Tapanilan asema</t>
  </si>
  <si>
    <t>Helsingin paarautatieasema</t>
  </si>
  <si>
    <t>Ivanka pri dunaji</t>
  </si>
  <si>
    <t>Bratislava hlavna stanica</t>
  </si>
  <si>
    <t>Quelus/Belas</t>
  </si>
  <si>
    <t>Rossio</t>
  </si>
  <si>
    <t>Piastow</t>
  </si>
  <si>
    <t>Warszawa Centralna</t>
  </si>
  <si>
    <t>Brunn Maria Enzersdorf</t>
  </si>
  <si>
    <t>Hauptbahnhof</t>
  </si>
  <si>
    <t>Rosenholm</t>
  </si>
  <si>
    <t>Oslo sentralstasjon</t>
  </si>
  <si>
    <t>Amsterdam Holendrecht</t>
  </si>
  <si>
    <t>Amsterdam Centraal</t>
  </si>
  <si>
    <t>Szemeretelep</t>
  </si>
  <si>
    <t>Budapest Keleti palyaudvar</t>
  </si>
  <si>
    <t>Juodsiliai</t>
  </si>
  <si>
    <t>Vilniaus Gelezinkelio stotios</t>
  </si>
  <si>
    <t>Capannelle</t>
  </si>
  <si>
    <t>Roma Termini</t>
  </si>
  <si>
    <t>Choisy-le-Roi</t>
  </si>
  <si>
    <t>Notre Dame</t>
  </si>
  <si>
    <t>Fuencarral</t>
  </si>
  <si>
    <t>Puerta del Sol</t>
  </si>
  <si>
    <t>Piraeus</t>
  </si>
  <si>
    <t>Syntagma</t>
  </si>
  <si>
    <t>Clondalkin</t>
  </si>
  <si>
    <t>Connolly</t>
  </si>
  <si>
    <t>Berlin Lichterfelde Ost</t>
  </si>
  <si>
    <t>Berlin Hauptbanhohof</t>
  </si>
  <si>
    <t>Glostrup st</t>
  </si>
  <si>
    <t>Kobenhavns Hovedbanegard</t>
  </si>
  <si>
    <t>Praha komorany</t>
  </si>
  <si>
    <t>Praha hlavni nadrazi</t>
  </si>
  <si>
    <t>Flamatt</t>
  </si>
  <si>
    <t>Lot</t>
  </si>
  <si>
    <t>Gare Centrale</t>
  </si>
  <si>
    <t>€/km cost</t>
  </si>
  <si>
    <t>Distance</t>
  </si>
  <si>
    <t>Car Analysis v0.1.xlsx</t>
  </si>
  <si>
    <t>yes</t>
  </si>
  <si>
    <t>Hannover</t>
  </si>
  <si>
    <t>No</t>
  </si>
  <si>
    <t>Basel</t>
  </si>
  <si>
    <t>Yes</t>
  </si>
  <si>
    <t>no</t>
  </si>
  <si>
    <t>London Victoria</t>
  </si>
  <si>
    <t>Lisbon oriente</t>
  </si>
  <si>
    <t>Length of Day</t>
  </si>
  <si>
    <t>Type:</t>
  </si>
  <si>
    <t>Fare:</t>
  </si>
  <si>
    <t>Coach Analysis v0.3.xlsx</t>
  </si>
  <si>
    <t xml:space="preserve">&gt;300km IU  </t>
  </si>
  <si>
    <t>Wrocław Główny</t>
  </si>
  <si>
    <t>On Day of Travel</t>
  </si>
  <si>
    <t>All Rail Fares v.01.xlsx</t>
  </si>
  <si>
    <t>FR 2</t>
  </si>
  <si>
    <t>Distance (km)</t>
  </si>
  <si>
    <t>Booking Horizon:</t>
  </si>
  <si>
    <t>Fare Type:</t>
  </si>
  <si>
    <t>€/km</t>
  </si>
  <si>
    <t>Hours</t>
  </si>
  <si>
    <t>Units:</t>
  </si>
  <si>
    <t>Metric:</t>
  </si>
  <si>
    <t>Mode:</t>
  </si>
  <si>
    <t>LineY</t>
  </si>
  <si>
    <t>LineX</t>
  </si>
  <si>
    <t>DataY</t>
  </si>
  <si>
    <t>DataX</t>
  </si>
  <si>
    <t>Chart</t>
  </si>
  <si>
    <t>Axis Titles</t>
  </si>
  <si>
    <t/>
  </si>
  <si>
    <t>Rail fare per kilometre</t>
  </si>
  <si>
    <t>Air fare per kilometre</t>
  </si>
  <si>
    <t>Coach fare per kilometre</t>
  </si>
  <si>
    <t>Car cost per kilometre</t>
  </si>
  <si>
    <t>Chart Axis Lookup</t>
  </si>
  <si>
    <t>Rail average (km/h)</t>
  </si>
  <si>
    <t>Coach average speed (km/h)</t>
  </si>
  <si>
    <t>Car average speed (km/h)</t>
  </si>
  <si>
    <t>Air average speed (km/h)</t>
  </si>
  <si>
    <t>Km/h</t>
  </si>
  <si>
    <t>Minutes</t>
  </si>
  <si>
    <t>Rail  journey time (minutes)</t>
  </si>
  <si>
    <t>Coach journey time (minutes)</t>
  </si>
  <si>
    <t>Car journey time (minutes)</t>
  </si>
  <si>
    <t>Air journey time (minutes)</t>
  </si>
  <si>
    <t>Rail longest day visit (hours)</t>
  </si>
  <si>
    <t>Coach longest day visit (hours)</t>
  </si>
  <si>
    <t>Car longest day visit (hours)</t>
  </si>
  <si>
    <t>Air longest day visit (hours)</t>
  </si>
  <si>
    <t>22870691</t>
  </si>
  <si>
    <t>European Commission</t>
  </si>
  <si>
    <t>Study on the price and quality of rail services</t>
  </si>
  <si>
    <t>*</t>
  </si>
  <si>
    <t xml:space="preserve"> </t>
  </si>
  <si>
    <t>*When comparing international routes, change to 'FR 2'</t>
  </si>
  <si>
    <t>Inter modal comparison tool.xlsx</t>
  </si>
  <si>
    <t>Use drop down boxes on 'Fares Chart' and 'Service Quality Chart' to compare fares per kilometre between modes and market segments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</si>
</sst>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41" formatCode="_-* #,##0_-;\-* #,##0_-;_-* &quot;-&quot;_-;_-@_-"/>
    <numFmt numFmtId="43" formatCode="_-* #,##0.00_-;\-* #,##0.00_-;_-* &quot;-&quot;??_-;_-@_-"/>
    <numFmt numFmtId="164" formatCode="_-&quot;£&quot;* #,##0_-;\-&quot;£&quot;* #,##0_-;_-&quot;£&quot;* &quot;-&quot;_-;_-@_-"/>
    <numFmt numFmtId="165" formatCode="_-&quot;£&quot;* #,##0.00_-;\-&quot;£&quot;* #,##0.00_-;_-&quot;£&quot;* &quot;-&quot;??_-;_-@_-"/>
    <numFmt numFmtId="166" formatCode="#,##0.0%;[Red]\(#,##0.0%\)"/>
    <numFmt numFmtId="167" formatCode="[$-809]dd\ mmmm\ yyyy;@"/>
    <numFmt numFmtId="168" formatCode="[Red]&quot;E: &quot;#,##0;[Red]&quot;E: &quot;\-#,##0;[Blue]&quot;OK&quot;"/>
    <numFmt numFmtId="169" formatCode="#,##0.000_);[Red]\(#,##0.000\);\-_)"/>
    <numFmt numFmtId="170" formatCode="[$-F800]dddd\,\ mmmm\ dd\,\ yyyy"/>
    <numFmt numFmtId="171" formatCode="#,##0.0%;[Red]\(#,##0.0%\);\-"/>
    <numFmt numFmtId="172" formatCode="#,##0.00_);[Red]\(#,##0.00\);\-_)"/>
    <numFmt numFmtId="173" formatCode="#,##0;[Red]\(#,##0\);\-"/>
    <numFmt numFmtId="174" formatCode="#,##0_);[Red]\(#,##0\);\-_)"/>
    <numFmt numFmtId="175" formatCode="#,##0.0_);[Red]\(#,##0.0\);\-_)"/>
    <numFmt numFmtId="176" formatCode="#,##0.000000"/>
  </numFmts>
  <fonts count="34" x14ac:knownFonts="1">
    <font>
      <sz val="10"/>
      <name val="Calibri"/>
      <family val="2"/>
    </font>
    <font>
      <sz val="11"/>
      <color theme="1"/>
      <name val="Calibri"/>
      <family val="2"/>
      <scheme val="minor"/>
    </font>
    <font>
      <sz val="10"/>
      <color theme="1"/>
      <name val="Calibri"/>
      <family val="2"/>
      <scheme val="minor"/>
    </font>
    <font>
      <b/>
      <sz val="18"/>
      <color theme="3"/>
      <name val="Calibri"/>
      <family val="2"/>
      <scheme val="major"/>
    </font>
    <font>
      <b/>
      <sz val="11"/>
      <color theme="0"/>
      <name val="Calibri"/>
      <family val="2"/>
      <scheme val="minor"/>
    </font>
    <font>
      <sz val="11"/>
      <color rgb="FFFF0000"/>
      <name val="Calibri"/>
      <family val="2"/>
      <scheme val="minor"/>
    </font>
    <font>
      <b/>
      <sz val="11"/>
      <color theme="1"/>
      <name val="Calibri"/>
      <family val="2"/>
      <scheme val="minor"/>
    </font>
    <font>
      <b/>
      <sz val="11"/>
      <name val="Calibri"/>
      <family val="2"/>
      <scheme val="minor"/>
    </font>
    <font>
      <b/>
      <sz val="13"/>
      <name val="Calibri"/>
      <family val="2"/>
      <scheme val="minor"/>
    </font>
    <font>
      <b/>
      <sz val="14"/>
      <color theme="0"/>
      <name val="Calibri"/>
      <family val="2"/>
      <scheme val="minor"/>
    </font>
    <font>
      <sz val="11"/>
      <color rgb="FF3F3F76"/>
      <name val="Calibri"/>
      <family val="2"/>
      <scheme val="minor"/>
    </font>
    <font>
      <sz val="11"/>
      <color rgb="FFFA7D00"/>
      <name val="Calibri"/>
      <family val="2"/>
      <scheme val="minor"/>
    </font>
    <font>
      <i/>
      <sz val="11"/>
      <color rgb="FF7F7F7F"/>
      <name val="Calibri"/>
      <family val="2"/>
      <scheme val="minor"/>
    </font>
    <font>
      <b/>
      <sz val="12"/>
      <name val="Calibri"/>
      <family val="2"/>
    </font>
    <font>
      <b/>
      <sz val="13"/>
      <color theme="0"/>
      <name val="Calibri"/>
      <family val="2"/>
    </font>
    <font>
      <b/>
      <sz val="11"/>
      <name val="Calibri"/>
      <family val="2"/>
    </font>
    <font>
      <sz val="10"/>
      <name val="Calibri"/>
      <family val="2"/>
    </font>
    <font>
      <b/>
      <sz val="10"/>
      <name val="Calibri"/>
      <family val="2"/>
    </font>
    <font>
      <sz val="10"/>
      <color rgb="FF437C9B"/>
      <name val="Calibri"/>
      <family val="2"/>
    </font>
    <font>
      <sz val="10"/>
      <color rgb="FF57626E"/>
      <name val="Calibri"/>
      <family val="2"/>
    </font>
    <font>
      <sz val="11"/>
      <name val="Calibri"/>
      <family val="2"/>
    </font>
    <font>
      <b/>
      <sz val="10"/>
      <color theme="0"/>
      <name val="Calibri"/>
      <family val="2"/>
    </font>
    <font>
      <b/>
      <sz val="18"/>
      <color rgb="FF57626E"/>
      <name val="Calibri"/>
      <family val="2"/>
    </font>
    <font>
      <b/>
      <sz val="14"/>
      <color rgb="FF57626E"/>
      <name val="Calibri"/>
      <family val="2"/>
    </font>
    <font>
      <sz val="10"/>
      <color theme="9" tint="-0.499984740745262"/>
      <name val="Calibri"/>
      <family val="2"/>
    </font>
    <font>
      <sz val="10"/>
      <color rgb="FFAE1231"/>
      <name val="Calibri"/>
      <family val="2"/>
    </font>
    <font>
      <sz val="10"/>
      <color rgb="FF9C0006"/>
      <name val="Calibri"/>
      <family val="2"/>
    </font>
    <font>
      <sz val="10"/>
      <color theme="8" tint="-0.24994659260841701"/>
      <name val="Calibri"/>
      <family val="2"/>
    </font>
    <font>
      <sz val="10"/>
      <color rgb="FF9C6500"/>
      <name val="Calibri"/>
      <family val="2"/>
    </font>
    <font>
      <sz val="10"/>
      <color theme="1"/>
      <name val="Calibri"/>
      <family val="2"/>
    </font>
    <font>
      <sz val="10"/>
      <color theme="0"/>
      <name val="Calibri"/>
      <family val="2"/>
    </font>
    <font>
      <u/>
      <sz val="10"/>
      <color theme="10"/>
      <name val="Calibri"/>
      <family val="2"/>
    </font>
    <font>
      <sz val="10"/>
      <color theme="0" tint="-0.14999847407452621"/>
      <name val="Calibri"/>
      <family val="2"/>
    </font>
    <font>
      <b/>
      <sz val="11"/>
      <color theme="0" tint="-0.249977111117893"/>
      <name val="Calibri"/>
      <family val="2"/>
    </font>
  </fonts>
  <fills count="43">
    <fill>
      <patternFill patternType="none"/>
    </fill>
    <fill>
      <patternFill patternType="gray125"/>
    </fill>
    <fill>
      <patternFill patternType="solid">
        <fgColor rgb="FF002C5B"/>
        <bgColor indexed="64"/>
      </patternFill>
    </fill>
    <fill>
      <patternFill patternType="solid">
        <fgColor rgb="FF98A2BD"/>
        <bgColor indexed="64"/>
      </patternFill>
    </fill>
    <fill>
      <patternFill patternType="solid">
        <fgColor rgb="FFFFCC99"/>
      </patternFill>
    </fill>
    <fill>
      <patternFill patternType="solid">
        <fgColor rgb="FFA5A5A5"/>
      </patternFill>
    </fill>
    <fill>
      <patternFill patternType="solid">
        <fgColor rgb="FFFFFFCC"/>
      </patternFill>
    </fill>
    <fill>
      <patternFill patternType="solid">
        <fgColor rgb="FF57626E"/>
        <bgColor indexed="64"/>
      </patternFill>
    </fill>
    <fill>
      <patternFill patternType="solid">
        <fgColor rgb="FFA2A5AD"/>
        <bgColor indexed="64"/>
      </patternFill>
    </fill>
    <fill>
      <patternFill patternType="solid">
        <fgColor rgb="FFD6E7F2"/>
        <bgColor indexed="64"/>
      </patternFill>
    </fill>
    <fill>
      <patternFill patternType="solid">
        <fgColor rgb="FF86B3CB"/>
        <bgColor indexed="64"/>
      </patternFill>
    </fill>
    <fill>
      <patternFill patternType="solid">
        <fgColor rgb="FFC2A2C1"/>
        <bgColor indexed="64"/>
      </patternFill>
    </fill>
    <fill>
      <patternFill patternType="solid">
        <fgColor rgb="FFFFC7CE"/>
      </patternFill>
    </fill>
    <fill>
      <patternFill patternType="solid">
        <fgColor rgb="FFFFEB9C"/>
      </patternFill>
    </fill>
    <fill>
      <patternFill patternType="solid">
        <fgColor rgb="FFAE1231"/>
        <bgColor indexed="64"/>
      </patternFill>
    </fill>
    <fill>
      <patternFill patternType="solid">
        <fgColor rgb="FFFDE3D2"/>
        <bgColor indexed="64"/>
      </patternFill>
    </fill>
    <fill>
      <patternFill patternType="solid">
        <fgColor rgb="FFD2E7B8"/>
        <bgColor indexed="64"/>
      </patternFill>
    </fill>
    <fill>
      <patternFill patternType="solid">
        <fgColor theme="9" tint="-9.9948118533890809E-2"/>
        <bgColor indexed="64"/>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34998626667073579"/>
        <bgColor indexed="64"/>
      </patternFill>
    </fill>
  </fills>
  <borders count="44">
    <border>
      <left/>
      <right/>
      <top/>
      <bottom/>
      <diagonal/>
    </border>
    <border>
      <left/>
      <right/>
      <top/>
      <bottom style="thick">
        <color theme="4"/>
      </bottom>
      <diagonal/>
    </border>
    <border>
      <left/>
      <right/>
      <top/>
      <bottom style="thin">
        <color rgb="FF98A2BD"/>
      </bottom>
      <diagonal/>
    </border>
    <border>
      <left/>
      <right/>
      <top/>
      <bottom style="thick">
        <color rgb="FF002C5B"/>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style="thin">
        <color theme="0" tint="-0.499984740745262"/>
      </top>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diagonal/>
    </border>
    <border>
      <left style="thin">
        <color theme="0" tint="-0.499984740745262"/>
      </left>
      <right style="thin">
        <color theme="0" tint="-0.499984740745262"/>
      </right>
      <top/>
      <bottom style="thin">
        <color theme="0" tint="-0.499984740745262"/>
      </bottom>
      <diagonal/>
    </border>
    <border>
      <left/>
      <right/>
      <top/>
      <bottom style="thick">
        <color rgb="FFAE1231"/>
      </bottom>
      <diagonal/>
    </border>
    <border>
      <left/>
      <right/>
      <top/>
      <bottom style="thin">
        <color rgb="FFAE1231"/>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bottom style="thin">
        <color rgb="FFAE1231"/>
      </bottom>
      <diagonal/>
    </border>
    <border>
      <left style="medium">
        <color indexed="64"/>
      </left>
      <right/>
      <top/>
      <bottom style="thin">
        <color rgb="FFAE1231"/>
      </bottom>
      <diagonal/>
    </border>
    <border>
      <left/>
      <right style="medium">
        <color indexed="64"/>
      </right>
      <top style="medium">
        <color indexed="64"/>
      </top>
      <bottom style="thin">
        <color rgb="FFAE1231"/>
      </bottom>
      <diagonal/>
    </border>
    <border>
      <left/>
      <right/>
      <top style="medium">
        <color indexed="64"/>
      </top>
      <bottom style="thin">
        <color rgb="FFAE1231"/>
      </bottom>
      <diagonal/>
    </border>
    <border>
      <left style="medium">
        <color indexed="64"/>
      </left>
      <right/>
      <top style="medium">
        <color indexed="64"/>
      </top>
      <bottom style="thin">
        <color rgb="FFAE1231"/>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thick">
        <color rgb="FFAE1231"/>
      </bottom>
      <diagonal/>
    </border>
    <border>
      <left/>
      <right/>
      <top style="medium">
        <color indexed="64"/>
      </top>
      <bottom style="thick">
        <color rgb="FFAE1231"/>
      </bottom>
      <diagonal/>
    </border>
    <border>
      <left style="medium">
        <color indexed="64"/>
      </left>
      <right/>
      <top style="medium">
        <color indexed="64"/>
      </top>
      <bottom style="thick">
        <color rgb="FFAE1231"/>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s>
  <cellStyleXfs count="111">
    <xf numFmtId="0" fontId="0" fillId="0" borderId="0">
      <alignment vertical="center"/>
    </xf>
    <xf numFmtId="0" fontId="3" fillId="0" borderId="0" applyNumberFormat="0" applyFill="0" applyBorder="0" applyAlignment="0" applyProtection="0"/>
    <xf numFmtId="0" fontId="9" fillId="2" borderId="1" applyNumberFormat="0" applyAlignment="0" applyProtection="0"/>
    <xf numFmtId="0" fontId="8" fillId="3" borderId="0" applyNumberFormat="0" applyAlignment="0" applyProtection="0"/>
    <xf numFmtId="0" fontId="7" fillId="0" borderId="3" applyNumberFormat="0" applyFill="0" applyAlignment="0" applyProtection="0"/>
    <xf numFmtId="0" fontId="7" fillId="0" borderId="2" applyNumberFormat="0" applyFill="0" applyAlignment="0" applyProtection="0"/>
    <xf numFmtId="0" fontId="19" fillId="0" borderId="0">
      <alignment horizontal="center" vertical="center"/>
    </xf>
    <xf numFmtId="0" fontId="25" fillId="0" borderId="0">
      <alignment vertical="center"/>
    </xf>
    <xf numFmtId="169" fontId="16" fillId="15" borderId="0">
      <alignment vertical="center"/>
    </xf>
    <xf numFmtId="171" fontId="16" fillId="15" borderId="0">
      <alignment horizontal="right" vertical="center"/>
    </xf>
    <xf numFmtId="169" fontId="16" fillId="0" borderId="0">
      <alignment vertical="center"/>
    </xf>
    <xf numFmtId="171" fontId="16" fillId="0" borderId="0">
      <alignment horizontal="right" vertical="center"/>
    </xf>
    <xf numFmtId="15" fontId="16" fillId="0" borderId="0">
      <alignment vertical="center"/>
    </xf>
    <xf numFmtId="173" fontId="16" fillId="0" borderId="10">
      <alignment vertical="center"/>
    </xf>
    <xf numFmtId="173" fontId="17" fillId="0" borderId="10">
      <alignment vertical="center"/>
    </xf>
    <xf numFmtId="168" fontId="16" fillId="0" borderId="0">
      <alignment horizontal="center" vertical="center"/>
    </xf>
    <xf numFmtId="167" fontId="22" fillId="0" borderId="0">
      <alignment horizontal="left"/>
    </xf>
    <xf numFmtId="170" fontId="23" fillId="0" borderId="0"/>
    <xf numFmtId="0" fontId="21" fillId="14" borderId="0">
      <alignment vertical="center"/>
    </xf>
    <xf numFmtId="0" fontId="24" fillId="0" borderId="0">
      <alignment vertical="center"/>
    </xf>
    <xf numFmtId="0" fontId="16" fillId="8" borderId="0">
      <alignment vertical="center"/>
    </xf>
    <xf numFmtId="169" fontId="16" fillId="11" borderId="0">
      <alignment vertical="center"/>
    </xf>
    <xf numFmtId="15" fontId="16" fillId="15" borderId="0">
      <alignment vertical="center"/>
    </xf>
    <xf numFmtId="0" fontId="10" fillId="4" borderId="4" applyNumberFormat="0" applyAlignment="0" applyProtection="0"/>
    <xf numFmtId="166" fontId="16" fillId="11" borderId="0">
      <alignment horizontal="right" vertical="center"/>
    </xf>
    <xf numFmtId="166" fontId="17" fillId="0" borderId="10">
      <alignment horizontal="right" vertical="center"/>
    </xf>
    <xf numFmtId="0" fontId="11" fillId="0" borderId="5" applyNumberFormat="0" applyFill="0" applyAlignment="0" applyProtection="0"/>
    <xf numFmtId="0" fontId="4" fillId="5" borderId="6" applyNumberFormat="0" applyAlignment="0" applyProtection="0"/>
    <xf numFmtId="0" fontId="5" fillId="0" borderId="0" applyNumberFormat="0" applyFill="0" applyBorder="0" applyAlignment="0" applyProtection="0"/>
    <xf numFmtId="0" fontId="2" fillId="6" borderId="7" applyNumberFormat="0" applyFont="0" applyAlignment="0" applyProtection="0"/>
    <xf numFmtId="0" fontId="12" fillId="0" borderId="0" applyNumberFormat="0" applyFill="0" applyBorder="0" applyAlignment="0" applyProtection="0"/>
    <xf numFmtId="0" fontId="6" fillId="0" borderId="8" applyNumberFormat="0" applyFill="0" applyAlignment="0" applyProtection="0"/>
    <xf numFmtId="171" fontId="16" fillId="9" borderId="0">
      <alignment horizontal="right" vertical="center"/>
    </xf>
    <xf numFmtId="15" fontId="16" fillId="9" borderId="0">
      <alignment vertical="center"/>
    </xf>
    <xf numFmtId="169" fontId="16" fillId="0" borderId="9">
      <alignment vertical="center"/>
    </xf>
    <xf numFmtId="171" fontId="16" fillId="0" borderId="9">
      <alignment horizontal="right" vertical="center"/>
    </xf>
    <xf numFmtId="15" fontId="16" fillId="0" borderId="9">
      <alignment vertical="center"/>
    </xf>
    <xf numFmtId="0" fontId="14" fillId="7" borderId="0" applyProtection="0">
      <alignment vertical="center"/>
    </xf>
    <xf numFmtId="0" fontId="13" fillId="8" borderId="0" applyProtection="0">
      <alignment vertical="center"/>
    </xf>
    <xf numFmtId="0" fontId="15" fillId="0" borderId="14" applyProtection="0">
      <alignment vertical="center"/>
    </xf>
    <xf numFmtId="0" fontId="15" fillId="0" borderId="15" applyFill="0" applyProtection="0">
      <alignment vertical="center"/>
    </xf>
    <xf numFmtId="169" fontId="16" fillId="9" borderId="0">
      <alignment vertical="center"/>
    </xf>
    <xf numFmtId="171" fontId="16" fillId="11" borderId="0">
      <alignment horizontal="right" vertical="center"/>
    </xf>
    <xf numFmtId="15" fontId="16" fillId="11" borderId="0">
      <alignment vertical="center"/>
    </xf>
    <xf numFmtId="171" fontId="16" fillId="0" borderId="10">
      <alignment horizontal="right" vertical="center"/>
    </xf>
    <xf numFmtId="171" fontId="17" fillId="0" borderId="10">
      <alignment horizontal="right" vertical="center"/>
    </xf>
    <xf numFmtId="49" fontId="16" fillId="10" borderId="0">
      <alignment vertical="center"/>
    </xf>
    <xf numFmtId="17" fontId="16" fillId="15" borderId="0">
      <alignment vertical="center"/>
    </xf>
    <xf numFmtId="17" fontId="16" fillId="0" borderId="0">
      <alignment vertical="center"/>
    </xf>
    <xf numFmtId="17" fontId="16" fillId="0" borderId="9">
      <alignment vertical="center"/>
    </xf>
    <xf numFmtId="17" fontId="16" fillId="11" borderId="0">
      <alignment vertical="center"/>
    </xf>
    <xf numFmtId="17" fontId="16" fillId="9" borderId="0">
      <alignment vertical="center"/>
    </xf>
    <xf numFmtId="171" fontId="18" fillId="0" borderId="0">
      <alignment horizontal="right" vertical="center"/>
    </xf>
    <xf numFmtId="169" fontId="18" fillId="0" borderId="0">
      <alignment vertical="center"/>
    </xf>
    <xf numFmtId="15" fontId="18" fillId="0" borderId="0">
      <alignment vertical="center"/>
    </xf>
    <xf numFmtId="17" fontId="18" fillId="0" borderId="0">
      <alignment vertical="center"/>
    </xf>
    <xf numFmtId="49" fontId="16" fillId="15" borderId="0">
      <alignment vertical="center"/>
    </xf>
    <xf numFmtId="49" fontId="16" fillId="15" borderId="9">
      <alignment vertical="center"/>
    </xf>
    <xf numFmtId="43" fontId="20" fillId="0" borderId="0" applyFont="0" applyFill="0" applyBorder="0" applyAlignment="0" applyProtection="0"/>
    <xf numFmtId="41" fontId="20" fillId="0" borderId="0" applyFont="0" applyFill="0" applyBorder="0" applyAlignment="0" applyProtection="0"/>
    <xf numFmtId="165" fontId="20" fillId="0" borderId="0" applyFont="0" applyFill="0" applyBorder="0" applyAlignment="0" applyProtection="0"/>
    <xf numFmtId="164" fontId="20" fillId="0" borderId="0" applyFont="0" applyFill="0" applyBorder="0" applyAlignment="0" applyProtection="0"/>
    <xf numFmtId="9" fontId="20" fillId="0" borderId="0" applyFont="0" applyFill="0" applyBorder="0" applyAlignment="0" applyProtection="0"/>
    <xf numFmtId="49" fontId="27" fillId="17" borderId="0">
      <alignment vertical="center"/>
    </xf>
    <xf numFmtId="0" fontId="26" fillId="12" borderId="0" applyNumberFormat="0" applyBorder="0" applyAlignment="0" applyProtection="0"/>
    <xf numFmtId="0" fontId="28" fillId="13" borderId="0" applyNumberFormat="0" applyBorder="0" applyAlignment="0" applyProtection="0"/>
    <xf numFmtId="15" fontId="16" fillId="10" borderId="0">
      <alignment vertical="center"/>
    </xf>
    <xf numFmtId="49" fontId="16" fillId="9" borderId="0">
      <alignment vertical="center"/>
    </xf>
    <xf numFmtId="49" fontId="16" fillId="9" borderId="9">
      <alignment vertical="center"/>
    </xf>
    <xf numFmtId="17" fontId="16" fillId="10" borderId="0">
      <alignment vertical="center"/>
    </xf>
    <xf numFmtId="169" fontId="16" fillId="10" borderId="0">
      <alignment vertical="center"/>
    </xf>
    <xf numFmtId="171" fontId="16" fillId="10" borderId="0">
      <alignment horizontal="right" vertical="center"/>
    </xf>
    <xf numFmtId="49" fontId="18" fillId="0" borderId="0">
      <alignment vertical="center"/>
    </xf>
    <xf numFmtId="49" fontId="16" fillId="10" borderId="9">
      <alignment vertical="center"/>
    </xf>
    <xf numFmtId="49" fontId="18" fillId="0" borderId="9">
      <alignment vertical="center"/>
    </xf>
    <xf numFmtId="49" fontId="16" fillId="11" borderId="0">
      <alignment vertical="center"/>
    </xf>
    <xf numFmtId="49" fontId="16" fillId="11" borderId="9">
      <alignment vertical="center"/>
    </xf>
    <xf numFmtId="15" fontId="16" fillId="16" borderId="0">
      <alignment vertical="center"/>
    </xf>
    <xf numFmtId="17" fontId="16" fillId="16" borderId="0">
      <alignment vertical="center"/>
    </xf>
    <xf numFmtId="169" fontId="16" fillId="16" borderId="0">
      <alignment vertical="center"/>
    </xf>
    <xf numFmtId="171" fontId="16" fillId="16" borderId="0">
      <alignment horizontal="right" vertical="center"/>
    </xf>
    <xf numFmtId="49" fontId="16" fillId="16" borderId="0">
      <alignment vertical="center"/>
    </xf>
    <xf numFmtId="49" fontId="16" fillId="16" borderId="9">
      <alignment vertical="center"/>
    </xf>
    <xf numFmtId="0" fontId="30" fillId="18" borderId="0" applyNumberFormat="0" applyBorder="0" applyAlignment="0" applyProtection="0"/>
    <xf numFmtId="0" fontId="29" fillId="19" borderId="0" applyNumberFormat="0" applyBorder="0" applyAlignment="0" applyProtection="0"/>
    <xf numFmtId="0" fontId="29" fillId="20" borderId="0" applyNumberFormat="0" applyBorder="0" applyAlignment="0" applyProtection="0"/>
    <xf numFmtId="0" fontId="30" fillId="21" borderId="0" applyNumberFormat="0" applyBorder="0" applyAlignment="0" applyProtection="0"/>
    <xf numFmtId="0" fontId="30" fillId="22" borderId="0" applyNumberFormat="0" applyBorder="0" applyAlignment="0" applyProtection="0"/>
    <xf numFmtId="0" fontId="29" fillId="23" borderId="0" applyNumberFormat="0" applyBorder="0" applyAlignment="0" applyProtection="0"/>
    <xf numFmtId="0" fontId="29" fillId="24" borderId="0" applyNumberFormat="0" applyBorder="0" applyAlignment="0" applyProtection="0"/>
    <xf numFmtId="0" fontId="30" fillId="25" borderId="0" applyNumberFormat="0" applyBorder="0" applyAlignment="0" applyProtection="0"/>
    <xf numFmtId="0" fontId="29" fillId="26" borderId="0" applyNumberFormat="0" applyBorder="0" applyAlignment="0" applyProtection="0"/>
    <xf numFmtId="0" fontId="29" fillId="27" borderId="0" applyNumberFormat="0" applyBorder="0" applyAlignment="0" applyProtection="0"/>
    <xf numFmtId="0" fontId="29" fillId="28" borderId="0" applyNumberFormat="0" applyBorder="0" applyAlignment="0" applyProtection="0"/>
    <xf numFmtId="0" fontId="29" fillId="29" borderId="0" applyNumberFormat="0" applyBorder="0" applyAlignment="0" applyProtection="0"/>
    <xf numFmtId="0" fontId="30" fillId="30" borderId="0" applyNumberFormat="0" applyBorder="0" applyAlignment="0" applyProtection="0"/>
    <xf numFmtId="0" fontId="29" fillId="31" borderId="0" applyNumberFormat="0" applyBorder="0" applyAlignment="0" applyProtection="0"/>
    <xf numFmtId="0" fontId="29" fillId="32" borderId="0" applyNumberFormat="0" applyBorder="0" applyAlignment="0" applyProtection="0"/>
    <xf numFmtId="0" fontId="30" fillId="33" borderId="0" applyNumberFormat="0" applyBorder="0" applyAlignment="0" applyProtection="0"/>
    <xf numFmtId="0" fontId="30" fillId="34" borderId="0" applyNumberFormat="0" applyBorder="0" applyAlignment="0" applyProtection="0"/>
    <xf numFmtId="0" fontId="29" fillId="35" borderId="0" applyNumberFormat="0" applyBorder="0" applyAlignment="0" applyProtection="0"/>
    <xf numFmtId="0" fontId="29" fillId="36" borderId="0" applyNumberFormat="0" applyBorder="0" applyAlignment="0" applyProtection="0"/>
    <xf numFmtId="0" fontId="30" fillId="37" borderId="0" applyNumberFormat="0" applyBorder="0" applyAlignment="0" applyProtection="0"/>
    <xf numFmtId="0" fontId="29" fillId="38" borderId="0" applyNumberFormat="0" applyBorder="0" applyAlignment="0" applyProtection="0"/>
    <xf numFmtId="0" fontId="29" fillId="39" borderId="0" applyNumberFormat="0" applyBorder="0" applyAlignment="0" applyProtection="0"/>
    <xf numFmtId="0" fontId="29" fillId="40" borderId="0" applyNumberFormat="0" applyBorder="0" applyAlignment="0" applyProtection="0"/>
    <xf numFmtId="0" fontId="29" fillId="41" borderId="0" applyNumberFormat="0" applyBorder="0" applyAlignment="0" applyProtection="0"/>
    <xf numFmtId="0" fontId="31" fillId="0" borderId="0" applyNumberFormat="0" applyFill="0" applyBorder="0" applyAlignment="0" applyProtection="0">
      <alignment vertical="center"/>
    </xf>
    <xf numFmtId="165"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cellStyleXfs>
  <cellXfs count="155">
    <xf numFmtId="0" fontId="0" fillId="0" borderId="0" xfId="0">
      <alignment vertical="center"/>
    </xf>
    <xf numFmtId="0" fontId="19" fillId="0" borderId="0" xfId="6">
      <alignment horizontal="center" vertical="center"/>
    </xf>
    <xf numFmtId="0" fontId="25" fillId="0" borderId="0" xfId="7">
      <alignment vertical="center"/>
    </xf>
    <xf numFmtId="169" fontId="16" fillId="15" borderId="0" xfId="8">
      <alignment vertical="center"/>
    </xf>
    <xf numFmtId="169" fontId="16" fillId="0" borderId="0" xfId="10">
      <alignment vertical="center"/>
    </xf>
    <xf numFmtId="168" fontId="16" fillId="0" borderId="0" xfId="15">
      <alignment horizontal="center" vertical="center"/>
    </xf>
    <xf numFmtId="0" fontId="24" fillId="0" borderId="0" xfId="19">
      <alignment vertical="center"/>
    </xf>
    <xf numFmtId="0" fontId="0" fillId="0" borderId="0" xfId="0">
      <alignment vertical="center"/>
    </xf>
    <xf numFmtId="169" fontId="16" fillId="11" borderId="0" xfId="21">
      <alignment vertical="center"/>
    </xf>
    <xf numFmtId="169" fontId="16" fillId="0" borderId="9" xfId="34">
      <alignment vertical="center"/>
    </xf>
    <xf numFmtId="15" fontId="16" fillId="0" borderId="9" xfId="36">
      <alignment vertical="center"/>
    </xf>
    <xf numFmtId="0" fontId="14" fillId="7" borderId="0" xfId="37">
      <alignment vertical="center"/>
    </xf>
    <xf numFmtId="0" fontId="13" fillId="8" borderId="0" xfId="38">
      <alignment vertical="center"/>
    </xf>
    <xf numFmtId="0" fontId="15" fillId="0" borderId="14" xfId="39">
      <alignment vertical="center"/>
    </xf>
    <xf numFmtId="0" fontId="15" fillId="0" borderId="15" xfId="40">
      <alignment vertical="center"/>
    </xf>
    <xf numFmtId="0" fontId="0" fillId="0" borderId="0" xfId="0">
      <alignment vertical="center"/>
    </xf>
    <xf numFmtId="169" fontId="16" fillId="9" borderId="0" xfId="41">
      <alignment vertical="center"/>
    </xf>
    <xf numFmtId="0" fontId="0" fillId="0" borderId="0" xfId="0">
      <alignment vertical="center"/>
    </xf>
    <xf numFmtId="0" fontId="0" fillId="0" borderId="0" xfId="0">
      <alignment vertical="center"/>
    </xf>
    <xf numFmtId="169" fontId="18" fillId="0" borderId="0" xfId="53">
      <alignment vertical="center"/>
    </xf>
    <xf numFmtId="170" fontId="23" fillId="0" borderId="0" xfId="17"/>
    <xf numFmtId="0" fontId="14" fillId="7" borderId="0" xfId="37" applyBorder="1">
      <alignment vertical="center"/>
    </xf>
    <xf numFmtId="0" fontId="14" fillId="7" borderId="0" xfId="37" applyBorder="1" applyAlignment="1">
      <alignment horizontal="center" vertical="center"/>
    </xf>
    <xf numFmtId="17" fontId="14" fillId="7" borderId="0" xfId="37" applyNumberFormat="1" applyBorder="1" applyAlignment="1">
      <alignment horizontal="center" vertical="center"/>
    </xf>
    <xf numFmtId="0" fontId="0" fillId="0" borderId="0" xfId="0">
      <alignment vertical="center"/>
    </xf>
    <xf numFmtId="167" fontId="22" fillId="0" borderId="0" xfId="16">
      <alignment horizontal="left"/>
    </xf>
    <xf numFmtId="0" fontId="0" fillId="0" borderId="0" xfId="0">
      <alignment vertical="center"/>
    </xf>
    <xf numFmtId="0" fontId="0" fillId="0" borderId="0" xfId="0">
      <alignment vertical="center"/>
    </xf>
    <xf numFmtId="168" fontId="16" fillId="0" borderId="0" xfId="15" quotePrefix="1">
      <alignment horizontal="center" vertical="center"/>
    </xf>
    <xf numFmtId="49" fontId="14" fillId="7" borderId="0" xfId="37" applyNumberFormat="1">
      <alignment vertical="center"/>
    </xf>
    <xf numFmtId="0" fontId="0" fillId="0" borderId="0" xfId="0">
      <alignment vertical="center"/>
    </xf>
    <xf numFmtId="170" fontId="23" fillId="0" borderId="0" xfId="17" applyNumberFormat="1" applyAlignment="1">
      <alignment horizontal="left"/>
    </xf>
    <xf numFmtId="49" fontId="16" fillId="9" borderId="0" xfId="67">
      <alignment vertical="center"/>
    </xf>
    <xf numFmtId="49" fontId="16" fillId="9" borderId="11" xfId="67" applyBorder="1">
      <alignment vertical="center"/>
    </xf>
    <xf numFmtId="49" fontId="16" fillId="9" borderId="12" xfId="67" applyBorder="1">
      <alignment vertical="center"/>
    </xf>
    <xf numFmtId="49" fontId="16" fillId="9" borderId="13" xfId="67" applyBorder="1">
      <alignment vertical="center"/>
    </xf>
    <xf numFmtId="15" fontId="16" fillId="9" borderId="11" xfId="33" applyBorder="1">
      <alignment vertical="center"/>
    </xf>
    <xf numFmtId="15" fontId="16" fillId="9" borderId="12" xfId="33" applyBorder="1">
      <alignment vertical="center"/>
    </xf>
    <xf numFmtId="15" fontId="16" fillId="9" borderId="13" xfId="33" applyBorder="1">
      <alignment vertical="center"/>
    </xf>
    <xf numFmtId="169" fontId="16" fillId="10" borderId="0" xfId="70">
      <alignment vertical="center"/>
    </xf>
    <xf numFmtId="169" fontId="16" fillId="16" borderId="0" xfId="79">
      <alignment vertical="center"/>
    </xf>
    <xf numFmtId="169" fontId="0" fillId="0" borderId="0" xfId="10" applyFont="1" applyAlignment="1">
      <alignment vertical="center" wrapText="1"/>
    </xf>
    <xf numFmtId="172" fontId="16" fillId="9" borderId="12" xfId="41" applyNumberFormat="1" applyBorder="1">
      <alignment vertical="center"/>
    </xf>
    <xf numFmtId="172" fontId="16" fillId="9" borderId="13" xfId="41" applyNumberFormat="1" applyBorder="1">
      <alignment vertical="center"/>
    </xf>
    <xf numFmtId="0" fontId="16" fillId="9" borderId="0" xfId="41" applyNumberFormat="1" applyAlignment="1">
      <alignment horizontal="center" vertical="center"/>
    </xf>
    <xf numFmtId="169" fontId="16" fillId="0" borderId="0" xfId="10" applyAlignment="1">
      <alignment vertical="center" wrapText="1"/>
    </xf>
    <xf numFmtId="0" fontId="31" fillId="9" borderId="0" xfId="107" applyNumberFormat="1" applyFill="1">
      <alignment vertical="center"/>
    </xf>
    <xf numFmtId="174" fontId="16" fillId="0" borderId="0" xfId="10" applyNumberFormat="1" applyAlignment="1">
      <alignment horizontal="center" vertical="center"/>
    </xf>
    <xf numFmtId="174" fontId="16" fillId="11" borderId="0" xfId="21" applyNumberFormat="1" applyAlignment="1">
      <alignment horizontal="center" vertical="center"/>
    </xf>
    <xf numFmtId="172" fontId="16" fillId="9" borderId="12" xfId="41" quotePrefix="1" applyNumberFormat="1" applyBorder="1">
      <alignment vertical="center"/>
    </xf>
    <xf numFmtId="172" fontId="16" fillId="9" borderId="11" xfId="41" quotePrefix="1" applyNumberFormat="1" applyBorder="1">
      <alignment vertical="center"/>
    </xf>
    <xf numFmtId="165" fontId="0" fillId="0" borderId="0" xfId="108" applyFont="1"/>
    <xf numFmtId="9" fontId="0" fillId="0" borderId="0" xfId="109" applyFont="1"/>
    <xf numFmtId="43" fontId="0" fillId="0" borderId="0" xfId="110" applyFont="1"/>
    <xf numFmtId="172" fontId="16" fillId="0" borderId="16" xfId="10" applyNumberFormat="1" applyBorder="1">
      <alignment vertical="center"/>
    </xf>
    <xf numFmtId="172" fontId="16" fillId="0" borderId="17" xfId="10" applyNumberFormat="1" applyBorder="1">
      <alignment vertical="center"/>
    </xf>
    <xf numFmtId="174" fontId="16" fillId="0" borderId="17" xfId="10" applyNumberFormat="1" applyBorder="1">
      <alignment vertical="center"/>
    </xf>
    <xf numFmtId="169" fontId="16" fillId="0" borderId="17" xfId="10" applyBorder="1">
      <alignment vertical="center"/>
    </xf>
    <xf numFmtId="169" fontId="16" fillId="0" borderId="18" xfId="10" applyBorder="1">
      <alignment vertical="center"/>
    </xf>
    <xf numFmtId="172" fontId="16" fillId="0" borderId="19" xfId="10" applyNumberFormat="1" applyBorder="1">
      <alignment vertical="center"/>
    </xf>
    <xf numFmtId="172" fontId="16" fillId="0" borderId="0" xfId="10" applyNumberFormat="1" applyBorder="1">
      <alignment vertical="center"/>
    </xf>
    <xf numFmtId="174" fontId="16" fillId="0" borderId="0" xfId="10" applyNumberFormat="1" applyBorder="1">
      <alignment vertical="center"/>
    </xf>
    <xf numFmtId="174" fontId="16" fillId="0" borderId="20" xfId="10" applyNumberFormat="1" applyBorder="1">
      <alignment vertical="center"/>
    </xf>
    <xf numFmtId="0" fontId="15" fillId="0" borderId="21" xfId="40" applyBorder="1">
      <alignment vertical="center"/>
    </xf>
    <xf numFmtId="0" fontId="15" fillId="0" borderId="15" xfId="40" applyBorder="1">
      <alignment vertical="center"/>
    </xf>
    <xf numFmtId="0" fontId="15" fillId="0" borderId="22" xfId="40" applyBorder="1">
      <alignment vertical="center"/>
    </xf>
    <xf numFmtId="169" fontId="16" fillId="0" borderId="0" xfId="10" applyBorder="1">
      <alignment vertical="center"/>
    </xf>
    <xf numFmtId="0" fontId="0" fillId="0" borderId="20" xfId="0" applyBorder="1">
      <alignment vertical="center"/>
    </xf>
    <xf numFmtId="0" fontId="0" fillId="0" borderId="19" xfId="0" applyBorder="1">
      <alignment vertical="center"/>
    </xf>
    <xf numFmtId="0" fontId="0" fillId="0" borderId="0" xfId="0" applyBorder="1">
      <alignment vertical="center"/>
    </xf>
    <xf numFmtId="0" fontId="13" fillId="8" borderId="19" xfId="38" applyBorder="1">
      <alignment vertical="center"/>
    </xf>
    <xf numFmtId="0" fontId="13" fillId="8" borderId="0" xfId="38" applyBorder="1">
      <alignment vertical="center"/>
    </xf>
    <xf numFmtId="0" fontId="13" fillId="8" borderId="20" xfId="38" applyBorder="1">
      <alignment vertical="center"/>
    </xf>
    <xf numFmtId="0" fontId="15" fillId="0" borderId="23" xfId="40" applyBorder="1">
      <alignment vertical="center"/>
    </xf>
    <xf numFmtId="0" fontId="15" fillId="0" borderId="24" xfId="40" applyBorder="1">
      <alignment vertical="center"/>
    </xf>
    <xf numFmtId="0" fontId="15" fillId="0" borderId="25" xfId="40" applyBorder="1">
      <alignment vertical="center"/>
    </xf>
    <xf numFmtId="22" fontId="0" fillId="0" borderId="0" xfId="0" applyNumberFormat="1" applyBorder="1">
      <alignment vertical="center"/>
    </xf>
    <xf numFmtId="0" fontId="0" fillId="0" borderId="26" xfId="0" applyBorder="1">
      <alignment vertical="center"/>
    </xf>
    <xf numFmtId="0" fontId="0" fillId="0" borderId="27" xfId="0" applyBorder="1">
      <alignment vertical="center"/>
    </xf>
    <xf numFmtId="0" fontId="0" fillId="0" borderId="28" xfId="0" applyBorder="1">
      <alignment vertical="center"/>
    </xf>
    <xf numFmtId="0" fontId="0" fillId="0" borderId="17" xfId="0" applyBorder="1">
      <alignment vertical="center"/>
    </xf>
    <xf numFmtId="0" fontId="0" fillId="0" borderId="18" xfId="0" applyBorder="1">
      <alignment vertical="center"/>
    </xf>
    <xf numFmtId="169" fontId="16" fillId="0" borderId="20" xfId="10" applyBorder="1">
      <alignment vertical="center"/>
    </xf>
    <xf numFmtId="0" fontId="0" fillId="0" borderId="0" xfId="0" applyFill="1" applyBorder="1">
      <alignment vertical="center"/>
    </xf>
    <xf numFmtId="0" fontId="15" fillId="8" borderId="19" xfId="38" applyFont="1" applyBorder="1">
      <alignment vertical="center"/>
    </xf>
    <xf numFmtId="0" fontId="15" fillId="8" borderId="0" xfId="38" applyFont="1" applyBorder="1">
      <alignment vertical="center"/>
    </xf>
    <xf numFmtId="0" fontId="15" fillId="8" borderId="0" xfId="20" applyFont="1" applyBorder="1">
      <alignment vertical="center"/>
    </xf>
    <xf numFmtId="0" fontId="15" fillId="8" borderId="20" xfId="20" applyFont="1" applyBorder="1">
      <alignment vertical="center"/>
    </xf>
    <xf numFmtId="0" fontId="15" fillId="8" borderId="20" xfId="38" applyFont="1" applyBorder="1">
      <alignment vertical="center"/>
    </xf>
    <xf numFmtId="0" fontId="0" fillId="0" borderId="16" xfId="0" applyBorder="1">
      <alignment vertical="center"/>
    </xf>
    <xf numFmtId="22" fontId="0" fillId="0" borderId="17" xfId="0" applyNumberFormat="1" applyBorder="1">
      <alignment vertical="center"/>
    </xf>
    <xf numFmtId="172" fontId="0" fillId="0" borderId="16" xfId="0" applyNumberFormat="1" applyBorder="1">
      <alignment vertical="center"/>
    </xf>
    <xf numFmtId="172" fontId="0" fillId="0" borderId="17" xfId="0" applyNumberFormat="1" applyBorder="1">
      <alignment vertical="center"/>
    </xf>
    <xf numFmtId="175" fontId="16" fillId="0" borderId="17" xfId="10" applyNumberFormat="1" applyBorder="1">
      <alignment vertical="center"/>
    </xf>
    <xf numFmtId="0" fontId="0" fillId="0" borderId="18" xfId="0" applyFill="1" applyBorder="1">
      <alignment vertical="center"/>
    </xf>
    <xf numFmtId="172" fontId="0" fillId="0" borderId="19" xfId="0" applyNumberFormat="1" applyBorder="1">
      <alignment vertical="center"/>
    </xf>
    <xf numFmtId="172" fontId="0" fillId="0" borderId="0" xfId="0" applyNumberFormat="1" applyBorder="1">
      <alignment vertical="center"/>
    </xf>
    <xf numFmtId="175" fontId="16" fillId="0" borderId="0" xfId="10" applyNumberFormat="1" applyBorder="1">
      <alignment vertical="center"/>
    </xf>
    <xf numFmtId="0" fontId="0" fillId="0" borderId="20" xfId="0" applyFill="1" applyBorder="1">
      <alignment vertical="center"/>
    </xf>
    <xf numFmtId="172" fontId="0" fillId="0" borderId="26" xfId="0" applyNumberFormat="1" applyBorder="1">
      <alignment vertical="center"/>
    </xf>
    <xf numFmtId="172" fontId="0" fillId="0" borderId="27" xfId="0" applyNumberFormat="1" applyBorder="1">
      <alignment vertical="center"/>
    </xf>
    <xf numFmtId="172" fontId="16" fillId="0" borderId="27" xfId="10" applyNumberFormat="1" applyBorder="1">
      <alignment vertical="center"/>
    </xf>
    <xf numFmtId="169" fontId="16" fillId="0" borderId="27" xfId="10" applyBorder="1">
      <alignment vertical="center"/>
    </xf>
    <xf numFmtId="175" fontId="16" fillId="0" borderId="27" xfId="10" applyNumberFormat="1" applyBorder="1">
      <alignment vertical="center"/>
    </xf>
    <xf numFmtId="174" fontId="16" fillId="0" borderId="27" xfId="10" applyNumberFormat="1" applyBorder="1">
      <alignment vertical="center"/>
    </xf>
    <xf numFmtId="0" fontId="0" fillId="0" borderId="28" xfId="0" applyFill="1" applyBorder="1">
      <alignment vertical="center"/>
    </xf>
    <xf numFmtId="20" fontId="0" fillId="0" borderId="17" xfId="0" applyNumberFormat="1" applyBorder="1">
      <alignment vertical="center"/>
    </xf>
    <xf numFmtId="4" fontId="0" fillId="0" borderId="17" xfId="0" applyNumberFormat="1" applyBorder="1">
      <alignment vertical="center"/>
    </xf>
    <xf numFmtId="20" fontId="0" fillId="0" borderId="0" xfId="0" applyNumberFormat="1" applyBorder="1">
      <alignment vertical="center"/>
    </xf>
    <xf numFmtId="4" fontId="0" fillId="0" borderId="0" xfId="0" applyNumberFormat="1" applyBorder="1">
      <alignment vertical="center"/>
    </xf>
    <xf numFmtId="0" fontId="25" fillId="0" borderId="20" xfId="7" applyBorder="1">
      <alignment vertical="center"/>
    </xf>
    <xf numFmtId="46" fontId="0" fillId="0" borderId="17" xfId="0" applyNumberFormat="1" applyBorder="1">
      <alignment vertical="center"/>
    </xf>
    <xf numFmtId="0" fontId="32" fillId="0" borderId="18" xfId="0" applyFont="1" applyBorder="1">
      <alignment vertical="center"/>
    </xf>
    <xf numFmtId="46" fontId="0" fillId="0" borderId="0" xfId="0" applyNumberFormat="1" applyBorder="1">
      <alignment vertical="center"/>
    </xf>
    <xf numFmtId="0" fontId="32" fillId="0" borderId="20" xfId="0" applyFont="1" applyBorder="1">
      <alignment vertical="center"/>
    </xf>
    <xf numFmtId="0" fontId="0" fillId="0" borderId="29" xfId="0" applyBorder="1">
      <alignment vertical="center"/>
    </xf>
    <xf numFmtId="0" fontId="0" fillId="0" borderId="30" xfId="0" applyBorder="1">
      <alignment vertical="center"/>
    </xf>
    <xf numFmtId="2" fontId="0" fillId="0" borderId="30" xfId="0" applyNumberFormat="1" applyBorder="1">
      <alignment vertical="center"/>
    </xf>
    <xf numFmtId="172" fontId="16" fillId="0" borderId="30" xfId="10" applyNumberFormat="1" applyBorder="1">
      <alignment vertical="center"/>
    </xf>
    <xf numFmtId="20" fontId="16" fillId="0" borderId="30" xfId="10" applyNumberFormat="1" applyBorder="1">
      <alignment vertical="center"/>
    </xf>
    <xf numFmtId="174" fontId="16" fillId="0" borderId="30" xfId="10" applyNumberFormat="1" applyBorder="1">
      <alignment vertical="center"/>
    </xf>
    <xf numFmtId="169" fontId="16" fillId="0" borderId="30" xfId="10" applyBorder="1">
      <alignment vertical="center"/>
    </xf>
    <xf numFmtId="169" fontId="16" fillId="0" borderId="31" xfId="10" applyBorder="1">
      <alignment vertical="center"/>
    </xf>
    <xf numFmtId="0" fontId="32" fillId="0" borderId="0" xfId="0" applyFont="1" applyBorder="1">
      <alignment vertical="center"/>
    </xf>
    <xf numFmtId="2" fontId="0" fillId="0" borderId="0" xfId="0" applyNumberFormat="1">
      <alignment vertical="center"/>
    </xf>
    <xf numFmtId="20" fontId="16" fillId="0" borderId="0" xfId="10" applyNumberFormat="1" applyBorder="1">
      <alignment vertical="center"/>
    </xf>
    <xf numFmtId="172" fontId="16" fillId="0" borderId="0" xfId="10" applyNumberFormat="1">
      <alignment vertical="center"/>
    </xf>
    <xf numFmtId="174" fontId="0" fillId="0" borderId="0" xfId="0" applyNumberFormat="1">
      <alignment vertical="center"/>
    </xf>
    <xf numFmtId="174" fontId="16" fillId="0" borderId="0" xfId="10" applyNumberFormat="1">
      <alignment vertical="center"/>
    </xf>
    <xf numFmtId="0" fontId="15" fillId="8" borderId="0" xfId="38" applyFont="1">
      <alignment vertical="center"/>
    </xf>
    <xf numFmtId="0" fontId="33" fillId="8" borderId="0" xfId="38" applyFont="1">
      <alignment vertical="center"/>
    </xf>
    <xf numFmtId="0" fontId="15" fillId="8" borderId="32" xfId="38" applyFont="1" applyBorder="1">
      <alignment vertical="center"/>
    </xf>
    <xf numFmtId="0" fontId="15" fillId="8" borderId="33" xfId="38" applyFont="1" applyBorder="1">
      <alignment vertical="center"/>
    </xf>
    <xf numFmtId="0" fontId="15" fillId="8" borderId="34" xfId="38" applyFont="1" applyBorder="1">
      <alignment vertical="center"/>
    </xf>
    <xf numFmtId="176" fontId="0" fillId="0" borderId="0" xfId="0" applyNumberFormat="1">
      <alignment vertical="center"/>
    </xf>
    <xf numFmtId="4" fontId="0" fillId="0" borderId="18" xfId="0" applyNumberFormat="1" applyBorder="1">
      <alignment vertical="center"/>
    </xf>
    <xf numFmtId="169" fontId="17" fillId="0" borderId="18" xfId="10" applyFont="1" applyBorder="1">
      <alignment vertical="center"/>
    </xf>
    <xf numFmtId="4" fontId="0" fillId="0" borderId="20" xfId="0" applyNumberFormat="1" applyBorder="1">
      <alignment vertical="center"/>
    </xf>
    <xf numFmtId="169" fontId="17" fillId="0" borderId="20" xfId="10" applyFont="1" applyBorder="1">
      <alignment vertical="center"/>
    </xf>
    <xf numFmtId="169" fontId="17" fillId="0" borderId="35" xfId="10" applyFont="1" applyBorder="1">
      <alignment vertical="center"/>
    </xf>
    <xf numFmtId="169" fontId="16" fillId="0" borderId="19" xfId="10" applyBorder="1">
      <alignment vertical="center"/>
    </xf>
    <xf numFmtId="0" fontId="15" fillId="0" borderId="36" xfId="39" applyBorder="1">
      <alignment vertical="center"/>
    </xf>
    <xf numFmtId="0" fontId="15" fillId="0" borderId="37" xfId="39" applyBorder="1">
      <alignment vertical="center"/>
    </xf>
    <xf numFmtId="0" fontId="15" fillId="0" borderId="38" xfId="39" applyBorder="1">
      <alignment vertical="center"/>
    </xf>
    <xf numFmtId="0" fontId="15" fillId="42" borderId="39" xfId="38" applyFont="1" applyFill="1" applyBorder="1">
      <alignment vertical="center"/>
    </xf>
    <xf numFmtId="0" fontId="15" fillId="42" borderId="35" xfId="38" applyFont="1" applyFill="1" applyBorder="1">
      <alignment vertical="center"/>
    </xf>
    <xf numFmtId="0" fontId="15" fillId="8" borderId="40" xfId="38" applyFont="1" applyBorder="1">
      <alignment vertical="center"/>
    </xf>
    <xf numFmtId="169" fontId="15" fillId="42" borderId="39" xfId="38" applyNumberFormat="1" applyFont="1" applyFill="1" applyBorder="1">
      <alignment vertical="center"/>
    </xf>
    <xf numFmtId="169" fontId="17" fillId="15" borderId="35" xfId="8" applyFont="1" applyBorder="1">
      <alignment vertical="center"/>
    </xf>
    <xf numFmtId="0" fontId="15" fillId="8" borderId="41" xfId="38" applyFont="1" applyBorder="1">
      <alignment vertical="center"/>
    </xf>
    <xf numFmtId="169" fontId="17" fillId="15" borderId="42" xfId="8" applyFont="1" applyBorder="1">
      <alignment vertical="center"/>
    </xf>
    <xf numFmtId="0" fontId="15" fillId="8" borderId="43" xfId="38" applyFont="1" applyBorder="1">
      <alignment vertical="center"/>
    </xf>
    <xf numFmtId="0" fontId="17" fillId="8" borderId="0" xfId="38" applyFont="1">
      <alignment vertical="center"/>
    </xf>
    <xf numFmtId="169" fontId="17" fillId="0" borderId="0" xfId="10" applyFont="1" applyFill="1" applyBorder="1">
      <alignment vertical="center"/>
    </xf>
    <xf numFmtId="49" fontId="0" fillId="9" borderId="0" xfId="67" applyFont="1">
      <alignment vertical="center"/>
    </xf>
  </cellXfs>
  <cellStyles count="113">
    <cellStyle name="20% - Accent1" xfId="84" builtinId="30" customBuiltin="1"/>
    <cellStyle name="20% - Accent2" xfId="88" builtinId="34" customBuiltin="1"/>
    <cellStyle name="20% - Accent3" xfId="92" builtinId="38" customBuiltin="1"/>
    <cellStyle name="20% - Accent4" xfId="96" builtinId="42" customBuiltin="1"/>
    <cellStyle name="20% - Accent5" xfId="100" builtinId="46" customBuiltin="1"/>
    <cellStyle name="20% - Accent6" xfId="104" builtinId="50" customBuiltin="1"/>
    <cellStyle name="40% - Accent1" xfId="85" builtinId="31" customBuiltin="1"/>
    <cellStyle name="40% - Accent2" xfId="89" builtinId="35" customBuiltin="1"/>
    <cellStyle name="40% - Accent3" xfId="93" builtinId="39" customBuiltin="1"/>
    <cellStyle name="40% - Accent4" xfId="97" builtinId="43" customBuiltin="1"/>
    <cellStyle name="40% - Accent5" xfId="101" builtinId="47" customBuiltin="1"/>
    <cellStyle name="40% - Accent6" xfId="105" builtinId="51" customBuiltin="1"/>
    <cellStyle name="60% - Accent1" xfId="86" builtinId="32" customBuiltin="1"/>
    <cellStyle name="60% - Accent2" xfId="90" builtinId="36" customBuiltin="1"/>
    <cellStyle name="60% - Accent3" xfId="94" builtinId="40" customBuiltin="1"/>
    <cellStyle name="60% - Accent4" xfId="98" builtinId="44" customBuiltin="1"/>
    <cellStyle name="60% - Accent5" xfId="102" builtinId="48" customBuiltin="1"/>
    <cellStyle name="60% - Accent6" xfId="106" builtinId="52" customBuiltin="1"/>
    <cellStyle name="A1.Title1" xfId="16"/>
    <cellStyle name="A1.Title2" xfId="17"/>
    <cellStyle name="A2.Heading1" xfId="37"/>
    <cellStyle name="A2.Heading2" xfId="38"/>
    <cellStyle name="A2.Heading3" xfId="39"/>
    <cellStyle name="A2.Heading4" xfId="40"/>
    <cellStyle name="Accent1" xfId="83" builtinId="29" customBuiltin="1"/>
    <cellStyle name="Accent2" xfId="87" builtinId="33" customBuiltin="1"/>
    <cellStyle name="Accent3" xfId="91" builtinId="37" customBuiltin="1"/>
    <cellStyle name="Accent4" xfId="95" builtinId="41" customBuiltin="1"/>
    <cellStyle name="Accent5" xfId="99" builtinId="45" customBuiltin="1"/>
    <cellStyle name="Accent6" xfId="103" builtinId="49" customBuiltin="1"/>
    <cellStyle name="B1.dateDD-MMM-YY" xfId="22"/>
    <cellStyle name="B1.dateMMM-YY" xfId="47"/>
    <cellStyle name="B1.general" xfId="8"/>
    <cellStyle name="B1.percentage" xfId="9"/>
    <cellStyle name="B1.text" xfId="56"/>
    <cellStyle name="B1.textgrid" xfId="57"/>
    <cellStyle name="B2.dateDD-MMM-YY" xfId="33"/>
    <cellStyle name="B2.dateMMM-YY" xfId="51"/>
    <cellStyle name="B2.general" xfId="41"/>
    <cellStyle name="B2.percentage" xfId="32"/>
    <cellStyle name="B2.text" xfId="67"/>
    <cellStyle name="B2.textgrid" xfId="68"/>
    <cellStyle name="B3.dateDD-MMM_YY" xfId="66"/>
    <cellStyle name="B3.dateMMM-YY" xfId="69"/>
    <cellStyle name="B3.general" xfId="70"/>
    <cellStyle name="B3.percentage" xfId="71"/>
    <cellStyle name="B3.text" xfId="46"/>
    <cellStyle name="B3.textgrid" xfId="73"/>
    <cellStyle name="Bad" xfId="64" builtinId="27" customBuiltin="1"/>
    <cellStyle name="C1.dateDD-MMM-YY" xfId="12"/>
    <cellStyle name="C1.dateMMM-YY" xfId="48"/>
    <cellStyle name="C1.general" xfId="10"/>
    <cellStyle name="C1.percentage" xfId="11"/>
    <cellStyle name="C2.total" xfId="13"/>
    <cellStyle name="C2.totalpercentage" xfId="44"/>
    <cellStyle name="C3.dateDD-MMM-YY" xfId="36"/>
    <cellStyle name="C3.dateMMM-YY" xfId="49"/>
    <cellStyle name="C3.general" xfId="34"/>
    <cellStyle name="C3.percentage" xfId="35"/>
    <cellStyle name="C4.total" xfId="14"/>
    <cellStyle name="C4.totalpercentage" xfId="45"/>
    <cellStyle name="Calculation" xfId="25" builtinId="22" hidden="1"/>
    <cellStyle name="Calculation" xfId="25" builtinId="22" hidden="1" customBuiltin="1"/>
    <cellStyle name="Check Cell" xfId="27" builtinId="23" hidden="1"/>
    <cellStyle name="Comma" xfId="58" builtinId="3" hidden="1"/>
    <cellStyle name="Comma" xfId="110" builtinId="3"/>
    <cellStyle name="Comma [0]" xfId="59" builtinId="6" hidden="1"/>
    <cellStyle name="Currency" xfId="60" builtinId="4" hidden="1"/>
    <cellStyle name="Currency" xfId="108" builtinId="4"/>
    <cellStyle name="Currency [0]" xfId="61" builtinId="7" hidden="1"/>
    <cellStyle name="Explanatory Text" xfId="30" builtinId="53" hidden="1"/>
    <cellStyle name="F.dateDD-MMM-YY" xfId="54"/>
    <cellStyle name="F.dateMMM-YY" xfId="55"/>
    <cellStyle name="F.general" xfId="53"/>
    <cellStyle name="F.percentage" xfId="52"/>
    <cellStyle name="F.text" xfId="72"/>
    <cellStyle name="F.textgrid" xfId="74"/>
    <cellStyle name="Good" xfId="63" builtinId="26" customBuiltin="1"/>
    <cellStyle name="Heading 1" xfId="2" builtinId="16" hidden="1" customBuiltin="1"/>
    <cellStyle name="Heading 2" xfId="3" builtinId="17" hidden="1" customBuiltin="1"/>
    <cellStyle name="Heading 3" xfId="4" builtinId="18" hidden="1" customBuiltin="1"/>
    <cellStyle name="Heading 4" xfId="5" builtinId="19" hidden="1" customBuiltin="1"/>
    <cellStyle name="Hyperlink" xfId="107" builtinId="8"/>
    <cellStyle name="Input" xfId="23" builtinId="20" hidden="1"/>
    <cellStyle name="Linked Cell" xfId="26" builtinId="24" hidden="1"/>
    <cellStyle name="Neutral" xfId="65" builtinId="28" customBuiltin="1"/>
    <cellStyle name="Normal" xfId="0" builtinId="0" customBuiltin="1"/>
    <cellStyle name="Note" xfId="29" builtinId="10" hidden="1"/>
    <cellStyle name="O1.dateDD-MMM-YY" xfId="43"/>
    <cellStyle name="O1.dateMMM-YY" xfId="50"/>
    <cellStyle name="O1.general" xfId="21"/>
    <cellStyle name="O1.percentage" xfId="42"/>
    <cellStyle name="O1.text" xfId="75"/>
    <cellStyle name="O1.textgrid" xfId="76"/>
    <cellStyle name="O2.dateDD-MMM-YY" xfId="77"/>
    <cellStyle name="O2.dateMMM-YY" xfId="78"/>
    <cellStyle name="O2.general" xfId="79"/>
    <cellStyle name="O2.percentage" xfId="80"/>
    <cellStyle name="O2.text" xfId="81"/>
    <cellStyle name="O2.textgrid" xfId="82"/>
    <cellStyle name="Output" xfId="24" builtinId="21" hidden="1"/>
    <cellStyle name="Output" xfId="24" builtinId="21" hidden="1" customBuiltin="1"/>
    <cellStyle name="Percent" xfId="62" builtinId="5" hidden="1"/>
    <cellStyle name="Percent" xfId="109" builtinId="5"/>
    <cellStyle name="Title" xfId="1" builtinId="15" hidden="1"/>
    <cellStyle name="Total" xfId="31" builtinId="25" hidden="1"/>
    <cellStyle name="Warning Text" xfId="28" builtinId="11" hidden="1"/>
    <cellStyle name="X.lookup/units" xfId="6"/>
    <cellStyle name="X.rangename" xfId="19"/>
    <cellStyle name="X.usernotes" xfId="7"/>
    <cellStyle name="Y.check" xfId="15"/>
    <cellStyle name="Y.inactive" xfId="20"/>
    <cellStyle name="Z.devhighlight" xfId="18"/>
  </cellStyles>
  <dxfs count="4">
    <dxf>
      <fill>
        <patternFill>
          <bgColor rgb="FFEFF6FA"/>
        </patternFill>
      </fill>
    </dxf>
    <dxf>
      <font>
        <b/>
        <i val="0"/>
      </font>
      <border>
        <top style="thin">
          <color rgb="FF57626E"/>
        </top>
        <horizontal/>
      </border>
    </dxf>
    <dxf>
      <font>
        <b/>
        <i val="0"/>
        <color rgb="FFFFFFFF"/>
      </font>
      <fill>
        <patternFill>
          <bgColor rgb="FF57626E"/>
        </patternFill>
      </fill>
    </dxf>
    <dxf>
      <border>
        <bottom style="medium">
          <color rgb="FF57626E"/>
        </bottom>
      </border>
    </dxf>
  </dxfs>
  <tableStyles count="1" defaultTableStyle="TableStyleMedium9" defaultPivotStyle="PivotStyleLight16">
    <tableStyle name="SDG Table 1" pivot="0" count="4">
      <tableStyleElement type="wholeTable" dxfId="3"/>
      <tableStyleElement type="headerRow" dxfId="2"/>
      <tableStyleElement type="totalRow" dxfId="1"/>
      <tableStyleElement type="firstRowStripe" dxfId="0"/>
    </tableStyle>
  </tableStyles>
  <colors>
    <mruColors>
      <color rgb="FFFCD5BC"/>
      <color rgb="FFAE1231"/>
      <color rgb="FFA2A5AD"/>
      <color rgb="FF57626E"/>
      <color rgb="FFD2E7B8"/>
      <color rgb="FFC2A2C1"/>
      <color rgb="FF437C9B"/>
      <color rgb="FF86B3CB"/>
      <color rgb="FFFDE3D2"/>
      <color rgb="FFD6E7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4678836580171423"/>
          <c:y val="5.3465911879347523E-2"/>
          <c:w val="0.79838638846365018"/>
          <c:h val="0.80393626243432958"/>
        </c:manualLayout>
      </c:layout>
      <c:scatterChart>
        <c:scatterStyle val="lineMarker"/>
        <c:varyColors val="0"/>
        <c:ser>
          <c:idx val="0"/>
          <c:order val="0"/>
          <c:tx>
            <c:v>Data</c:v>
          </c:tx>
          <c:spPr>
            <a:ln w="28575">
              <a:noFill/>
            </a:ln>
          </c:spPr>
          <c:marker>
            <c:symbol val="diamond"/>
            <c:size val="10"/>
            <c:spPr>
              <a:solidFill>
                <a:srgbClr val="57626E"/>
              </a:solidFill>
              <a:ln>
                <a:noFill/>
              </a:ln>
            </c:spPr>
          </c:marker>
          <c:dLbls>
            <c:dLbl>
              <c:idx val="0"/>
              <c:tx>
                <c:strRef>
                  <c:f>'Fares Chart'!$B$17</c:f>
                  <c:strCache>
                    <c:ptCount val="1"/>
                    <c:pt idx="0">
                      <c:v>BE</c:v>
                    </c:pt>
                  </c:strCache>
                </c:strRef>
              </c:tx>
              <c:spPr/>
              <c:txPr>
                <a:bodyPr/>
                <a:lstStyle/>
                <a:p>
                  <a:pPr>
                    <a:defRPr sz="1000" b="1" i="0" u="none" strike="noStrike">
                      <a:latin typeface="Calibri"/>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{7EB7301B-1F11-4C6C-8ADA-11B5A6652EBE}</c15:txfldGUID>
                      <c15:f>'Fares Chart'!$B$17</c15:f>
                      <c15:dlblFieldTableCache>
                        <c:ptCount val="1"/>
                        <c:pt idx="0">
                          <c:v>BE</c:v>
                        </c:pt>
                      </c15:dlblFieldTableCache>
                    </c15:dlblFTEntry>
                  </c15:dlblFieldTable>
                  <c15:showDataLabelsRange val="0"/>
                </c:ext>
                <c:ext xmlns:c16="http://schemas.microsoft.com/office/drawing/2014/chart" uri="{C3380CC4-5D6E-409C-BE32-E72D297353CC}">
                  <c16:uniqueId val="{00000000-16CD-40F3-B371-1081828AB698}"/>
                </c:ext>
              </c:extLst>
            </c:dLbl>
            <c:dLbl>
              <c:idx val="1"/>
              <c:tx>
                <c:strRef>
                  <c:f>'Fares Chart'!$B$18</c:f>
                  <c:strCache>
                    <c:ptCount val="1"/>
                    <c:pt idx="0">
                      <c:v>BG</c:v>
                    </c:pt>
                  </c:strCache>
                </c:strRef>
              </c:tx>
              <c:spPr/>
              <c:txPr>
                <a:bodyPr/>
                <a:lstStyle/>
                <a:p>
                  <a:pPr>
                    <a:defRPr sz="1000" b="1" i="0" u="none" strike="noStrike">
                      <a:latin typeface="Calibri"/>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{872D57B7-55BC-45BF-A3D8-0C79E9496703}</c15:txfldGUID>
                      <c15:f>'Fares Chart'!$B$18</c15:f>
                      <c15:dlblFieldTableCache>
                        <c:ptCount val="1"/>
                        <c:pt idx="0">
                          <c:v>BG</c:v>
                        </c:pt>
                      </c15:dlblFieldTableCache>
                    </c15:dlblFTEntry>
                  </c15:dlblFieldTable>
                  <c15:showDataLabelsRange val="0"/>
                </c:ext>
                <c:ext xmlns:c16="http://schemas.microsoft.com/office/drawing/2014/chart" uri="{C3380CC4-5D6E-409C-BE32-E72D297353CC}">
                  <c16:uniqueId val="{00000001-16CD-40F3-B371-1081828AB698}"/>
                </c:ext>
              </c:extLst>
            </c:dLbl>
            <c:dLbl>
              <c:idx val="2"/>
              <c:tx>
                <c:strRef>
                  <c:f>'Fares Chart'!$B$19</c:f>
                  <c:strCache>
                    <c:ptCount val="1"/>
                    <c:pt idx="0">
                      <c:v>CH</c:v>
                    </c:pt>
                  </c:strCache>
                </c:strRef>
              </c:tx>
              <c:spPr/>
              <c:txPr>
                <a:bodyPr/>
                <a:lstStyle/>
                <a:p>
                  <a:pPr>
                    <a:defRPr sz="1000" b="1" i="0" u="none" strike="noStrike">
                      <a:latin typeface="Calibri"/>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{A6C3AC34-DE67-4C22-ABCC-DBE4FFE26E0F}</c15:txfldGUID>
                      <c15:f>'Fares Chart'!$B$19</c15:f>
                      <c15:dlblFieldTableCache>
                        <c:ptCount val="1"/>
                        <c:pt idx="0">
                          <c:v>CH</c:v>
                        </c:pt>
                      </c15:dlblFieldTableCache>
                    </c15:dlblFTEntry>
                  </c15:dlblFieldTable>
                  <c15:showDataLabelsRange val="0"/>
                </c:ext>
                <c:ext xmlns:c16="http://schemas.microsoft.com/office/drawing/2014/chart" uri="{C3380CC4-5D6E-409C-BE32-E72D297353CC}">
                  <c16:uniqueId val="{00000002-16CD-40F3-B371-1081828AB698}"/>
                </c:ext>
              </c:extLst>
            </c:dLbl>
            <c:dLbl>
              <c:idx val="3"/>
              <c:tx>
                <c:strRef>
                  <c:f>'Fares Chart'!$B$20</c:f>
                  <c:strCache>
                    <c:ptCount val="1"/>
                    <c:pt idx="0">
                      <c:v>CZ</c:v>
                    </c:pt>
                  </c:strCache>
                </c:strRef>
              </c:tx>
              <c:spPr/>
              <c:txPr>
                <a:bodyPr/>
                <a:lstStyle/>
                <a:p>
                  <a:pPr>
                    <a:defRPr sz="1000" b="1" i="0" u="none" strike="noStrike">
                      <a:latin typeface="Calibri"/>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{BA9D1C77-CC47-4118-9EF5-1C224CF587A0}</c15:txfldGUID>
                      <c15:f>'Fares Chart'!$B$20</c15:f>
                      <c15:dlblFieldTableCache>
                        <c:ptCount val="1"/>
                        <c:pt idx="0">
                          <c:v>CZ</c:v>
                        </c:pt>
                      </c15:dlblFieldTableCache>
                    </c15:dlblFTEntry>
                  </c15:dlblFieldTable>
                  <c15:showDataLabelsRange val="0"/>
                </c:ext>
                <c:ext xmlns:c16="http://schemas.microsoft.com/office/drawing/2014/chart" uri="{C3380CC4-5D6E-409C-BE32-E72D297353CC}">
                  <c16:uniqueId val="{00000003-16CD-40F3-B371-1081828AB698}"/>
                </c:ext>
              </c:extLst>
            </c:dLbl>
            <c:dLbl>
              <c:idx val="4"/>
              <c:tx>
                <c:strRef>
                  <c:f>'Fares Chart'!$B$21</c:f>
                  <c:strCache>
                    <c:ptCount val="1"/>
                    <c:pt idx="0">
                      <c:v>DK</c:v>
                    </c:pt>
                  </c:strCache>
                </c:strRef>
              </c:tx>
              <c:spPr/>
              <c:txPr>
                <a:bodyPr/>
                <a:lstStyle/>
                <a:p>
                  <a:pPr>
                    <a:defRPr sz="1000" b="1" i="0" u="none" strike="noStrike">
                      <a:latin typeface="Calibri"/>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{880CC3DC-3D7B-4654-A950-BB823F3F4C7A}</c15:txfldGUID>
                      <c15:f>'Fares Chart'!$B$21</c15:f>
                      <c15:dlblFieldTableCache>
                        <c:ptCount val="1"/>
                        <c:pt idx="0">
                          <c:v>DK</c:v>
                        </c:pt>
                      </c15:dlblFieldTableCache>
                    </c15:dlblFTEntry>
                  </c15:dlblFieldTable>
                  <c15:showDataLabelsRange val="0"/>
                </c:ext>
                <c:ext xmlns:c16="http://schemas.microsoft.com/office/drawing/2014/chart" uri="{C3380CC4-5D6E-409C-BE32-E72D297353CC}">
                  <c16:uniqueId val="{00000004-16CD-40F3-B371-1081828AB698}"/>
                </c:ext>
              </c:extLst>
            </c:dLbl>
            <c:dLbl>
              <c:idx val="5"/>
              <c:tx>
                <c:strRef>
                  <c:f>'Fares Chart'!$B$22</c:f>
                  <c:strCache>
                    <c:ptCount val="1"/>
                    <c:pt idx="0">
                      <c:v>DE</c:v>
                    </c:pt>
                  </c:strCache>
                </c:strRef>
              </c:tx>
              <c:spPr/>
              <c:txPr>
                <a:bodyPr/>
                <a:lstStyle/>
                <a:p>
                  <a:pPr>
                    <a:defRPr sz="1000" b="1" i="0" u="none" strike="noStrike">
                      <a:latin typeface="Calibri"/>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{BBF20D97-50C8-4071-97DD-FA615ACF5D22}</c15:txfldGUID>
                      <c15:f>'Fares Chart'!$B$22</c15:f>
                      <c15:dlblFieldTableCache>
                        <c:ptCount val="1"/>
                        <c:pt idx="0">
                          <c:v>DE</c:v>
                        </c:pt>
                      </c15:dlblFieldTableCache>
                    </c15:dlblFTEntry>
                  </c15:dlblFieldTable>
                  <c15:showDataLabelsRange val="0"/>
                </c:ext>
                <c:ext xmlns:c16="http://schemas.microsoft.com/office/drawing/2014/chart" uri="{C3380CC4-5D6E-409C-BE32-E72D297353CC}">
                  <c16:uniqueId val="{00000005-16CD-40F3-B371-1081828AB698}"/>
                </c:ext>
              </c:extLst>
            </c:dLbl>
            <c:dLbl>
              <c:idx val="6"/>
              <c:tx>
                <c:strRef>
                  <c:f>'Fares Chart'!$B$23</c:f>
                  <c:strCache>
                    <c:ptCount val="1"/>
                    <c:pt idx="0">
                      <c:v>EE</c:v>
                    </c:pt>
                  </c:strCache>
                </c:strRef>
              </c:tx>
              <c:spPr/>
              <c:txPr>
                <a:bodyPr/>
                <a:lstStyle/>
                <a:p>
                  <a:pPr>
                    <a:defRPr sz="1000" b="1" i="0" u="none" strike="noStrike">
                      <a:latin typeface="Calibri"/>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{7B5F36C2-731D-4E65-905A-811923D85607}</c15:txfldGUID>
                      <c15:f>'Fares Chart'!$B$23</c15:f>
                      <c15:dlblFieldTableCache>
                        <c:ptCount val="1"/>
                        <c:pt idx="0">
                          <c:v>EE</c:v>
                        </c:pt>
                      </c15:dlblFieldTableCache>
                    </c15:dlblFTEntry>
                  </c15:dlblFieldTable>
                  <c15:showDataLabelsRange val="0"/>
                </c:ext>
                <c:ext xmlns:c16="http://schemas.microsoft.com/office/drawing/2014/chart" uri="{C3380CC4-5D6E-409C-BE32-E72D297353CC}">
                  <c16:uniqueId val="{00000006-16CD-40F3-B371-1081828AB698}"/>
                </c:ext>
              </c:extLst>
            </c:dLbl>
            <c:dLbl>
              <c:idx val="7"/>
              <c:tx>
                <c:strRef>
                  <c:f>'Fares Chart'!$B$24</c:f>
                  <c:strCache>
                    <c:ptCount val="1"/>
                    <c:pt idx="0">
                      <c:v>IE</c:v>
                    </c:pt>
                  </c:strCache>
                </c:strRef>
              </c:tx>
              <c:spPr/>
              <c:txPr>
                <a:bodyPr/>
                <a:lstStyle/>
                <a:p>
                  <a:pPr>
                    <a:defRPr sz="1000" b="1" i="0" u="none" strike="noStrike">
                      <a:latin typeface="Calibri"/>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{7EA48FB8-0E22-4FAF-8A38-EC33C8963C1A}</c15:txfldGUID>
                      <c15:f>'Fares Chart'!$B$24</c15:f>
                      <c15:dlblFieldTableCache>
                        <c:ptCount val="1"/>
                        <c:pt idx="0">
                          <c:v>IE</c:v>
                        </c:pt>
                      </c15:dlblFieldTableCache>
                    </c15:dlblFTEntry>
                  </c15:dlblFieldTable>
                  <c15:showDataLabelsRange val="0"/>
                </c:ext>
                <c:ext xmlns:c16="http://schemas.microsoft.com/office/drawing/2014/chart" uri="{C3380CC4-5D6E-409C-BE32-E72D297353CC}">
                  <c16:uniqueId val="{00000007-16CD-40F3-B371-1081828AB698}"/>
                </c:ext>
              </c:extLst>
            </c:dLbl>
            <c:dLbl>
              <c:idx val="8"/>
              <c:tx>
                <c:strRef>
                  <c:f>'Fares Chart'!$B$25</c:f>
                  <c:strCache>
                    <c:ptCount val="1"/>
                    <c:pt idx="0">
                      <c:v>EL</c:v>
                    </c:pt>
                  </c:strCache>
                </c:strRef>
              </c:tx>
              <c:spPr/>
              <c:txPr>
                <a:bodyPr/>
                <a:lstStyle/>
                <a:p>
                  <a:pPr>
                    <a:defRPr sz="1000" b="1" i="0" u="none" strike="noStrike">
                      <a:latin typeface="Calibri"/>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{1CD6FA92-F387-4B52-A97C-6D060510CAE9}</c15:txfldGUID>
                      <c15:f>'Fares Chart'!$B$25</c15:f>
                      <c15:dlblFieldTableCache>
                        <c:ptCount val="1"/>
                        <c:pt idx="0">
                          <c:v>EL</c:v>
                        </c:pt>
                      </c15:dlblFieldTableCache>
                    </c15:dlblFTEntry>
                  </c15:dlblFieldTable>
                  <c15:showDataLabelsRange val="0"/>
                </c:ext>
                <c:ext xmlns:c16="http://schemas.microsoft.com/office/drawing/2014/chart" uri="{C3380CC4-5D6E-409C-BE32-E72D297353CC}">
                  <c16:uniqueId val="{00000008-16CD-40F3-B371-1081828AB698}"/>
                </c:ext>
              </c:extLst>
            </c:dLbl>
            <c:dLbl>
              <c:idx val="9"/>
              <c:tx>
                <c:strRef>
                  <c:f>'Fares Chart'!$B$26</c:f>
                  <c:strCache>
                    <c:ptCount val="1"/>
                    <c:pt idx="0">
                      <c:v>ES</c:v>
                    </c:pt>
                  </c:strCache>
                </c:strRef>
              </c:tx>
              <c:spPr/>
              <c:txPr>
                <a:bodyPr/>
                <a:lstStyle/>
                <a:p>
                  <a:pPr>
                    <a:defRPr sz="1000" b="1" i="0" u="none" strike="noStrike">
                      <a:latin typeface="Calibri"/>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{3FB0CFE8-8315-4944-95DF-86A422A144CE}</c15:txfldGUID>
                      <c15:f>'Fares Chart'!$B$26</c15:f>
                      <c15:dlblFieldTableCache>
                        <c:ptCount val="1"/>
                        <c:pt idx="0">
                          <c:v>ES</c:v>
                        </c:pt>
                      </c15:dlblFieldTableCache>
                    </c15:dlblFTEntry>
                  </c15:dlblFieldTable>
                  <c15:showDataLabelsRange val="0"/>
                </c:ext>
                <c:ext xmlns:c16="http://schemas.microsoft.com/office/drawing/2014/chart" uri="{C3380CC4-5D6E-409C-BE32-E72D297353CC}">
                  <c16:uniqueId val="{00000009-16CD-40F3-B371-1081828AB698}"/>
                </c:ext>
              </c:extLst>
            </c:dLbl>
            <c:dLbl>
              <c:idx val="10"/>
              <c:tx>
                <c:strRef>
                  <c:f>'Fares Chart'!$B$27</c:f>
                  <c:strCache>
                    <c:ptCount val="1"/>
                    <c:pt idx="0">
                      <c:v>FR</c:v>
                    </c:pt>
                  </c:strCache>
                </c:strRef>
              </c:tx>
              <c:spPr/>
              <c:txPr>
                <a:bodyPr/>
                <a:lstStyle/>
                <a:p>
                  <a:pPr>
                    <a:defRPr sz="1000" b="1" i="0" u="none" strike="noStrike">
                      <a:latin typeface="Calibri"/>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{7E639D61-B32C-4F40-8FFB-7CCF2CF715EF}</c15:txfldGUID>
                      <c15:f>'Fares Chart'!$B$27</c15:f>
                      <c15:dlblFieldTableCache>
                        <c:ptCount val="1"/>
                        <c:pt idx="0">
                          <c:v>FR</c:v>
                        </c:pt>
                      </c15:dlblFieldTableCache>
                    </c15:dlblFTEntry>
                  </c15:dlblFieldTable>
                  <c15:showDataLabelsRange val="0"/>
                </c:ext>
                <c:ext xmlns:c16="http://schemas.microsoft.com/office/drawing/2014/chart" uri="{C3380CC4-5D6E-409C-BE32-E72D297353CC}">
                  <c16:uniqueId val="{0000000A-16CD-40F3-B371-1081828AB698}"/>
                </c:ext>
              </c:extLst>
            </c:dLbl>
            <c:dLbl>
              <c:idx val="11"/>
              <c:tx>
                <c:strRef>
                  <c:f>'Fares Chart'!$B$28</c:f>
                  <c:strCache>
                    <c:ptCount val="1"/>
                    <c:pt idx="0">
                      <c:v>HR</c:v>
                    </c:pt>
                  </c:strCache>
                </c:strRef>
              </c:tx>
              <c:spPr/>
              <c:txPr>
                <a:bodyPr/>
                <a:lstStyle/>
                <a:p>
                  <a:pPr>
                    <a:defRPr sz="1000" b="1" i="0" u="none" strike="noStrike">
                      <a:latin typeface="Calibri"/>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{88991038-34AC-4BF7-8B51-C3F305369E8A}</c15:txfldGUID>
                      <c15:f>'Fares Chart'!$B$28</c15:f>
                      <c15:dlblFieldTableCache>
                        <c:ptCount val="1"/>
                        <c:pt idx="0">
                          <c:v>HR</c:v>
                        </c:pt>
                      </c15:dlblFieldTableCache>
                    </c15:dlblFTEntry>
                  </c15:dlblFieldTable>
                  <c15:showDataLabelsRange val="0"/>
                </c:ext>
                <c:ext xmlns:c16="http://schemas.microsoft.com/office/drawing/2014/chart" uri="{C3380CC4-5D6E-409C-BE32-E72D297353CC}">
                  <c16:uniqueId val="{0000000B-16CD-40F3-B371-1081828AB698}"/>
                </c:ext>
              </c:extLst>
            </c:dLbl>
            <c:dLbl>
              <c:idx val="12"/>
              <c:tx>
                <c:strRef>
                  <c:f>'Fares Chart'!$B$29</c:f>
                  <c:strCache>
                    <c:ptCount val="1"/>
                    <c:pt idx="0">
                      <c:v>IT</c:v>
                    </c:pt>
                  </c:strCache>
                </c:strRef>
              </c:tx>
              <c:spPr/>
              <c:txPr>
                <a:bodyPr/>
                <a:lstStyle/>
                <a:p>
                  <a:pPr>
                    <a:defRPr sz="1000" b="1" i="0" u="none" strike="noStrike">
                      <a:latin typeface="Calibri"/>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{3D5A885D-CEBD-4C8D-9F4E-4BC8742B1065}</c15:txfldGUID>
                      <c15:f>'Fares Chart'!$B$29</c15:f>
                      <c15:dlblFieldTableCache>
                        <c:ptCount val="1"/>
                        <c:pt idx="0">
                          <c:v>IT</c:v>
                        </c:pt>
                      </c15:dlblFieldTableCache>
                    </c15:dlblFTEntry>
                  </c15:dlblFieldTable>
                  <c15:showDataLabelsRange val="0"/>
                </c:ext>
                <c:ext xmlns:c16="http://schemas.microsoft.com/office/drawing/2014/chart" uri="{C3380CC4-5D6E-409C-BE32-E72D297353CC}">
                  <c16:uniqueId val="{0000000C-16CD-40F3-B371-1081828AB698}"/>
                </c:ext>
              </c:extLst>
            </c:dLbl>
            <c:dLbl>
              <c:idx val="13"/>
              <c:tx>
                <c:strRef>
                  <c:f>'Fares Chart'!$B$30</c:f>
                  <c:strCache>
                    <c:ptCount val="1"/>
                    <c:pt idx="0">
                      <c:v>LV</c:v>
                    </c:pt>
                  </c:strCache>
                </c:strRef>
              </c:tx>
              <c:spPr/>
              <c:txPr>
                <a:bodyPr/>
                <a:lstStyle/>
                <a:p>
                  <a:pPr>
                    <a:defRPr sz="1000" b="1" i="0" u="none" strike="noStrike">
                      <a:latin typeface="Calibri"/>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{E1B383F1-6560-414F-B790-FAB3A5EFECF4}</c15:txfldGUID>
                      <c15:f>'Fares Chart'!$B$30</c15:f>
                      <c15:dlblFieldTableCache>
                        <c:ptCount val="1"/>
                        <c:pt idx="0">
                          <c:v>LV</c:v>
                        </c:pt>
                      </c15:dlblFieldTableCache>
                    </c15:dlblFTEntry>
                  </c15:dlblFieldTable>
                  <c15:showDataLabelsRange val="0"/>
                </c:ext>
                <c:ext xmlns:c16="http://schemas.microsoft.com/office/drawing/2014/chart" uri="{C3380CC4-5D6E-409C-BE32-E72D297353CC}">
                  <c16:uniqueId val="{0000000D-16CD-40F3-B371-1081828AB698}"/>
                </c:ext>
              </c:extLst>
            </c:dLbl>
            <c:dLbl>
              <c:idx val="14"/>
              <c:tx>
                <c:strRef>
                  <c:f>'Fares Chart'!$B$31</c:f>
                  <c:strCache>
                    <c:ptCount val="1"/>
                    <c:pt idx="0">
                      <c:v>LT</c:v>
                    </c:pt>
                  </c:strCache>
                </c:strRef>
              </c:tx>
              <c:spPr/>
              <c:txPr>
                <a:bodyPr/>
                <a:lstStyle/>
                <a:p>
                  <a:pPr>
                    <a:defRPr sz="1000" b="1" i="0" u="none" strike="noStrike">
                      <a:latin typeface="Calibri"/>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{D2D3885C-4F18-4101-AD3F-5AC20F746EC1}</c15:txfldGUID>
                      <c15:f>'Fares Chart'!$B$31</c15:f>
                      <c15:dlblFieldTableCache>
                        <c:ptCount val="1"/>
                        <c:pt idx="0">
                          <c:v>LT</c:v>
                        </c:pt>
                      </c15:dlblFieldTableCache>
                    </c15:dlblFTEntry>
                  </c15:dlblFieldTable>
                  <c15:showDataLabelsRange val="0"/>
                </c:ext>
                <c:ext xmlns:c16="http://schemas.microsoft.com/office/drawing/2014/chart" uri="{C3380CC4-5D6E-409C-BE32-E72D297353CC}">
                  <c16:uniqueId val="{0000000E-16CD-40F3-B371-1081828AB698}"/>
                </c:ext>
              </c:extLst>
            </c:dLbl>
            <c:dLbl>
              <c:idx val="15"/>
              <c:tx>
                <c:strRef>
                  <c:f>'Fares Chart'!$B$32</c:f>
                  <c:strCache>
                    <c:ptCount val="1"/>
                    <c:pt idx="0">
                      <c:v>LU</c:v>
                    </c:pt>
                  </c:strCache>
                </c:strRef>
              </c:tx>
              <c:spPr/>
              <c:txPr>
                <a:bodyPr/>
                <a:lstStyle/>
                <a:p>
                  <a:pPr>
                    <a:defRPr sz="1000" b="1" i="0" u="none" strike="noStrike">
                      <a:latin typeface="Calibri"/>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{31FC6325-C0C9-47C5-89B7-C91B9D5C8417}</c15:txfldGUID>
                      <c15:f>'Fares Chart'!$B$32</c15:f>
                      <c15:dlblFieldTableCache>
                        <c:ptCount val="1"/>
                        <c:pt idx="0">
                          <c:v>LU</c:v>
                        </c:pt>
                      </c15:dlblFieldTableCache>
                    </c15:dlblFTEntry>
                  </c15:dlblFieldTable>
                  <c15:showDataLabelsRange val="0"/>
                </c:ext>
                <c:ext xmlns:c16="http://schemas.microsoft.com/office/drawing/2014/chart" uri="{C3380CC4-5D6E-409C-BE32-E72D297353CC}">
                  <c16:uniqueId val="{0000000F-16CD-40F3-B371-1081828AB698}"/>
                </c:ext>
              </c:extLst>
            </c:dLbl>
            <c:dLbl>
              <c:idx val="16"/>
              <c:tx>
                <c:strRef>
                  <c:f>'Fares Chart'!$B$33</c:f>
                  <c:strCache>
                    <c:ptCount val="1"/>
                    <c:pt idx="0">
                      <c:v>HU</c:v>
                    </c:pt>
                  </c:strCache>
                </c:strRef>
              </c:tx>
              <c:spPr/>
              <c:txPr>
                <a:bodyPr/>
                <a:lstStyle/>
                <a:p>
                  <a:pPr>
                    <a:defRPr sz="1000" b="1" i="0" u="none" strike="noStrike">
                      <a:latin typeface="Calibri"/>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{5424B6DC-1DC4-4E9C-8D4D-D9ECA762D931}</c15:txfldGUID>
                      <c15:f>'Fares Chart'!$B$33</c15:f>
                      <c15:dlblFieldTableCache>
                        <c:ptCount val="1"/>
                        <c:pt idx="0">
                          <c:v>HU</c:v>
                        </c:pt>
                      </c15:dlblFieldTableCache>
                    </c15:dlblFTEntry>
                  </c15:dlblFieldTable>
                  <c15:showDataLabelsRange val="0"/>
                </c:ext>
                <c:ext xmlns:c16="http://schemas.microsoft.com/office/drawing/2014/chart" uri="{C3380CC4-5D6E-409C-BE32-E72D297353CC}">
                  <c16:uniqueId val="{00000010-16CD-40F3-B371-1081828AB698}"/>
                </c:ext>
              </c:extLst>
            </c:dLbl>
            <c:dLbl>
              <c:idx val="17"/>
              <c:tx>
                <c:strRef>
                  <c:f>'Fares Chart'!$B$34</c:f>
                  <c:strCache>
                    <c:ptCount val="1"/>
                    <c:pt idx="0">
                      <c:v>NL</c:v>
                    </c:pt>
                  </c:strCache>
                </c:strRef>
              </c:tx>
              <c:spPr/>
              <c:txPr>
                <a:bodyPr/>
                <a:lstStyle/>
                <a:p>
                  <a:pPr>
                    <a:defRPr sz="1000" b="1" i="0" u="none" strike="noStrike">
                      <a:latin typeface="Calibri"/>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{BAD51A61-8E78-40A9-9D3B-82CE9D53BE18}</c15:txfldGUID>
                      <c15:f>'Fares Chart'!$B$34</c15:f>
                      <c15:dlblFieldTableCache>
                        <c:ptCount val="1"/>
                        <c:pt idx="0">
                          <c:v>NL</c:v>
                        </c:pt>
                      </c15:dlblFieldTableCache>
                    </c15:dlblFTEntry>
                  </c15:dlblFieldTable>
                  <c15:showDataLabelsRange val="0"/>
                </c:ext>
                <c:ext xmlns:c16="http://schemas.microsoft.com/office/drawing/2014/chart" uri="{C3380CC4-5D6E-409C-BE32-E72D297353CC}">
                  <c16:uniqueId val="{00000011-16CD-40F3-B371-1081828AB698}"/>
                </c:ext>
              </c:extLst>
            </c:dLbl>
            <c:dLbl>
              <c:idx val="18"/>
              <c:tx>
                <c:strRef>
                  <c:f>'Fares Chart'!$B$35</c:f>
                  <c:strCache>
                    <c:ptCount val="1"/>
                    <c:pt idx="0">
                      <c:v>NO</c:v>
                    </c:pt>
                  </c:strCache>
                </c:strRef>
              </c:tx>
              <c:spPr/>
              <c:txPr>
                <a:bodyPr/>
                <a:lstStyle/>
                <a:p>
                  <a:pPr>
                    <a:defRPr sz="1000" b="1" i="0" u="none" strike="noStrike">
                      <a:latin typeface="Calibri"/>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{E72CB6A1-D40D-4A9B-A2CC-2E481871118E}</c15:txfldGUID>
                      <c15:f>'Fares Chart'!$B$35</c15:f>
                      <c15:dlblFieldTableCache>
                        <c:ptCount val="1"/>
                        <c:pt idx="0">
                          <c:v>NO</c:v>
                        </c:pt>
                      </c15:dlblFieldTableCache>
                    </c15:dlblFTEntry>
                  </c15:dlblFieldTable>
                  <c15:showDataLabelsRange val="0"/>
                </c:ext>
                <c:ext xmlns:c16="http://schemas.microsoft.com/office/drawing/2014/chart" uri="{C3380CC4-5D6E-409C-BE32-E72D297353CC}">
                  <c16:uniqueId val="{00000012-16CD-40F3-B371-1081828AB698}"/>
                </c:ext>
              </c:extLst>
            </c:dLbl>
            <c:dLbl>
              <c:idx val="19"/>
              <c:tx>
                <c:strRef>
                  <c:f>'Fares Chart'!$B$36</c:f>
                  <c:strCache>
                    <c:ptCount val="1"/>
                    <c:pt idx="0">
                      <c:v>AT</c:v>
                    </c:pt>
                  </c:strCache>
                </c:strRef>
              </c:tx>
              <c:spPr/>
              <c:txPr>
                <a:bodyPr/>
                <a:lstStyle/>
                <a:p>
                  <a:pPr>
                    <a:defRPr sz="1000" b="1" i="0" u="none" strike="noStrike">
                      <a:latin typeface="Calibri"/>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{7B70B70E-5CFA-4717-85D3-408F8D13897F}</c15:txfldGUID>
                      <c15:f>'Fares Chart'!$B$36</c15:f>
                      <c15:dlblFieldTableCache>
                        <c:ptCount val="1"/>
                        <c:pt idx="0">
                          <c:v>AT</c:v>
                        </c:pt>
                      </c15:dlblFieldTableCache>
                    </c15:dlblFTEntry>
                  </c15:dlblFieldTable>
                  <c15:showDataLabelsRange val="0"/>
                </c:ext>
                <c:ext xmlns:c16="http://schemas.microsoft.com/office/drawing/2014/chart" uri="{C3380CC4-5D6E-409C-BE32-E72D297353CC}">
                  <c16:uniqueId val="{00000013-16CD-40F3-B371-1081828AB698}"/>
                </c:ext>
              </c:extLst>
            </c:dLbl>
            <c:dLbl>
              <c:idx val="20"/>
              <c:tx>
                <c:strRef>
                  <c:f>'Fares Chart'!$B$37</c:f>
                  <c:strCache>
                    <c:ptCount val="1"/>
                    <c:pt idx="0">
                      <c:v>PL</c:v>
                    </c:pt>
                  </c:strCache>
                </c:strRef>
              </c:tx>
              <c:spPr/>
              <c:txPr>
                <a:bodyPr/>
                <a:lstStyle/>
                <a:p>
                  <a:pPr>
                    <a:defRPr sz="1000" b="1" i="0" u="none" strike="noStrike">
                      <a:latin typeface="Calibri"/>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{1E926B57-E59D-4450-BF48-990FCF4009D8}</c15:txfldGUID>
                      <c15:f>'Fares Chart'!$B$37</c15:f>
                      <c15:dlblFieldTableCache>
                        <c:ptCount val="1"/>
                        <c:pt idx="0">
                          <c:v>PL</c:v>
                        </c:pt>
                      </c15:dlblFieldTableCache>
                    </c15:dlblFTEntry>
                  </c15:dlblFieldTable>
                  <c15:showDataLabelsRange val="0"/>
                </c:ext>
                <c:ext xmlns:c16="http://schemas.microsoft.com/office/drawing/2014/chart" uri="{C3380CC4-5D6E-409C-BE32-E72D297353CC}">
                  <c16:uniqueId val="{00000014-16CD-40F3-B371-1081828AB698}"/>
                </c:ext>
              </c:extLst>
            </c:dLbl>
            <c:dLbl>
              <c:idx val="21"/>
              <c:tx>
                <c:strRef>
                  <c:f>'Fares Chart'!$B$38</c:f>
                  <c:strCache>
                    <c:ptCount val="1"/>
                    <c:pt idx="0">
                      <c:v>PT</c:v>
                    </c:pt>
                  </c:strCache>
                </c:strRef>
              </c:tx>
              <c:spPr/>
              <c:txPr>
                <a:bodyPr/>
                <a:lstStyle/>
                <a:p>
                  <a:pPr>
                    <a:defRPr sz="1000" b="1" i="0" u="none" strike="noStrike">
                      <a:latin typeface="Calibri"/>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{7EEE71D6-D3D6-4D8F-AEBD-7FFCE33110B2}</c15:txfldGUID>
                      <c15:f>'Fares Chart'!$B$38</c15:f>
                      <c15:dlblFieldTableCache>
                        <c:ptCount val="1"/>
                        <c:pt idx="0">
                          <c:v>PT</c:v>
                        </c:pt>
                      </c15:dlblFieldTableCache>
                    </c15:dlblFTEntry>
                  </c15:dlblFieldTable>
                  <c15:showDataLabelsRange val="0"/>
                </c:ext>
                <c:ext xmlns:c16="http://schemas.microsoft.com/office/drawing/2014/chart" uri="{C3380CC4-5D6E-409C-BE32-E72D297353CC}">
                  <c16:uniqueId val="{00000015-16CD-40F3-B371-1081828AB698}"/>
                </c:ext>
              </c:extLst>
            </c:dLbl>
            <c:dLbl>
              <c:idx val="22"/>
              <c:tx>
                <c:strRef>
                  <c:f>'Fares Chart'!$B$39</c:f>
                  <c:strCache>
                    <c:ptCount val="1"/>
                    <c:pt idx="0">
                      <c:v>RO</c:v>
                    </c:pt>
                  </c:strCache>
                </c:strRef>
              </c:tx>
              <c:spPr/>
              <c:txPr>
                <a:bodyPr/>
                <a:lstStyle/>
                <a:p>
                  <a:pPr>
                    <a:defRPr sz="1000" b="1" i="0" u="none" strike="noStrike">
                      <a:latin typeface="Calibri"/>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{A6B8C3FF-EF90-4EE8-9858-A489784E1A08}</c15:txfldGUID>
                      <c15:f>'Fares Chart'!$B$39</c15:f>
                      <c15:dlblFieldTableCache>
                        <c:ptCount val="1"/>
                        <c:pt idx="0">
                          <c:v>RO</c:v>
                        </c:pt>
                      </c15:dlblFieldTableCache>
                    </c15:dlblFTEntry>
                  </c15:dlblFieldTable>
                  <c15:showDataLabelsRange val="0"/>
                </c:ext>
                <c:ext xmlns:c16="http://schemas.microsoft.com/office/drawing/2014/chart" uri="{C3380CC4-5D6E-409C-BE32-E72D297353CC}">
                  <c16:uniqueId val="{00000016-16CD-40F3-B371-1081828AB698}"/>
                </c:ext>
              </c:extLst>
            </c:dLbl>
            <c:dLbl>
              <c:idx val="23"/>
              <c:tx>
                <c:strRef>
                  <c:f>'Fares Chart'!$B$40</c:f>
                  <c:strCache>
                    <c:ptCount val="1"/>
                    <c:pt idx="0">
                      <c:v>SI</c:v>
                    </c:pt>
                  </c:strCache>
                </c:strRef>
              </c:tx>
              <c:spPr/>
              <c:txPr>
                <a:bodyPr/>
                <a:lstStyle/>
                <a:p>
                  <a:pPr>
                    <a:defRPr sz="1000" b="1" i="0" u="none" strike="noStrike">
                      <a:latin typeface="Calibri"/>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{2CB64B53-9CC9-4C84-B6FE-8B02A692AD21}</c15:txfldGUID>
                      <c15:f>'Fares Chart'!$B$40</c15:f>
                      <c15:dlblFieldTableCache>
                        <c:ptCount val="1"/>
                        <c:pt idx="0">
                          <c:v>SI</c:v>
                        </c:pt>
                      </c15:dlblFieldTableCache>
                    </c15:dlblFTEntry>
                  </c15:dlblFieldTable>
                  <c15:showDataLabelsRange val="0"/>
                </c:ext>
                <c:ext xmlns:c16="http://schemas.microsoft.com/office/drawing/2014/chart" uri="{C3380CC4-5D6E-409C-BE32-E72D297353CC}">
                  <c16:uniqueId val="{00000017-16CD-40F3-B371-1081828AB698}"/>
                </c:ext>
              </c:extLst>
            </c:dLbl>
            <c:dLbl>
              <c:idx val="24"/>
              <c:tx>
                <c:strRef>
                  <c:f>'Fares Chart'!$B$41</c:f>
                  <c:strCache>
                    <c:ptCount val="1"/>
                    <c:pt idx="0">
                      <c:v>SK</c:v>
                    </c:pt>
                  </c:strCache>
                </c:strRef>
              </c:tx>
              <c:spPr/>
              <c:txPr>
                <a:bodyPr/>
                <a:lstStyle/>
                <a:p>
                  <a:pPr>
                    <a:defRPr sz="1000" b="1" i="0" u="none" strike="noStrike">
                      <a:latin typeface="Calibri"/>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{2C07272C-7217-45CF-BB68-2077A37F118E}</c15:txfldGUID>
                      <c15:f>'Fares Chart'!$B$41</c15:f>
                      <c15:dlblFieldTableCache>
                        <c:ptCount val="1"/>
                        <c:pt idx="0">
                          <c:v>SK</c:v>
                        </c:pt>
                      </c15:dlblFieldTableCache>
                    </c15:dlblFTEntry>
                  </c15:dlblFieldTable>
                  <c15:showDataLabelsRange val="0"/>
                </c:ext>
                <c:ext xmlns:c16="http://schemas.microsoft.com/office/drawing/2014/chart" uri="{C3380CC4-5D6E-409C-BE32-E72D297353CC}">
                  <c16:uniqueId val="{00000018-16CD-40F3-B371-1081828AB698}"/>
                </c:ext>
              </c:extLst>
            </c:dLbl>
            <c:dLbl>
              <c:idx val="25"/>
              <c:tx>
                <c:strRef>
                  <c:f>'Fares Chart'!$B$42</c:f>
                  <c:strCache>
                    <c:ptCount val="1"/>
                    <c:pt idx="0">
                      <c:v>FI</c:v>
                    </c:pt>
                  </c:strCache>
                </c:strRef>
              </c:tx>
              <c:spPr/>
              <c:txPr>
                <a:bodyPr/>
                <a:lstStyle/>
                <a:p>
                  <a:pPr>
                    <a:defRPr sz="1000" b="1" i="0" u="none" strike="noStrike">
                      <a:latin typeface="Calibri"/>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{959B1ACE-80E8-4055-9F3C-FDC190AB47CE}</c15:txfldGUID>
                      <c15:f>'Fares Chart'!$B$42</c15:f>
                      <c15:dlblFieldTableCache>
                        <c:ptCount val="1"/>
                        <c:pt idx="0">
                          <c:v>FI</c:v>
                        </c:pt>
                      </c15:dlblFieldTableCache>
                    </c15:dlblFTEntry>
                  </c15:dlblFieldTable>
                  <c15:showDataLabelsRange val="0"/>
                </c:ext>
                <c:ext xmlns:c16="http://schemas.microsoft.com/office/drawing/2014/chart" uri="{C3380CC4-5D6E-409C-BE32-E72D297353CC}">
                  <c16:uniqueId val="{00000019-16CD-40F3-B371-1081828AB698}"/>
                </c:ext>
              </c:extLst>
            </c:dLbl>
            <c:dLbl>
              <c:idx val="26"/>
              <c:tx>
                <c:strRef>
                  <c:f>'Fares Chart'!$B$43</c:f>
                  <c:strCache>
                    <c:ptCount val="1"/>
                    <c:pt idx="0">
                      <c:v>SE</c:v>
                    </c:pt>
                  </c:strCache>
                </c:strRef>
              </c:tx>
              <c:spPr/>
              <c:txPr>
                <a:bodyPr/>
                <a:lstStyle/>
                <a:p>
                  <a:pPr>
                    <a:defRPr sz="1000" b="1" i="0" u="none" strike="noStrike">
                      <a:latin typeface="Calibri"/>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{095B5531-D2A9-4B03-93F2-38739BCCD1A8}</c15:txfldGUID>
                      <c15:f>'Fares Chart'!$B$43</c15:f>
                      <c15:dlblFieldTableCache>
                        <c:ptCount val="1"/>
                        <c:pt idx="0">
                          <c:v>SE</c:v>
                        </c:pt>
                      </c15:dlblFieldTableCache>
                    </c15:dlblFTEntry>
                  </c15:dlblFieldTable>
                  <c15:showDataLabelsRange val="0"/>
                </c:ext>
                <c:ext xmlns:c16="http://schemas.microsoft.com/office/drawing/2014/chart" uri="{C3380CC4-5D6E-409C-BE32-E72D297353CC}">
                  <c16:uniqueId val="{0000001A-16CD-40F3-B371-1081828AB698}"/>
                </c:ext>
              </c:extLst>
            </c:dLbl>
            <c:dLbl>
              <c:idx val="27"/>
              <c:tx>
                <c:strRef>
                  <c:f>'Fares Chart'!$B$44</c:f>
                  <c:strCache>
                    <c:ptCount val="1"/>
                    <c:pt idx="0">
                      <c:v>UK</c:v>
                    </c:pt>
                  </c:strCache>
                </c:strRef>
              </c:tx>
              <c:spPr/>
              <c:txPr>
                <a:bodyPr/>
                <a:lstStyle/>
                <a:p>
                  <a:pPr>
                    <a:defRPr sz="1000" b="1" i="0" u="none" strike="noStrike">
                      <a:latin typeface="Calibri"/>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{D2F7C79A-8940-45CA-9663-092802C72F2A}</c15:txfldGUID>
                      <c15:f>'Fares Chart'!$B$44</c15:f>
                      <c15:dlblFieldTableCache>
                        <c:ptCount val="1"/>
                        <c:pt idx="0">
                          <c:v>UK</c:v>
                        </c:pt>
                      </c15:dlblFieldTableCache>
                    </c15:dlblFTEntry>
                  </c15:dlblFieldTable>
                  <c15:showDataLabelsRange val="0"/>
                </c:ext>
                <c:ext xmlns:c16="http://schemas.microsoft.com/office/drawing/2014/chart" uri="{C3380CC4-5D6E-409C-BE32-E72D297353CC}">
                  <c16:uniqueId val="{0000001B-16CD-40F3-B371-1081828AB698}"/>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xVal>
            <c:numRef>
              <c:f>'Fares Chart'!$G$17:$G$44</c:f>
              <c:numCache>
                <c:formatCode>#,##0.00</c:formatCode>
                <c:ptCount val="28"/>
                <c:pt idx="0">
                  <c:v>#N/A</c:v>
                </c:pt>
                <c:pt idx="1">
                  <c:v>6.5441496302740335E-2</c:v>
                </c:pt>
                <c:pt idx="2">
                  <c:v>#N/A</c:v>
                </c:pt>
                <c:pt idx="3">
                  <c:v>1.8224299065420561E-2</c:v>
                </c:pt>
                <c:pt idx="4">
                  <c:v>#N/A</c:v>
                </c:pt>
                <c:pt idx="5">
                  <c:v>0.24014778325123154</c:v>
                </c:pt>
                <c:pt idx="6">
                  <c:v>#N/A</c:v>
                </c:pt>
                <c:pt idx="7">
                  <c:v>#N/A</c:v>
                </c:pt>
                <c:pt idx="8">
                  <c:v>0.10533642691415313</c:v>
                </c:pt>
                <c:pt idx="9">
                  <c:v>0.22804746494066883</c:v>
                </c:pt>
                <c:pt idx="10">
                  <c:v>0.1736358879216022</c:v>
                </c:pt>
                <c:pt idx="11">
                  <c:v>#N/A</c:v>
                </c:pt>
                <c:pt idx="12">
                  <c:v>0.16151455675498858</c:v>
                </c:pt>
                <c:pt idx="13">
                  <c:v>#N/A</c:v>
                </c:pt>
                <c:pt idx="14">
                  <c:v>#N/A</c:v>
                </c:pt>
                <c:pt idx="15">
                  <c:v>#N/A</c:v>
                </c:pt>
                <c:pt idx="16">
                  <c:v>#N/A</c:v>
                </c:pt>
                <c:pt idx="17">
                  <c:v>#N/A</c:v>
                </c:pt>
                <c:pt idx="18">
                  <c:v>0.19509485744157171</c:v>
                </c:pt>
                <c:pt idx="19">
                  <c:v>0.16541822721598004</c:v>
                </c:pt>
                <c:pt idx="20">
                  <c:v>0.18848267622461168</c:v>
                </c:pt>
                <c:pt idx="21">
                  <c:v>0.13343315131231284</c:v>
                </c:pt>
                <c:pt idx="22">
                  <c:v>0.10267034990791896</c:v>
                </c:pt>
                <c:pt idx="23">
                  <c:v>#N/A</c:v>
                </c:pt>
                <c:pt idx="24">
                  <c:v>8.3278472679394339E-2</c:v>
                </c:pt>
                <c:pt idx="25">
                  <c:v>0.14895577395577397</c:v>
                </c:pt>
                <c:pt idx="26">
                  <c:v>0.13177980093400629</c:v>
                </c:pt>
                <c:pt idx="27">
                  <c:v>0.29741563109161789</c:v>
                </c:pt>
              </c:numCache>
            </c:numRef>
          </c:xVal>
          <c:yVal>
            <c:numRef>
              <c:f>'Fares Chart'!$H$17:$H$44</c:f>
              <c:numCache>
                <c:formatCode>#,##0.00</c:formatCode>
                <c:ptCount val="28"/>
                <c:pt idx="0">
                  <c:v>#N/A</c:v>
                </c:pt>
                <c:pt idx="1">
                  <c:v>0.17845996814164708</c:v>
                </c:pt>
                <c:pt idx="2">
                  <c:v>#N/A</c:v>
                </c:pt>
                <c:pt idx="3">
                  <c:v>0.46770495290718317</c:v>
                </c:pt>
                <c:pt idx="4">
                  <c:v>#N/A</c:v>
                </c:pt>
                <c:pt idx="5">
                  <c:v>0.15381009026301548</c:v>
                </c:pt>
                <c:pt idx="6">
                  <c:v>#N/A</c:v>
                </c:pt>
                <c:pt idx="7">
                  <c:v>#N/A</c:v>
                </c:pt>
                <c:pt idx="8">
                  <c:v>0.10593253773594052</c:v>
                </c:pt>
                <c:pt idx="9">
                  <c:v>0.19191944619728882</c:v>
                </c:pt>
                <c:pt idx="10">
                  <c:v>0.41048554716671048</c:v>
                </c:pt>
                <c:pt idx="11">
                  <c:v>#N/A</c:v>
                </c:pt>
                <c:pt idx="12">
                  <c:v>0.32090077796437255</c:v>
                </c:pt>
                <c:pt idx="13">
                  <c:v>#N/A</c:v>
                </c:pt>
                <c:pt idx="14">
                  <c:v>#N/A</c:v>
                </c:pt>
                <c:pt idx="15">
                  <c:v>#N/A</c:v>
                </c:pt>
                <c:pt idx="16">
                  <c:v>#N/A</c:v>
                </c:pt>
                <c:pt idx="17">
                  <c:v>#N/A</c:v>
                </c:pt>
                <c:pt idx="18">
                  <c:v>0.29702417173507917</c:v>
                </c:pt>
                <c:pt idx="19">
                  <c:v>0.20069220248962971</c:v>
                </c:pt>
                <c:pt idx="20">
                  <c:v>0.28228323397814725</c:v>
                </c:pt>
                <c:pt idx="21">
                  <c:v>0.18582531364546959</c:v>
                </c:pt>
                <c:pt idx="22">
                  <c:v>0.28713475849957021</c:v>
                </c:pt>
                <c:pt idx="23">
                  <c:v>#N/A</c:v>
                </c:pt>
                <c:pt idx="24">
                  <c:v>0.26440445177865468</c:v>
                </c:pt>
                <c:pt idx="25">
                  <c:v>0.8003099200664896</c:v>
                </c:pt>
                <c:pt idx="26">
                  <c:v>0.25363932907447734</c:v>
                </c:pt>
                <c:pt idx="27">
                  <c:v>0.34512781581754809</c:v>
                </c:pt>
              </c:numCache>
            </c:numRef>
          </c:yVal>
          <c:smooth val="0"/>
          <c:extLst>
            <c:ext xmlns:c16="http://schemas.microsoft.com/office/drawing/2014/chart" uri="{C3380CC4-5D6E-409C-BE32-E72D297353CC}">
              <c16:uniqueId val="{0000001C-16CD-40F3-B371-1081828AB698}"/>
            </c:ext>
          </c:extLst>
        </c:ser>
        <c:ser>
          <c:idx val="1"/>
          <c:order val="1"/>
          <c:tx>
            <c:v>Line</c:v>
          </c:tx>
          <c:spPr>
            <a:ln w="28575">
              <a:noFill/>
            </a:ln>
          </c:spPr>
          <c:marker>
            <c:symbol val="none"/>
          </c:marker>
          <c:dLbls>
            <c:delete val="1"/>
          </c:dLbls>
          <c:trendline>
            <c:spPr>
              <a:ln w="12700">
                <a:solidFill>
                  <a:srgbClr val="AE1231"/>
                </a:solidFill>
                <a:prstDash val="dash"/>
              </a:ln>
            </c:spPr>
            <c:trendlineType val="linear"/>
            <c:dispRSqr val="0"/>
            <c:dispEq val="0"/>
          </c:trendline>
          <c:xVal>
            <c:numRef>
              <c:f>'Fares Chart'!$I$17:$I$18</c:f>
              <c:numCache>
                <c:formatCode>#,##0.00_);[Red]\(#,##0.00\);\-_)</c:formatCode>
                <c:ptCount val="2"/>
                <c:pt idx="0" formatCode="#,##0.000_);[Red]\(#,##0.000\);\-_)">
                  <c:v>0</c:v>
                </c:pt>
                <c:pt idx="1">
                  <c:v>0.8003099200664896</c:v>
                </c:pt>
              </c:numCache>
            </c:numRef>
          </c:xVal>
          <c:yVal>
            <c:numRef>
              <c:f>'Fares Chart'!$J$17:$J$18</c:f>
              <c:numCache>
                <c:formatCode>#,##0.00_);[Red]\(#,##0.00\);\-_)</c:formatCode>
                <c:ptCount val="2"/>
                <c:pt idx="0" formatCode="#,##0.000_);[Red]\(#,##0.000\);\-_)">
                  <c:v>0</c:v>
                </c:pt>
                <c:pt idx="1">
                  <c:v>0.8003099200664896</c:v>
                </c:pt>
              </c:numCache>
            </c:numRef>
          </c:yVal>
          <c:smooth val="0"/>
          <c:extLst>
            <c:ext xmlns:c16="http://schemas.microsoft.com/office/drawing/2014/chart" uri="{C3380CC4-5D6E-409C-BE32-E72D297353CC}">
              <c16:uniqueId val="{0000001D-16CD-40F3-B371-1081828AB698}"/>
            </c:ext>
          </c:extLst>
        </c:ser>
        <c:dLbls>
          <c:showLegendKey val="0"/>
          <c:showVal val="1"/>
          <c:showCatName val="0"/>
          <c:showSerName val="0"/>
          <c:showPercent val="0"/>
          <c:showBubbleSize val="0"/>
        </c:dLbls>
        <c:axId val="146426496"/>
        <c:axId val="146436864"/>
      </c:scatterChart>
      <c:valAx>
        <c:axId val="146426496"/>
        <c:scaling>
          <c:orientation val="minMax"/>
        </c:scaling>
        <c:delete val="0"/>
        <c:axPos val="b"/>
        <c:majorGridlines/>
        <c:title>
          <c:tx>
            <c:strRef>
              <c:f>'Fares Chart'!$G$10</c:f>
              <c:strCache>
                <c:ptCount val="1"/>
                <c:pt idx="0">
                  <c:v>Rail fare per kilometre</c:v>
                </c:pt>
              </c:strCache>
            </c:strRef>
          </c:tx>
          <c:layout/>
          <c:overlay val="0"/>
          <c:txPr>
            <a:bodyPr/>
            <a:lstStyle/>
            <a:p>
              <a:pPr>
                <a:defRPr/>
              </a:pPr>
              <a:endParaRPr lang="en-US"/>
            </a:p>
          </c:txPr>
        </c:title>
        <c:numFmt formatCode="[$€-813]\ #,##0.00" sourceLinked="0"/>
        <c:majorTickMark val="out"/>
        <c:minorTickMark val="none"/>
        <c:tickLblPos val="nextTo"/>
        <c:crossAx val="146436864"/>
        <c:crosses val="autoZero"/>
        <c:crossBetween val="midCat"/>
      </c:valAx>
      <c:valAx>
        <c:axId val="146436864"/>
        <c:scaling>
          <c:orientation val="minMax"/>
        </c:scaling>
        <c:delete val="0"/>
        <c:axPos val="l"/>
        <c:majorGridlines>
          <c:spPr>
            <a:ln>
              <a:solidFill>
                <a:sysClr val="windowText" lastClr="000000"/>
              </a:solidFill>
              <a:prstDash val="solid"/>
            </a:ln>
          </c:spPr>
        </c:majorGridlines>
        <c:title>
          <c:tx>
            <c:strRef>
              <c:f>'Fares Chart'!$H$10</c:f>
              <c:strCache>
                <c:ptCount val="1"/>
                <c:pt idx="0">
                  <c:v>Air fare per kilometre</c:v>
                </c:pt>
              </c:strCache>
            </c:strRef>
          </c:tx>
          <c:layout>
            <c:manualLayout>
              <c:xMode val="edge"/>
              <c:yMode val="edge"/>
              <c:x val="1.790327072206806E-2"/>
              <c:y val="0.28009535913319061"/>
            </c:manualLayout>
          </c:layout>
          <c:overlay val="0"/>
          <c:txPr>
            <a:bodyPr/>
            <a:lstStyle/>
            <a:p>
              <a:pPr>
                <a:defRPr/>
              </a:pPr>
              <a:endParaRPr lang="en-US"/>
            </a:p>
          </c:txPr>
        </c:title>
        <c:numFmt formatCode="[$€-C07]\ #,##0.00" sourceLinked="0"/>
        <c:majorTickMark val="out"/>
        <c:minorTickMark val="none"/>
        <c:tickLblPos val="nextTo"/>
        <c:crossAx val="146426496"/>
        <c:crosses val="autoZero"/>
        <c:crossBetween val="midCat"/>
      </c:valAx>
    </c:plotArea>
    <c:plotVisOnly val="1"/>
    <c:dispBlanksAs val="gap"/>
    <c:showDLblsOverMax val="0"/>
  </c:chart>
  <c:spPr>
    <a:ln>
      <a:noFill/>
      <a:prstDash val="solid"/>
    </a:ln>
  </c:spPr>
  <c:txPr>
    <a:bodyPr/>
    <a:lstStyle/>
    <a:p>
      <a:pPr>
        <a:defRPr sz="1200">
          <a:latin typeface="Calibri" panose="020F0502020204030204" pitchFamily="34" charset="0"/>
          <a:cs typeface="Calibri" panose="020F0502020204030204" pitchFamily="34"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4678836580171423"/>
          <c:y val="5.3465911879347523E-2"/>
          <c:w val="0.79838638846365018"/>
          <c:h val="0.80393626243432958"/>
        </c:manualLayout>
      </c:layout>
      <c:scatterChart>
        <c:scatterStyle val="lineMarker"/>
        <c:varyColors val="0"/>
        <c:ser>
          <c:idx val="0"/>
          <c:order val="0"/>
          <c:tx>
            <c:v>Data</c:v>
          </c:tx>
          <c:spPr>
            <a:ln w="28575">
              <a:noFill/>
            </a:ln>
          </c:spPr>
          <c:marker>
            <c:symbol val="diamond"/>
            <c:size val="10"/>
            <c:spPr>
              <a:solidFill>
                <a:srgbClr val="57626E"/>
              </a:solidFill>
              <a:ln>
                <a:noFill/>
              </a:ln>
            </c:spPr>
          </c:marker>
          <c:dLbls>
            <c:dLbl>
              <c:idx val="0"/>
              <c:tx>
                <c:strRef>
                  <c:f>'Service Quality Chart'!$B$17</c:f>
                  <c:strCache>
                    <c:ptCount val="1"/>
                    <c:pt idx="0">
                      <c:v>BE</c:v>
                    </c:pt>
                  </c:strCache>
                </c:strRef>
              </c:tx>
              <c:spPr/>
              <c:txPr>
                <a:bodyPr/>
                <a:lstStyle/>
                <a:p>
                  <a:pPr>
                    <a:defRPr sz="1000" b="1" i="0" u="none" strike="noStrike">
                      <a:latin typeface="Calibri"/>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{BBCEAB3C-A1AF-46F5-8D02-24D2C3DAFC55}</c15:txfldGUID>
                      <c15:f>'Service Quality Chart'!$B$17</c15:f>
                      <c15:dlblFieldTableCache>
                        <c:ptCount val="1"/>
                        <c:pt idx="0">
                          <c:v>BE</c:v>
                        </c:pt>
                      </c15:dlblFieldTableCache>
                    </c15:dlblFTEntry>
                  </c15:dlblFieldTable>
                  <c15:showDataLabelsRange val="0"/>
                </c:ext>
                <c:ext xmlns:c16="http://schemas.microsoft.com/office/drawing/2014/chart" uri="{C3380CC4-5D6E-409C-BE32-E72D297353CC}">
                  <c16:uniqueId val="{00000000-9E9D-4BA1-8597-8419FCDC9B21}"/>
                </c:ext>
              </c:extLst>
            </c:dLbl>
            <c:dLbl>
              <c:idx val="1"/>
              <c:tx>
                <c:strRef>
                  <c:f>'Service Quality Chart'!$B$18</c:f>
                  <c:strCache>
                    <c:ptCount val="1"/>
                    <c:pt idx="0">
                      <c:v>BG</c:v>
                    </c:pt>
                  </c:strCache>
                </c:strRef>
              </c:tx>
              <c:spPr/>
              <c:txPr>
                <a:bodyPr/>
                <a:lstStyle/>
                <a:p>
                  <a:pPr>
                    <a:defRPr sz="1000" b="1" i="0" u="none" strike="noStrike">
                      <a:latin typeface="Calibri"/>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{8A6F13D4-01E4-489A-AC9A-D730FB89560E}</c15:txfldGUID>
                      <c15:f>'Service Quality Chart'!$B$18</c15:f>
                      <c15:dlblFieldTableCache>
                        <c:ptCount val="1"/>
                        <c:pt idx="0">
                          <c:v>BG</c:v>
                        </c:pt>
                      </c15:dlblFieldTableCache>
                    </c15:dlblFTEntry>
                  </c15:dlblFieldTable>
                  <c15:showDataLabelsRange val="0"/>
                </c:ext>
                <c:ext xmlns:c16="http://schemas.microsoft.com/office/drawing/2014/chart" uri="{C3380CC4-5D6E-409C-BE32-E72D297353CC}">
                  <c16:uniqueId val="{00000001-9E9D-4BA1-8597-8419FCDC9B21}"/>
                </c:ext>
              </c:extLst>
            </c:dLbl>
            <c:dLbl>
              <c:idx val="2"/>
              <c:tx>
                <c:strRef>
                  <c:f>'Service Quality Chart'!$B$19</c:f>
                  <c:strCache>
                    <c:ptCount val="1"/>
                    <c:pt idx="0">
                      <c:v>CH</c:v>
                    </c:pt>
                  </c:strCache>
                </c:strRef>
              </c:tx>
              <c:spPr/>
              <c:txPr>
                <a:bodyPr/>
                <a:lstStyle/>
                <a:p>
                  <a:pPr>
                    <a:defRPr sz="1000" b="1" i="0" u="none" strike="noStrike">
                      <a:latin typeface="Calibri"/>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{7B3BCE6B-733F-4E72-A459-1DAF457CC12A}</c15:txfldGUID>
                      <c15:f>'Service Quality Chart'!$B$19</c15:f>
                      <c15:dlblFieldTableCache>
                        <c:ptCount val="1"/>
                        <c:pt idx="0">
                          <c:v>CH</c:v>
                        </c:pt>
                      </c15:dlblFieldTableCache>
                    </c15:dlblFTEntry>
                  </c15:dlblFieldTable>
                  <c15:showDataLabelsRange val="0"/>
                </c:ext>
                <c:ext xmlns:c16="http://schemas.microsoft.com/office/drawing/2014/chart" uri="{C3380CC4-5D6E-409C-BE32-E72D297353CC}">
                  <c16:uniqueId val="{00000002-9E9D-4BA1-8597-8419FCDC9B21}"/>
                </c:ext>
              </c:extLst>
            </c:dLbl>
            <c:dLbl>
              <c:idx val="3"/>
              <c:tx>
                <c:strRef>
                  <c:f>'Service Quality Chart'!$B$20</c:f>
                  <c:strCache>
                    <c:ptCount val="1"/>
                    <c:pt idx="0">
                      <c:v>CZ</c:v>
                    </c:pt>
                  </c:strCache>
                </c:strRef>
              </c:tx>
              <c:spPr/>
              <c:txPr>
                <a:bodyPr/>
                <a:lstStyle/>
                <a:p>
                  <a:pPr>
                    <a:defRPr sz="1000" b="1" i="0" u="none" strike="noStrike">
                      <a:latin typeface="Calibri"/>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{A0933F67-5CA1-4B0F-A7A7-663DF724D300}</c15:txfldGUID>
                      <c15:f>'Service Quality Chart'!$B$20</c15:f>
                      <c15:dlblFieldTableCache>
                        <c:ptCount val="1"/>
                        <c:pt idx="0">
                          <c:v>CZ</c:v>
                        </c:pt>
                      </c15:dlblFieldTableCache>
                    </c15:dlblFTEntry>
                  </c15:dlblFieldTable>
                  <c15:showDataLabelsRange val="0"/>
                </c:ext>
                <c:ext xmlns:c16="http://schemas.microsoft.com/office/drawing/2014/chart" uri="{C3380CC4-5D6E-409C-BE32-E72D297353CC}">
                  <c16:uniqueId val="{00000003-9E9D-4BA1-8597-8419FCDC9B21}"/>
                </c:ext>
              </c:extLst>
            </c:dLbl>
            <c:dLbl>
              <c:idx val="4"/>
              <c:tx>
                <c:strRef>
                  <c:f>'Service Quality Chart'!$B$21</c:f>
                  <c:strCache>
                    <c:ptCount val="1"/>
                    <c:pt idx="0">
                      <c:v>DK</c:v>
                    </c:pt>
                  </c:strCache>
                </c:strRef>
              </c:tx>
              <c:spPr/>
              <c:txPr>
                <a:bodyPr/>
                <a:lstStyle/>
                <a:p>
                  <a:pPr>
                    <a:defRPr sz="1000" b="1" i="0" u="none" strike="noStrike">
                      <a:latin typeface="Calibri"/>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{97B70474-3049-4AD4-9FF6-37C09D0784F1}</c15:txfldGUID>
                      <c15:f>'Service Quality Chart'!$B$21</c15:f>
                      <c15:dlblFieldTableCache>
                        <c:ptCount val="1"/>
                        <c:pt idx="0">
                          <c:v>DK</c:v>
                        </c:pt>
                      </c15:dlblFieldTableCache>
                    </c15:dlblFTEntry>
                  </c15:dlblFieldTable>
                  <c15:showDataLabelsRange val="0"/>
                </c:ext>
                <c:ext xmlns:c16="http://schemas.microsoft.com/office/drawing/2014/chart" uri="{C3380CC4-5D6E-409C-BE32-E72D297353CC}">
                  <c16:uniqueId val="{00000004-9E9D-4BA1-8597-8419FCDC9B21}"/>
                </c:ext>
              </c:extLst>
            </c:dLbl>
            <c:dLbl>
              <c:idx val="5"/>
              <c:tx>
                <c:strRef>
                  <c:f>'Service Quality Chart'!$B$22</c:f>
                  <c:strCache>
                    <c:ptCount val="1"/>
                    <c:pt idx="0">
                      <c:v>DE</c:v>
                    </c:pt>
                  </c:strCache>
                </c:strRef>
              </c:tx>
              <c:spPr/>
              <c:txPr>
                <a:bodyPr/>
                <a:lstStyle/>
                <a:p>
                  <a:pPr>
                    <a:defRPr sz="1000" b="1" i="0" u="none" strike="noStrike">
                      <a:latin typeface="Calibri"/>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{7CF0F262-0382-4405-BE5C-DDE375F07BDF}</c15:txfldGUID>
                      <c15:f>'Service Quality Chart'!$B$22</c15:f>
                      <c15:dlblFieldTableCache>
                        <c:ptCount val="1"/>
                        <c:pt idx="0">
                          <c:v>DE</c:v>
                        </c:pt>
                      </c15:dlblFieldTableCache>
                    </c15:dlblFTEntry>
                  </c15:dlblFieldTable>
                  <c15:showDataLabelsRange val="0"/>
                </c:ext>
                <c:ext xmlns:c16="http://schemas.microsoft.com/office/drawing/2014/chart" uri="{C3380CC4-5D6E-409C-BE32-E72D297353CC}">
                  <c16:uniqueId val="{00000005-9E9D-4BA1-8597-8419FCDC9B21}"/>
                </c:ext>
              </c:extLst>
            </c:dLbl>
            <c:dLbl>
              <c:idx val="6"/>
              <c:tx>
                <c:strRef>
                  <c:f>'Service Quality Chart'!$B$23</c:f>
                  <c:strCache>
                    <c:ptCount val="1"/>
                    <c:pt idx="0">
                      <c:v>EE</c:v>
                    </c:pt>
                  </c:strCache>
                </c:strRef>
              </c:tx>
              <c:spPr/>
              <c:txPr>
                <a:bodyPr/>
                <a:lstStyle/>
                <a:p>
                  <a:pPr>
                    <a:defRPr sz="1000" b="1" i="0" u="none" strike="noStrike">
                      <a:latin typeface="Calibri"/>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{BD787140-6B9B-49FF-AE33-C0295D5F4F66}</c15:txfldGUID>
                      <c15:f>'Service Quality Chart'!$B$23</c15:f>
                      <c15:dlblFieldTableCache>
                        <c:ptCount val="1"/>
                        <c:pt idx="0">
                          <c:v>EE</c:v>
                        </c:pt>
                      </c15:dlblFieldTableCache>
                    </c15:dlblFTEntry>
                  </c15:dlblFieldTable>
                  <c15:showDataLabelsRange val="0"/>
                </c:ext>
                <c:ext xmlns:c16="http://schemas.microsoft.com/office/drawing/2014/chart" uri="{C3380CC4-5D6E-409C-BE32-E72D297353CC}">
                  <c16:uniqueId val="{00000006-9E9D-4BA1-8597-8419FCDC9B21}"/>
                </c:ext>
              </c:extLst>
            </c:dLbl>
            <c:dLbl>
              <c:idx val="7"/>
              <c:tx>
                <c:strRef>
                  <c:f>'Service Quality Chart'!$B$24</c:f>
                  <c:strCache>
                    <c:ptCount val="1"/>
                    <c:pt idx="0">
                      <c:v>IE</c:v>
                    </c:pt>
                  </c:strCache>
                </c:strRef>
              </c:tx>
              <c:spPr/>
              <c:txPr>
                <a:bodyPr/>
                <a:lstStyle/>
                <a:p>
                  <a:pPr>
                    <a:defRPr sz="1000" b="1" i="0" u="none" strike="noStrike">
                      <a:latin typeface="Calibri"/>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{D1C41601-0268-4F11-8C0B-932D5144ECD1}</c15:txfldGUID>
                      <c15:f>'Service Quality Chart'!$B$24</c15:f>
                      <c15:dlblFieldTableCache>
                        <c:ptCount val="1"/>
                        <c:pt idx="0">
                          <c:v>IE</c:v>
                        </c:pt>
                      </c15:dlblFieldTableCache>
                    </c15:dlblFTEntry>
                  </c15:dlblFieldTable>
                  <c15:showDataLabelsRange val="0"/>
                </c:ext>
                <c:ext xmlns:c16="http://schemas.microsoft.com/office/drawing/2014/chart" uri="{C3380CC4-5D6E-409C-BE32-E72D297353CC}">
                  <c16:uniqueId val="{00000007-9E9D-4BA1-8597-8419FCDC9B21}"/>
                </c:ext>
              </c:extLst>
            </c:dLbl>
            <c:dLbl>
              <c:idx val="8"/>
              <c:tx>
                <c:strRef>
                  <c:f>'Service Quality Chart'!$B$25</c:f>
                  <c:strCache>
                    <c:ptCount val="1"/>
                    <c:pt idx="0">
                      <c:v>EL</c:v>
                    </c:pt>
                  </c:strCache>
                </c:strRef>
              </c:tx>
              <c:spPr/>
              <c:txPr>
                <a:bodyPr/>
                <a:lstStyle/>
                <a:p>
                  <a:pPr>
                    <a:defRPr sz="1000" b="1" i="0" u="none" strike="noStrike">
                      <a:latin typeface="Calibri"/>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{786A8420-E50D-408A-9D19-8FF1FFC25B6C}</c15:txfldGUID>
                      <c15:f>'Service Quality Chart'!$B$25</c15:f>
                      <c15:dlblFieldTableCache>
                        <c:ptCount val="1"/>
                        <c:pt idx="0">
                          <c:v>EL</c:v>
                        </c:pt>
                      </c15:dlblFieldTableCache>
                    </c15:dlblFTEntry>
                  </c15:dlblFieldTable>
                  <c15:showDataLabelsRange val="0"/>
                </c:ext>
                <c:ext xmlns:c16="http://schemas.microsoft.com/office/drawing/2014/chart" uri="{C3380CC4-5D6E-409C-BE32-E72D297353CC}">
                  <c16:uniqueId val="{00000008-9E9D-4BA1-8597-8419FCDC9B21}"/>
                </c:ext>
              </c:extLst>
            </c:dLbl>
            <c:dLbl>
              <c:idx val="9"/>
              <c:tx>
                <c:strRef>
                  <c:f>'Service Quality Chart'!$B$26</c:f>
                  <c:strCache>
                    <c:ptCount val="1"/>
                    <c:pt idx="0">
                      <c:v>ES</c:v>
                    </c:pt>
                  </c:strCache>
                </c:strRef>
              </c:tx>
              <c:spPr/>
              <c:txPr>
                <a:bodyPr/>
                <a:lstStyle/>
                <a:p>
                  <a:pPr>
                    <a:defRPr sz="1000" b="1" i="0" u="none" strike="noStrike">
                      <a:latin typeface="Calibri"/>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{247628F2-382C-433D-97C9-307B340D6304}</c15:txfldGUID>
                      <c15:f>'Service Quality Chart'!$B$26</c15:f>
                      <c15:dlblFieldTableCache>
                        <c:ptCount val="1"/>
                        <c:pt idx="0">
                          <c:v>ES</c:v>
                        </c:pt>
                      </c15:dlblFieldTableCache>
                    </c15:dlblFTEntry>
                  </c15:dlblFieldTable>
                  <c15:showDataLabelsRange val="0"/>
                </c:ext>
                <c:ext xmlns:c16="http://schemas.microsoft.com/office/drawing/2014/chart" uri="{C3380CC4-5D6E-409C-BE32-E72D297353CC}">
                  <c16:uniqueId val="{00000009-9E9D-4BA1-8597-8419FCDC9B21}"/>
                </c:ext>
              </c:extLst>
            </c:dLbl>
            <c:dLbl>
              <c:idx val="10"/>
              <c:tx>
                <c:strRef>
                  <c:f>'Service Quality Chart'!$B$27</c:f>
                  <c:strCache>
                    <c:ptCount val="1"/>
                    <c:pt idx="0">
                      <c:v>FR</c:v>
                    </c:pt>
                  </c:strCache>
                </c:strRef>
              </c:tx>
              <c:spPr/>
              <c:txPr>
                <a:bodyPr/>
                <a:lstStyle/>
                <a:p>
                  <a:pPr>
                    <a:defRPr sz="1000" b="1" i="0" u="none" strike="noStrike">
                      <a:latin typeface="Calibri"/>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{BAE62CEF-DED9-4D93-AAAA-E3EF29C4D540}</c15:txfldGUID>
                      <c15:f>'Service Quality Chart'!$B$27</c15:f>
                      <c15:dlblFieldTableCache>
                        <c:ptCount val="1"/>
                        <c:pt idx="0">
                          <c:v>FR</c:v>
                        </c:pt>
                      </c15:dlblFieldTableCache>
                    </c15:dlblFTEntry>
                  </c15:dlblFieldTable>
                  <c15:showDataLabelsRange val="0"/>
                </c:ext>
                <c:ext xmlns:c16="http://schemas.microsoft.com/office/drawing/2014/chart" uri="{C3380CC4-5D6E-409C-BE32-E72D297353CC}">
                  <c16:uniqueId val="{0000000A-9E9D-4BA1-8597-8419FCDC9B21}"/>
                </c:ext>
              </c:extLst>
            </c:dLbl>
            <c:dLbl>
              <c:idx val="11"/>
              <c:tx>
                <c:strRef>
                  <c:f>'Service Quality Chart'!$B$28</c:f>
                  <c:strCache>
                    <c:ptCount val="1"/>
                    <c:pt idx="0">
                      <c:v>HR</c:v>
                    </c:pt>
                  </c:strCache>
                </c:strRef>
              </c:tx>
              <c:spPr/>
              <c:txPr>
                <a:bodyPr/>
                <a:lstStyle/>
                <a:p>
                  <a:pPr>
                    <a:defRPr sz="1000" b="1" i="0" u="none" strike="noStrike">
                      <a:latin typeface="Calibri"/>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{422FB3C2-1A8C-4A41-9FE7-5FD5947C0857}</c15:txfldGUID>
                      <c15:f>'Service Quality Chart'!$B$28</c15:f>
                      <c15:dlblFieldTableCache>
                        <c:ptCount val="1"/>
                        <c:pt idx="0">
                          <c:v>HR</c:v>
                        </c:pt>
                      </c15:dlblFieldTableCache>
                    </c15:dlblFTEntry>
                  </c15:dlblFieldTable>
                  <c15:showDataLabelsRange val="0"/>
                </c:ext>
                <c:ext xmlns:c16="http://schemas.microsoft.com/office/drawing/2014/chart" uri="{C3380CC4-5D6E-409C-BE32-E72D297353CC}">
                  <c16:uniqueId val="{0000000B-9E9D-4BA1-8597-8419FCDC9B21}"/>
                </c:ext>
              </c:extLst>
            </c:dLbl>
            <c:dLbl>
              <c:idx val="12"/>
              <c:tx>
                <c:strRef>
                  <c:f>'Service Quality Chart'!$B$29</c:f>
                  <c:strCache>
                    <c:ptCount val="1"/>
                    <c:pt idx="0">
                      <c:v>IT</c:v>
                    </c:pt>
                  </c:strCache>
                </c:strRef>
              </c:tx>
              <c:spPr/>
              <c:txPr>
                <a:bodyPr/>
                <a:lstStyle/>
                <a:p>
                  <a:pPr>
                    <a:defRPr sz="1000" b="1" i="0" u="none" strike="noStrike">
                      <a:latin typeface="Calibri"/>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{05B3005C-FFC1-4447-8126-EFAB14F009C7}</c15:txfldGUID>
                      <c15:f>'Service Quality Chart'!$B$29</c15:f>
                      <c15:dlblFieldTableCache>
                        <c:ptCount val="1"/>
                        <c:pt idx="0">
                          <c:v>IT</c:v>
                        </c:pt>
                      </c15:dlblFieldTableCache>
                    </c15:dlblFTEntry>
                  </c15:dlblFieldTable>
                  <c15:showDataLabelsRange val="0"/>
                </c:ext>
                <c:ext xmlns:c16="http://schemas.microsoft.com/office/drawing/2014/chart" uri="{C3380CC4-5D6E-409C-BE32-E72D297353CC}">
                  <c16:uniqueId val="{0000000C-9E9D-4BA1-8597-8419FCDC9B21}"/>
                </c:ext>
              </c:extLst>
            </c:dLbl>
            <c:dLbl>
              <c:idx val="13"/>
              <c:tx>
                <c:strRef>
                  <c:f>'Service Quality Chart'!$B$30</c:f>
                  <c:strCache>
                    <c:ptCount val="1"/>
                    <c:pt idx="0">
                      <c:v>LV</c:v>
                    </c:pt>
                  </c:strCache>
                </c:strRef>
              </c:tx>
              <c:spPr/>
              <c:txPr>
                <a:bodyPr/>
                <a:lstStyle/>
                <a:p>
                  <a:pPr>
                    <a:defRPr sz="1000" b="1" i="0" u="none" strike="noStrike">
                      <a:latin typeface="Calibri"/>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{3BF865C0-D936-4CA8-9CCE-500438D730BC}</c15:txfldGUID>
                      <c15:f>'Service Quality Chart'!$B$30</c15:f>
                      <c15:dlblFieldTableCache>
                        <c:ptCount val="1"/>
                        <c:pt idx="0">
                          <c:v>LV</c:v>
                        </c:pt>
                      </c15:dlblFieldTableCache>
                    </c15:dlblFTEntry>
                  </c15:dlblFieldTable>
                  <c15:showDataLabelsRange val="0"/>
                </c:ext>
                <c:ext xmlns:c16="http://schemas.microsoft.com/office/drawing/2014/chart" uri="{C3380CC4-5D6E-409C-BE32-E72D297353CC}">
                  <c16:uniqueId val="{0000000D-9E9D-4BA1-8597-8419FCDC9B21}"/>
                </c:ext>
              </c:extLst>
            </c:dLbl>
            <c:dLbl>
              <c:idx val="14"/>
              <c:tx>
                <c:strRef>
                  <c:f>'Service Quality Chart'!$B$31</c:f>
                  <c:strCache>
                    <c:ptCount val="1"/>
                    <c:pt idx="0">
                      <c:v>LT</c:v>
                    </c:pt>
                  </c:strCache>
                </c:strRef>
              </c:tx>
              <c:spPr/>
              <c:txPr>
                <a:bodyPr/>
                <a:lstStyle/>
                <a:p>
                  <a:pPr>
                    <a:defRPr sz="1000" b="1" i="0" u="none" strike="noStrike">
                      <a:latin typeface="Calibri"/>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{E0033DC2-4693-42E3-80E0-D04F72AAAB6F}</c15:txfldGUID>
                      <c15:f>'Service Quality Chart'!$B$31</c15:f>
                      <c15:dlblFieldTableCache>
                        <c:ptCount val="1"/>
                        <c:pt idx="0">
                          <c:v>LT</c:v>
                        </c:pt>
                      </c15:dlblFieldTableCache>
                    </c15:dlblFTEntry>
                  </c15:dlblFieldTable>
                  <c15:showDataLabelsRange val="0"/>
                </c:ext>
                <c:ext xmlns:c16="http://schemas.microsoft.com/office/drawing/2014/chart" uri="{C3380CC4-5D6E-409C-BE32-E72D297353CC}">
                  <c16:uniqueId val="{0000000E-9E9D-4BA1-8597-8419FCDC9B21}"/>
                </c:ext>
              </c:extLst>
            </c:dLbl>
            <c:dLbl>
              <c:idx val="15"/>
              <c:tx>
                <c:strRef>
                  <c:f>'Service Quality Chart'!$B$32</c:f>
                  <c:strCache>
                    <c:ptCount val="1"/>
                    <c:pt idx="0">
                      <c:v>LU</c:v>
                    </c:pt>
                  </c:strCache>
                </c:strRef>
              </c:tx>
              <c:spPr/>
              <c:txPr>
                <a:bodyPr/>
                <a:lstStyle/>
                <a:p>
                  <a:pPr>
                    <a:defRPr sz="1000" b="1" i="0" u="none" strike="noStrike">
                      <a:latin typeface="Calibri"/>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{52810B48-8E6A-419F-8214-3F5294B8885B}</c15:txfldGUID>
                      <c15:f>'Service Quality Chart'!$B$32</c15:f>
                      <c15:dlblFieldTableCache>
                        <c:ptCount val="1"/>
                        <c:pt idx="0">
                          <c:v>LU</c:v>
                        </c:pt>
                      </c15:dlblFieldTableCache>
                    </c15:dlblFTEntry>
                  </c15:dlblFieldTable>
                  <c15:showDataLabelsRange val="0"/>
                </c:ext>
                <c:ext xmlns:c16="http://schemas.microsoft.com/office/drawing/2014/chart" uri="{C3380CC4-5D6E-409C-BE32-E72D297353CC}">
                  <c16:uniqueId val="{0000000F-9E9D-4BA1-8597-8419FCDC9B21}"/>
                </c:ext>
              </c:extLst>
            </c:dLbl>
            <c:dLbl>
              <c:idx val="16"/>
              <c:tx>
                <c:strRef>
                  <c:f>'Service Quality Chart'!$B$33</c:f>
                  <c:strCache>
                    <c:ptCount val="1"/>
                    <c:pt idx="0">
                      <c:v>HU</c:v>
                    </c:pt>
                  </c:strCache>
                </c:strRef>
              </c:tx>
              <c:spPr/>
              <c:txPr>
                <a:bodyPr/>
                <a:lstStyle/>
                <a:p>
                  <a:pPr>
                    <a:defRPr sz="1000" b="1" i="0" u="none" strike="noStrike">
                      <a:latin typeface="Calibri"/>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{D21E02F0-24F8-43BC-8382-E08CA6651758}</c15:txfldGUID>
                      <c15:f>'Service Quality Chart'!$B$33</c15:f>
                      <c15:dlblFieldTableCache>
                        <c:ptCount val="1"/>
                        <c:pt idx="0">
                          <c:v>HU</c:v>
                        </c:pt>
                      </c15:dlblFieldTableCache>
                    </c15:dlblFTEntry>
                  </c15:dlblFieldTable>
                  <c15:showDataLabelsRange val="0"/>
                </c:ext>
                <c:ext xmlns:c16="http://schemas.microsoft.com/office/drawing/2014/chart" uri="{C3380CC4-5D6E-409C-BE32-E72D297353CC}">
                  <c16:uniqueId val="{00000010-9E9D-4BA1-8597-8419FCDC9B21}"/>
                </c:ext>
              </c:extLst>
            </c:dLbl>
            <c:dLbl>
              <c:idx val="17"/>
              <c:tx>
                <c:strRef>
                  <c:f>'Service Quality Chart'!$B$34</c:f>
                  <c:strCache>
                    <c:ptCount val="1"/>
                    <c:pt idx="0">
                      <c:v>NL</c:v>
                    </c:pt>
                  </c:strCache>
                </c:strRef>
              </c:tx>
              <c:spPr/>
              <c:txPr>
                <a:bodyPr/>
                <a:lstStyle/>
                <a:p>
                  <a:pPr>
                    <a:defRPr sz="1000" b="1" i="0" u="none" strike="noStrike">
                      <a:latin typeface="Calibri"/>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{7AE34CAD-F04C-418A-8E88-7764801AA301}</c15:txfldGUID>
                      <c15:f>'Service Quality Chart'!$B$34</c15:f>
                      <c15:dlblFieldTableCache>
                        <c:ptCount val="1"/>
                        <c:pt idx="0">
                          <c:v>NL</c:v>
                        </c:pt>
                      </c15:dlblFieldTableCache>
                    </c15:dlblFTEntry>
                  </c15:dlblFieldTable>
                  <c15:showDataLabelsRange val="0"/>
                </c:ext>
                <c:ext xmlns:c16="http://schemas.microsoft.com/office/drawing/2014/chart" uri="{C3380CC4-5D6E-409C-BE32-E72D297353CC}">
                  <c16:uniqueId val="{00000011-9E9D-4BA1-8597-8419FCDC9B21}"/>
                </c:ext>
              </c:extLst>
            </c:dLbl>
            <c:dLbl>
              <c:idx val="18"/>
              <c:tx>
                <c:strRef>
                  <c:f>'Service Quality Chart'!$B$35</c:f>
                  <c:strCache>
                    <c:ptCount val="1"/>
                    <c:pt idx="0">
                      <c:v>NO</c:v>
                    </c:pt>
                  </c:strCache>
                </c:strRef>
              </c:tx>
              <c:spPr/>
              <c:txPr>
                <a:bodyPr/>
                <a:lstStyle/>
                <a:p>
                  <a:pPr>
                    <a:defRPr sz="1000" b="1" i="0" u="none" strike="noStrike">
                      <a:latin typeface="Calibri"/>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{F6732146-8837-4AF3-B555-7747AA535708}</c15:txfldGUID>
                      <c15:f>'Service Quality Chart'!$B$35</c15:f>
                      <c15:dlblFieldTableCache>
                        <c:ptCount val="1"/>
                        <c:pt idx="0">
                          <c:v>NO</c:v>
                        </c:pt>
                      </c15:dlblFieldTableCache>
                    </c15:dlblFTEntry>
                  </c15:dlblFieldTable>
                  <c15:showDataLabelsRange val="0"/>
                </c:ext>
                <c:ext xmlns:c16="http://schemas.microsoft.com/office/drawing/2014/chart" uri="{C3380CC4-5D6E-409C-BE32-E72D297353CC}">
                  <c16:uniqueId val="{00000012-9E9D-4BA1-8597-8419FCDC9B21}"/>
                </c:ext>
              </c:extLst>
            </c:dLbl>
            <c:dLbl>
              <c:idx val="19"/>
              <c:tx>
                <c:strRef>
                  <c:f>'Service Quality Chart'!$B$36</c:f>
                  <c:strCache>
                    <c:ptCount val="1"/>
                    <c:pt idx="0">
                      <c:v>AT</c:v>
                    </c:pt>
                  </c:strCache>
                </c:strRef>
              </c:tx>
              <c:spPr/>
              <c:txPr>
                <a:bodyPr/>
                <a:lstStyle/>
                <a:p>
                  <a:pPr>
                    <a:defRPr sz="1000" b="1" i="0" u="none" strike="noStrike">
                      <a:latin typeface="Calibri"/>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{B8596D03-89CA-438B-AE22-D814C4CBD321}</c15:txfldGUID>
                      <c15:f>'Service Quality Chart'!$B$36</c15:f>
                      <c15:dlblFieldTableCache>
                        <c:ptCount val="1"/>
                        <c:pt idx="0">
                          <c:v>AT</c:v>
                        </c:pt>
                      </c15:dlblFieldTableCache>
                    </c15:dlblFTEntry>
                  </c15:dlblFieldTable>
                  <c15:showDataLabelsRange val="0"/>
                </c:ext>
                <c:ext xmlns:c16="http://schemas.microsoft.com/office/drawing/2014/chart" uri="{C3380CC4-5D6E-409C-BE32-E72D297353CC}">
                  <c16:uniqueId val="{00000013-9E9D-4BA1-8597-8419FCDC9B21}"/>
                </c:ext>
              </c:extLst>
            </c:dLbl>
            <c:dLbl>
              <c:idx val="20"/>
              <c:tx>
                <c:strRef>
                  <c:f>'Service Quality Chart'!$B$37</c:f>
                  <c:strCache>
                    <c:ptCount val="1"/>
                    <c:pt idx="0">
                      <c:v>PL</c:v>
                    </c:pt>
                  </c:strCache>
                </c:strRef>
              </c:tx>
              <c:spPr/>
              <c:txPr>
                <a:bodyPr/>
                <a:lstStyle/>
                <a:p>
                  <a:pPr>
                    <a:defRPr sz="1000" b="1" i="0" u="none" strike="noStrike">
                      <a:latin typeface="Calibri"/>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{E1DB6462-DC99-4735-BE4A-FB308EFDDC9F}</c15:txfldGUID>
                      <c15:f>'Service Quality Chart'!$B$37</c15:f>
                      <c15:dlblFieldTableCache>
                        <c:ptCount val="1"/>
                        <c:pt idx="0">
                          <c:v>PL</c:v>
                        </c:pt>
                      </c15:dlblFieldTableCache>
                    </c15:dlblFTEntry>
                  </c15:dlblFieldTable>
                  <c15:showDataLabelsRange val="0"/>
                </c:ext>
                <c:ext xmlns:c16="http://schemas.microsoft.com/office/drawing/2014/chart" uri="{C3380CC4-5D6E-409C-BE32-E72D297353CC}">
                  <c16:uniqueId val="{00000014-9E9D-4BA1-8597-8419FCDC9B21}"/>
                </c:ext>
              </c:extLst>
            </c:dLbl>
            <c:dLbl>
              <c:idx val="21"/>
              <c:tx>
                <c:strRef>
                  <c:f>'Service Quality Chart'!$B$38</c:f>
                  <c:strCache>
                    <c:ptCount val="1"/>
                    <c:pt idx="0">
                      <c:v>PT</c:v>
                    </c:pt>
                  </c:strCache>
                </c:strRef>
              </c:tx>
              <c:spPr/>
              <c:txPr>
                <a:bodyPr/>
                <a:lstStyle/>
                <a:p>
                  <a:pPr>
                    <a:defRPr sz="1000" b="1" i="0" u="none" strike="noStrike">
                      <a:latin typeface="Calibri"/>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{A508E519-6BB1-4E12-97C8-32FB08A85ED3}</c15:txfldGUID>
                      <c15:f>'Service Quality Chart'!$B$38</c15:f>
                      <c15:dlblFieldTableCache>
                        <c:ptCount val="1"/>
                        <c:pt idx="0">
                          <c:v>PT</c:v>
                        </c:pt>
                      </c15:dlblFieldTableCache>
                    </c15:dlblFTEntry>
                  </c15:dlblFieldTable>
                  <c15:showDataLabelsRange val="0"/>
                </c:ext>
                <c:ext xmlns:c16="http://schemas.microsoft.com/office/drawing/2014/chart" uri="{C3380CC4-5D6E-409C-BE32-E72D297353CC}">
                  <c16:uniqueId val="{00000015-9E9D-4BA1-8597-8419FCDC9B21}"/>
                </c:ext>
              </c:extLst>
            </c:dLbl>
            <c:dLbl>
              <c:idx val="22"/>
              <c:tx>
                <c:strRef>
                  <c:f>'Service Quality Chart'!$B$39</c:f>
                  <c:strCache>
                    <c:ptCount val="1"/>
                    <c:pt idx="0">
                      <c:v>RO</c:v>
                    </c:pt>
                  </c:strCache>
                </c:strRef>
              </c:tx>
              <c:spPr/>
              <c:txPr>
                <a:bodyPr/>
                <a:lstStyle/>
                <a:p>
                  <a:pPr>
                    <a:defRPr sz="1000" b="1" i="0" u="none" strike="noStrike">
                      <a:latin typeface="Calibri"/>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{C55B7E99-9F85-4912-ADA8-3C4C619C4A01}</c15:txfldGUID>
                      <c15:f>'Service Quality Chart'!$B$39</c15:f>
                      <c15:dlblFieldTableCache>
                        <c:ptCount val="1"/>
                        <c:pt idx="0">
                          <c:v>RO</c:v>
                        </c:pt>
                      </c15:dlblFieldTableCache>
                    </c15:dlblFTEntry>
                  </c15:dlblFieldTable>
                  <c15:showDataLabelsRange val="0"/>
                </c:ext>
                <c:ext xmlns:c16="http://schemas.microsoft.com/office/drawing/2014/chart" uri="{C3380CC4-5D6E-409C-BE32-E72D297353CC}">
                  <c16:uniqueId val="{00000016-9E9D-4BA1-8597-8419FCDC9B21}"/>
                </c:ext>
              </c:extLst>
            </c:dLbl>
            <c:dLbl>
              <c:idx val="23"/>
              <c:tx>
                <c:strRef>
                  <c:f>'Service Quality Chart'!$B$40</c:f>
                  <c:strCache>
                    <c:ptCount val="1"/>
                    <c:pt idx="0">
                      <c:v>SI</c:v>
                    </c:pt>
                  </c:strCache>
                </c:strRef>
              </c:tx>
              <c:spPr/>
              <c:txPr>
                <a:bodyPr/>
                <a:lstStyle/>
                <a:p>
                  <a:pPr>
                    <a:defRPr sz="1000" b="1" i="0" u="none" strike="noStrike">
                      <a:latin typeface="Calibri"/>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{2D7A2DB6-EF40-4ED8-A927-E98BD85BDC39}</c15:txfldGUID>
                      <c15:f>'Service Quality Chart'!$B$40</c15:f>
                      <c15:dlblFieldTableCache>
                        <c:ptCount val="1"/>
                        <c:pt idx="0">
                          <c:v>SI</c:v>
                        </c:pt>
                      </c15:dlblFieldTableCache>
                    </c15:dlblFTEntry>
                  </c15:dlblFieldTable>
                  <c15:showDataLabelsRange val="0"/>
                </c:ext>
                <c:ext xmlns:c16="http://schemas.microsoft.com/office/drawing/2014/chart" uri="{C3380CC4-5D6E-409C-BE32-E72D297353CC}">
                  <c16:uniqueId val="{00000017-9E9D-4BA1-8597-8419FCDC9B21}"/>
                </c:ext>
              </c:extLst>
            </c:dLbl>
            <c:dLbl>
              <c:idx val="24"/>
              <c:tx>
                <c:strRef>
                  <c:f>'Service Quality Chart'!$B$41</c:f>
                  <c:strCache>
                    <c:ptCount val="1"/>
                    <c:pt idx="0">
                      <c:v>SK</c:v>
                    </c:pt>
                  </c:strCache>
                </c:strRef>
              </c:tx>
              <c:spPr/>
              <c:txPr>
                <a:bodyPr/>
                <a:lstStyle/>
                <a:p>
                  <a:pPr>
                    <a:defRPr sz="1000" b="1" i="0" u="none" strike="noStrike">
                      <a:latin typeface="Calibri"/>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{79FF34E5-4358-44C7-A63E-FF1366C3B911}</c15:txfldGUID>
                      <c15:f>'Service Quality Chart'!$B$41</c15:f>
                      <c15:dlblFieldTableCache>
                        <c:ptCount val="1"/>
                        <c:pt idx="0">
                          <c:v>SK</c:v>
                        </c:pt>
                      </c15:dlblFieldTableCache>
                    </c15:dlblFTEntry>
                  </c15:dlblFieldTable>
                  <c15:showDataLabelsRange val="0"/>
                </c:ext>
                <c:ext xmlns:c16="http://schemas.microsoft.com/office/drawing/2014/chart" uri="{C3380CC4-5D6E-409C-BE32-E72D297353CC}">
                  <c16:uniqueId val="{00000018-9E9D-4BA1-8597-8419FCDC9B21}"/>
                </c:ext>
              </c:extLst>
            </c:dLbl>
            <c:dLbl>
              <c:idx val="25"/>
              <c:tx>
                <c:strRef>
                  <c:f>'Service Quality Chart'!$B$42</c:f>
                  <c:strCache>
                    <c:ptCount val="1"/>
                    <c:pt idx="0">
                      <c:v>FI</c:v>
                    </c:pt>
                  </c:strCache>
                </c:strRef>
              </c:tx>
              <c:spPr/>
              <c:txPr>
                <a:bodyPr/>
                <a:lstStyle/>
                <a:p>
                  <a:pPr>
                    <a:defRPr sz="1000" b="1" i="0" u="none" strike="noStrike">
                      <a:latin typeface="Calibri"/>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{7FD8609D-5971-4280-A3B9-84CB1009465C}</c15:txfldGUID>
                      <c15:f>'Service Quality Chart'!$B$42</c15:f>
                      <c15:dlblFieldTableCache>
                        <c:ptCount val="1"/>
                        <c:pt idx="0">
                          <c:v>FI</c:v>
                        </c:pt>
                      </c15:dlblFieldTableCache>
                    </c15:dlblFTEntry>
                  </c15:dlblFieldTable>
                  <c15:showDataLabelsRange val="0"/>
                </c:ext>
                <c:ext xmlns:c16="http://schemas.microsoft.com/office/drawing/2014/chart" uri="{C3380CC4-5D6E-409C-BE32-E72D297353CC}">
                  <c16:uniqueId val="{00000019-9E9D-4BA1-8597-8419FCDC9B21}"/>
                </c:ext>
              </c:extLst>
            </c:dLbl>
            <c:dLbl>
              <c:idx val="26"/>
              <c:tx>
                <c:strRef>
                  <c:f>'Service Quality Chart'!$B$43</c:f>
                  <c:strCache>
                    <c:ptCount val="1"/>
                    <c:pt idx="0">
                      <c:v>SE</c:v>
                    </c:pt>
                  </c:strCache>
                </c:strRef>
              </c:tx>
              <c:spPr/>
              <c:txPr>
                <a:bodyPr/>
                <a:lstStyle/>
                <a:p>
                  <a:pPr>
                    <a:defRPr sz="1000" b="1" i="0" u="none" strike="noStrike">
                      <a:latin typeface="Calibri"/>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{C0D0FC4F-DB11-4DA0-93FA-7767A4ABE758}</c15:txfldGUID>
                      <c15:f>'Service Quality Chart'!$B$43</c15:f>
                      <c15:dlblFieldTableCache>
                        <c:ptCount val="1"/>
                        <c:pt idx="0">
                          <c:v>SE</c:v>
                        </c:pt>
                      </c15:dlblFieldTableCache>
                    </c15:dlblFTEntry>
                  </c15:dlblFieldTable>
                  <c15:showDataLabelsRange val="0"/>
                </c:ext>
                <c:ext xmlns:c16="http://schemas.microsoft.com/office/drawing/2014/chart" uri="{C3380CC4-5D6E-409C-BE32-E72D297353CC}">
                  <c16:uniqueId val="{0000001A-9E9D-4BA1-8597-8419FCDC9B21}"/>
                </c:ext>
              </c:extLst>
            </c:dLbl>
            <c:dLbl>
              <c:idx val="27"/>
              <c:tx>
                <c:strRef>
                  <c:f>'Service Quality Chart'!$B$44</c:f>
                  <c:strCache>
                    <c:ptCount val="1"/>
                    <c:pt idx="0">
                      <c:v>UK</c:v>
                    </c:pt>
                  </c:strCache>
                </c:strRef>
              </c:tx>
              <c:spPr/>
              <c:txPr>
                <a:bodyPr/>
                <a:lstStyle/>
                <a:p>
                  <a:pPr>
                    <a:defRPr sz="1000" b="1" i="0" u="none" strike="noStrike">
                      <a:latin typeface="Calibri"/>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{66A435E9-9E48-4963-8EED-99DB0B7AD9EF}</c15:txfldGUID>
                      <c15:f>'Service Quality Chart'!$B$44</c15:f>
                      <c15:dlblFieldTableCache>
                        <c:ptCount val="1"/>
                        <c:pt idx="0">
                          <c:v>UK</c:v>
                        </c:pt>
                      </c15:dlblFieldTableCache>
                    </c15:dlblFTEntry>
                  </c15:dlblFieldTable>
                  <c15:showDataLabelsRange val="0"/>
                </c:ext>
                <c:ext xmlns:c16="http://schemas.microsoft.com/office/drawing/2014/chart" uri="{C3380CC4-5D6E-409C-BE32-E72D297353CC}">
                  <c16:uniqueId val="{0000001B-9E9D-4BA1-8597-8419FCDC9B21}"/>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xVal>
            <c:numRef>
              <c:f>'Service Quality Chart'!$G$17:$G$44</c:f>
              <c:numCache>
                <c:formatCode>#,##0.00</c:formatCode>
                <c:ptCount val="28"/>
                <c:pt idx="0">
                  <c:v>91.525423728813564</c:v>
                </c:pt>
                <c:pt idx="1">
                  <c:v>44.067796610169488</c:v>
                </c:pt>
                <c:pt idx="2">
                  <c:v>79.6875</c:v>
                </c:pt>
                <c:pt idx="3">
                  <c:v>70.588235294117652</c:v>
                </c:pt>
                <c:pt idx="4">
                  <c:v>55.230125523012553</c:v>
                </c:pt>
                <c:pt idx="5">
                  <c:v>81.428571428571416</c:v>
                </c:pt>
                <c:pt idx="6">
                  <c:v>76.19047619047619</c:v>
                </c:pt>
                <c:pt idx="7">
                  <c:v>77.647058823529406</c:v>
                </c:pt>
                <c:pt idx="8">
                  <c:v>48.648648648648646</c:v>
                </c:pt>
                <c:pt idx="9">
                  <c:v>125.3731343283582</c:v>
                </c:pt>
                <c:pt idx="10">
                  <c:v>162.5</c:v>
                </c:pt>
                <c:pt idx="11">
                  <c:v>48.091603053435122</c:v>
                </c:pt>
                <c:pt idx="12">
                  <c:v>92.682926829268297</c:v>
                </c:pt>
                <c:pt idx="13">
                  <c:v>46.15384615384616</c:v>
                </c:pt>
                <c:pt idx="14">
                  <c:v>63.970588235294116</c:v>
                </c:pt>
                <c:pt idx="15">
                  <c:v>#N/A</c:v>
                </c:pt>
                <c:pt idx="16">
                  <c:v>67.605633802816897</c:v>
                </c:pt>
                <c:pt idx="17">
                  <c:v>75.471698113207552</c:v>
                </c:pt>
                <c:pt idx="18">
                  <c:v>58.646616541353382</c:v>
                </c:pt>
                <c:pt idx="19">
                  <c:v>53.164556962025316</c:v>
                </c:pt>
                <c:pt idx="20">
                  <c:v>65.693430656934311</c:v>
                </c:pt>
                <c:pt idx="21">
                  <c:v>62.857142857142854</c:v>
                </c:pt>
                <c:pt idx="22">
                  <c:v>81.081081081081081</c:v>
                </c:pt>
                <c:pt idx="23">
                  <c:v>#N/A</c:v>
                </c:pt>
                <c:pt idx="24">
                  <c:v>64.150943396226424</c:v>
                </c:pt>
                <c:pt idx="25">
                  <c:v>76.271186440677965</c:v>
                </c:pt>
                <c:pt idx="26">
                  <c:v>84.955752212389385</c:v>
                </c:pt>
                <c:pt idx="27">
                  <c:v>99.212598425196845</c:v>
                </c:pt>
              </c:numCache>
            </c:numRef>
          </c:xVal>
          <c:yVal>
            <c:numRef>
              <c:f>'Service Quality Chart'!$H$17:$H$44</c:f>
              <c:numCache>
                <c:formatCode>#,##0.00</c:formatCode>
                <c:ptCount val="28"/>
                <c:pt idx="0">
                  <c:v>#N/A</c:v>
                </c:pt>
                <c:pt idx="1">
                  <c:v>57.777777777777779</c:v>
                </c:pt>
                <c:pt idx="2">
                  <c:v>#N/A</c:v>
                </c:pt>
                <c:pt idx="3">
                  <c:v>63.529411764705877</c:v>
                </c:pt>
                <c:pt idx="4">
                  <c:v>#N/A</c:v>
                </c:pt>
                <c:pt idx="5">
                  <c:v>63.333333333333336</c:v>
                </c:pt>
                <c:pt idx="6">
                  <c:v>#N/A</c:v>
                </c:pt>
                <c:pt idx="7">
                  <c:v>73.333333333333329</c:v>
                </c:pt>
                <c:pt idx="8">
                  <c:v>72</c:v>
                </c:pt>
                <c:pt idx="9">
                  <c:v>56</c:v>
                </c:pt>
                <c:pt idx="10">
                  <c:v>65</c:v>
                </c:pt>
                <c:pt idx="11">
                  <c:v>54.782608695652172</c:v>
                </c:pt>
                <c:pt idx="12">
                  <c:v>63.333333333333336</c:v>
                </c:pt>
                <c:pt idx="13">
                  <c:v>51.81818181818182</c:v>
                </c:pt>
                <c:pt idx="14">
                  <c:v>66.923076923076934</c:v>
                </c:pt>
                <c:pt idx="15">
                  <c:v>#N/A</c:v>
                </c:pt>
                <c:pt idx="16">
                  <c:v>55.491329479768787</c:v>
                </c:pt>
                <c:pt idx="17">
                  <c:v>#N/A</c:v>
                </c:pt>
                <c:pt idx="18">
                  <c:v>#N/A</c:v>
                </c:pt>
                <c:pt idx="19">
                  <c:v>50.909090909090907</c:v>
                </c:pt>
                <c:pt idx="20">
                  <c:v>50</c:v>
                </c:pt>
                <c:pt idx="21">
                  <c:v>57.391304347826086</c:v>
                </c:pt>
                <c:pt idx="22">
                  <c:v>66.666666666666671</c:v>
                </c:pt>
                <c:pt idx="23">
                  <c:v>#N/A</c:v>
                </c:pt>
                <c:pt idx="24">
                  <c:v>#N/A</c:v>
                </c:pt>
                <c:pt idx="25">
                  <c:v>75</c:v>
                </c:pt>
                <c:pt idx="26">
                  <c:v>58.18181818181818</c:v>
                </c:pt>
                <c:pt idx="27">
                  <c:v>61.463414634146346</c:v>
                </c:pt>
              </c:numCache>
            </c:numRef>
          </c:yVal>
          <c:smooth val="0"/>
          <c:extLst>
            <c:ext xmlns:c16="http://schemas.microsoft.com/office/drawing/2014/chart" uri="{C3380CC4-5D6E-409C-BE32-E72D297353CC}">
              <c16:uniqueId val="{0000001C-9E9D-4BA1-8597-8419FCDC9B21}"/>
            </c:ext>
          </c:extLst>
        </c:ser>
        <c:ser>
          <c:idx val="1"/>
          <c:order val="1"/>
          <c:tx>
            <c:v>Line</c:v>
          </c:tx>
          <c:spPr>
            <a:ln w="28575">
              <a:noFill/>
            </a:ln>
          </c:spPr>
          <c:marker>
            <c:symbol val="none"/>
          </c:marker>
          <c:dLbls>
            <c:delete val="1"/>
          </c:dLbls>
          <c:trendline>
            <c:spPr>
              <a:ln w="12700">
                <a:solidFill>
                  <a:srgbClr val="AE1231"/>
                </a:solidFill>
                <a:prstDash val="dash"/>
              </a:ln>
            </c:spPr>
            <c:trendlineType val="linear"/>
            <c:dispRSqr val="0"/>
            <c:dispEq val="0"/>
          </c:trendline>
          <c:xVal>
            <c:numRef>
              <c:f>'Service Quality Chart'!$I$17:$I$18</c:f>
              <c:numCache>
                <c:formatCode>#,##0.00_);[Red]\(#,##0.00\);\-_)</c:formatCode>
                <c:ptCount val="2"/>
                <c:pt idx="0" formatCode="#,##0.000_);[Red]\(#,##0.000\);\-_)">
                  <c:v>0</c:v>
                </c:pt>
                <c:pt idx="1">
                  <c:v>162.5</c:v>
                </c:pt>
              </c:numCache>
            </c:numRef>
          </c:xVal>
          <c:yVal>
            <c:numRef>
              <c:f>'Service Quality Chart'!$J$17:$J$18</c:f>
              <c:numCache>
                <c:formatCode>#,##0.00_);[Red]\(#,##0.00\);\-_)</c:formatCode>
                <c:ptCount val="2"/>
                <c:pt idx="0" formatCode="#,##0.000_);[Red]\(#,##0.000\);\-_)">
                  <c:v>0</c:v>
                </c:pt>
                <c:pt idx="1">
                  <c:v>162.5</c:v>
                </c:pt>
              </c:numCache>
            </c:numRef>
          </c:yVal>
          <c:smooth val="0"/>
          <c:extLst>
            <c:ext xmlns:c16="http://schemas.microsoft.com/office/drawing/2014/chart" uri="{C3380CC4-5D6E-409C-BE32-E72D297353CC}">
              <c16:uniqueId val="{0000001D-9E9D-4BA1-8597-8419FCDC9B21}"/>
            </c:ext>
          </c:extLst>
        </c:ser>
        <c:dLbls>
          <c:showLegendKey val="0"/>
          <c:showVal val="1"/>
          <c:showCatName val="0"/>
          <c:showSerName val="0"/>
          <c:showPercent val="0"/>
          <c:showBubbleSize val="0"/>
        </c:dLbls>
        <c:axId val="150284160"/>
        <c:axId val="150294528"/>
      </c:scatterChart>
      <c:valAx>
        <c:axId val="150284160"/>
        <c:scaling>
          <c:orientation val="minMax"/>
        </c:scaling>
        <c:delete val="0"/>
        <c:axPos val="b"/>
        <c:majorGridlines/>
        <c:title>
          <c:tx>
            <c:strRef>
              <c:f>'Service Quality Chart'!$G$10</c:f>
              <c:strCache>
                <c:ptCount val="1"/>
                <c:pt idx="0">
                  <c:v>Rail average (km/h)</c:v>
                </c:pt>
              </c:strCache>
            </c:strRef>
          </c:tx>
          <c:layout/>
          <c:overlay val="0"/>
          <c:txPr>
            <a:bodyPr/>
            <a:lstStyle/>
            <a:p>
              <a:pPr>
                <a:defRPr/>
              </a:pPr>
              <a:endParaRPr lang="en-US"/>
            </a:p>
          </c:txPr>
        </c:title>
        <c:numFmt formatCode="#,##0" sourceLinked="0"/>
        <c:majorTickMark val="out"/>
        <c:minorTickMark val="none"/>
        <c:tickLblPos val="nextTo"/>
        <c:crossAx val="150294528"/>
        <c:crosses val="autoZero"/>
        <c:crossBetween val="midCat"/>
      </c:valAx>
      <c:valAx>
        <c:axId val="150294528"/>
        <c:scaling>
          <c:orientation val="minMax"/>
        </c:scaling>
        <c:delete val="0"/>
        <c:axPos val="l"/>
        <c:majorGridlines>
          <c:spPr>
            <a:ln>
              <a:solidFill>
                <a:sysClr val="windowText" lastClr="000000"/>
              </a:solidFill>
              <a:prstDash val="solid"/>
            </a:ln>
          </c:spPr>
        </c:majorGridlines>
        <c:title>
          <c:tx>
            <c:strRef>
              <c:f>'Service Quality Chart'!$H$10</c:f>
              <c:strCache>
                <c:ptCount val="1"/>
                <c:pt idx="0">
                  <c:v>Coach average speed (km/h)</c:v>
                </c:pt>
              </c:strCache>
            </c:strRef>
          </c:tx>
          <c:layout>
            <c:manualLayout>
              <c:xMode val="edge"/>
              <c:yMode val="edge"/>
              <c:x val="1.790327072206806E-2"/>
              <c:y val="0.28009535913319061"/>
            </c:manualLayout>
          </c:layout>
          <c:overlay val="0"/>
          <c:txPr>
            <a:bodyPr/>
            <a:lstStyle/>
            <a:p>
              <a:pPr>
                <a:defRPr/>
              </a:pPr>
              <a:endParaRPr lang="en-US"/>
            </a:p>
          </c:txPr>
        </c:title>
        <c:numFmt formatCode="#,##0" sourceLinked="0"/>
        <c:majorTickMark val="out"/>
        <c:minorTickMark val="none"/>
        <c:tickLblPos val="nextTo"/>
        <c:crossAx val="150284160"/>
        <c:crosses val="autoZero"/>
        <c:crossBetween val="midCat"/>
      </c:valAx>
    </c:plotArea>
    <c:plotVisOnly val="1"/>
    <c:dispBlanksAs val="gap"/>
    <c:showDLblsOverMax val="0"/>
  </c:chart>
  <c:spPr>
    <a:ln>
      <a:noFill/>
      <a:prstDash val="solid"/>
    </a:ln>
  </c:spPr>
  <c:txPr>
    <a:bodyPr/>
    <a:lstStyle/>
    <a:p>
      <a:pPr>
        <a:defRPr sz="1200">
          <a:latin typeface="Calibri" panose="020F0502020204030204" pitchFamily="34" charset="0"/>
          <a:cs typeface="Calibri" panose="020F0502020204030204" pitchFamily="34" charset="0"/>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390525</xdr:colOff>
      <xdr:row>1</xdr:row>
      <xdr:rowOff>133351</xdr:rowOff>
    </xdr:from>
    <xdr:to>
      <xdr:col>2</xdr:col>
      <xdr:colOff>104775</xdr:colOff>
      <xdr:row>7</xdr:row>
      <xdr:rowOff>80963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90525" y="295276"/>
          <a:ext cx="3676650" cy="91916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absoluteAnchor>
    <xdr:pos x="9872382" y="1893794"/>
    <xdr:ext cx="9286875" cy="60960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9872382" y="1893794"/>
    <xdr:ext cx="9286875" cy="60960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SDG Base">
  <a:themeElements>
    <a:clrScheme name="SDG Base">
      <a:dk1>
        <a:sysClr val="windowText" lastClr="000000"/>
      </a:dk1>
      <a:lt1>
        <a:sysClr val="window" lastClr="FFFFFF"/>
      </a:lt1>
      <a:dk2>
        <a:srgbClr val="AE1031"/>
      </a:dk2>
      <a:lt2>
        <a:srgbClr val="57626E"/>
      </a:lt2>
      <a:accent1>
        <a:srgbClr val="86B3CB"/>
      </a:accent1>
      <a:accent2>
        <a:srgbClr val="926899"/>
      </a:accent2>
      <a:accent3>
        <a:srgbClr val="7DC574"/>
      </a:accent3>
      <a:accent4>
        <a:srgbClr val="F8982D"/>
      </a:accent4>
      <a:accent5>
        <a:srgbClr val="369A98"/>
      </a:accent5>
      <a:accent6>
        <a:srgbClr val="EFF6FA"/>
      </a:accent6>
      <a:hlink>
        <a:srgbClr val="0000FF"/>
      </a:hlink>
      <a:folHlink>
        <a:srgbClr val="800080"/>
      </a:folHlink>
    </a:clrScheme>
    <a:fontScheme name="SDG">
      <a:majorFont>
        <a:latin typeface="Calibri"/>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custClrLst>
    <a:custClr name="SDG Red">
      <a:srgbClr val="AE1031"/>
    </a:custClr>
    <a:custClr name="SDG Grey">
      <a:srgbClr val="57626E"/>
    </a:custClr>
    <a:custClr name="SDG Light Blue">
      <a:srgbClr val="86B3CB"/>
    </a:custClr>
    <a:custClr name="SDG Purple">
      <a:srgbClr val="926899"/>
    </a:custClr>
    <a:custClr name="SDG Green">
      <a:srgbClr val="7DC574"/>
    </a:custClr>
    <a:custClr name="SDG Orange">
      <a:srgbClr val="F8982D"/>
    </a:custClr>
    <a:custClr name="SDG Teal">
      <a:srgbClr val="369A98"/>
    </a:custClr>
    <a:custClr name="SDG Light Blue 20%">
      <a:srgbClr val="EFF6FA"/>
    </a:custClr>
    <a:custClr name="SGD Light Blue 50%">
      <a:srgbClr val="D6E7F2"/>
    </a:custClr>
    <a:custClr name="SDG Grey 50%">
      <a:srgbClr val="98A5AD"/>
    </a:custClr>
    <a:custClr name="SDG Red">
      <a:srgbClr val="AE1031"/>
    </a:custClr>
  </a:custClrLst>
</a:theme>
</file>

<file path=xl/theme/themeOverride1.xml><?xml version="1.0" encoding="utf-8"?>
<a:themeOverride xmlns:a="http://schemas.openxmlformats.org/drawingml/2006/main">
  <a:clrScheme name="SDG Blue">
    <a:dk1>
      <a:sysClr val="windowText" lastClr="000000"/>
    </a:dk1>
    <a:lt1>
      <a:sysClr val="window" lastClr="FFFFFF"/>
    </a:lt1>
    <a:dk2>
      <a:srgbClr val="9E0A34"/>
    </a:dk2>
    <a:lt2>
      <a:srgbClr val="F8F8F8"/>
    </a:lt2>
    <a:accent1>
      <a:srgbClr val="002C5B"/>
    </a:accent1>
    <a:accent2>
      <a:srgbClr val="98A2BD"/>
    </a:accent2>
    <a:accent3>
      <a:srgbClr val="FCD5BC"/>
    </a:accent3>
    <a:accent4>
      <a:srgbClr val="F37321"/>
    </a:accent4>
    <a:accent5>
      <a:srgbClr val="6AAD11"/>
    </a:accent5>
    <a:accent6>
      <a:srgbClr val="D2E7B8"/>
    </a:accent6>
    <a:hlink>
      <a:srgbClr val="5F5F5F"/>
    </a:hlink>
    <a:folHlink>
      <a:srgbClr val="919191"/>
    </a:folHlink>
  </a:clrScheme>
  <a:fontScheme name="SDG Excel">
    <a:majorFont>
      <a:latin typeface="Trebuchet MS"/>
      <a:ea typeface=""/>
      <a:cs typeface=""/>
    </a:majorFont>
    <a:minorFont>
      <a:latin typeface="Trebuchet MS"/>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SDG Blue">
    <a:dk1>
      <a:sysClr val="windowText" lastClr="000000"/>
    </a:dk1>
    <a:lt1>
      <a:sysClr val="window" lastClr="FFFFFF"/>
    </a:lt1>
    <a:dk2>
      <a:srgbClr val="9E0A34"/>
    </a:dk2>
    <a:lt2>
      <a:srgbClr val="F8F8F8"/>
    </a:lt2>
    <a:accent1>
      <a:srgbClr val="002C5B"/>
    </a:accent1>
    <a:accent2>
      <a:srgbClr val="98A2BD"/>
    </a:accent2>
    <a:accent3>
      <a:srgbClr val="FCD5BC"/>
    </a:accent3>
    <a:accent4>
      <a:srgbClr val="F37321"/>
    </a:accent4>
    <a:accent5>
      <a:srgbClr val="6AAD11"/>
    </a:accent5>
    <a:accent6>
      <a:srgbClr val="D2E7B8"/>
    </a:accent6>
    <a:hlink>
      <a:srgbClr val="5F5F5F"/>
    </a:hlink>
    <a:folHlink>
      <a:srgbClr val="919191"/>
    </a:folHlink>
  </a:clrScheme>
  <a:fontScheme name="SDG Excel">
    <a:majorFont>
      <a:latin typeface="Trebuchet MS"/>
      <a:ea typeface=""/>
      <a:cs typeface=""/>
    </a:majorFont>
    <a:minorFont>
      <a:latin typeface="Trebuchet MS"/>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666C70"/>
  </sheetPr>
  <dimension ref="B8:B28"/>
  <sheetViews>
    <sheetView showGridLines="0" showRowColHeaders="0" tabSelected="1" zoomScaleNormal="100" workbookViewId="0">
      <selection activeCell="I19" sqref="I19"/>
    </sheetView>
  </sheetViews>
  <sheetFormatPr defaultRowHeight="12.75" x14ac:dyDescent="0.2"/>
  <cols>
    <col min="1" max="1" width="9.140625" style="24"/>
    <col min="2" max="2" width="50.28515625" style="24" customWidth="1"/>
    <col min="3" max="16384" width="9.140625" style="24"/>
  </cols>
  <sheetData>
    <row r="8" spans="2:2" x14ac:dyDescent="0.2">
      <c r="B8"/>
    </row>
    <row r="9" spans="2:2" s="30" customFormat="1" ht="23.25" x14ac:dyDescent="0.35">
      <c r="B9" s="25" t="str">
        <f>Info!D8</f>
        <v>European Commission</v>
      </c>
    </row>
    <row r="10" spans="2:2" s="30" customFormat="1" x14ac:dyDescent="0.2"/>
    <row r="11" spans="2:2" ht="23.25" x14ac:dyDescent="0.35">
      <c r="B11" s="25" t="str">
        <f>Info!D9&amp;" - "&amp;Info!D10</f>
        <v>22870691 - Study on the price and quality of rail services</v>
      </c>
    </row>
    <row r="12" spans="2:2" x14ac:dyDescent="0.2">
      <c r="B12" s="15"/>
    </row>
    <row r="13" spans="2:2" ht="23.25" x14ac:dyDescent="0.35">
      <c r="B13" s="25" t="str">
        <f ca="1">FileName</f>
        <v>2016-04-price-quality-rail-pax-services-intermod-comp-tool.xlsx</v>
      </c>
    </row>
    <row r="15" spans="2:2" ht="18.75" x14ac:dyDescent="0.3">
      <c r="B15" s="20" t="str">
        <f>Info!D12</f>
        <v>Templates for SDG Excel spreadsheets/models</v>
      </c>
    </row>
    <row r="17" spans="2:2" ht="18.75" x14ac:dyDescent="0.3">
      <c r="B17" s="31">
        <f>Info!E36</f>
        <v>42482</v>
      </c>
    </row>
    <row r="19" spans="2:2" ht="165.75" x14ac:dyDescent="0.2">
      <c r="B19" s="45" t="str">
        <f>_Disclaimer1_&amp;Info!D8&amp;_Disclaimer2_&amp;_Disclaimer3_&amp;_Disclaimer4_&amp;_Disclaimer5_</f>
        <v>Steer Davies Gleave has prepared this work for European Commission. This work may only be used within the context and scope of work for which Steer Davies Gleave was commissioned and may not be relied upon in part or whole by any third party or be used for any other purpose. Any person choosing to use any part of this work without the express and written permission of Steer Davies Gleave shall be deemed to confirm their agreement to indemnify Steer Davies Gleave for all loss or damage resulting therefrom. Steer Davies Gleave has prepared this work using professional practices and procedures using information available to it at the time and as such any new information could alter the validity of the results and conclusions made.</v>
      </c>
    </row>
    <row r="20" spans="2:2" x14ac:dyDescent="0.2">
      <c r="B20" s="41"/>
    </row>
    <row r="21" spans="2:2" x14ac:dyDescent="0.2">
      <c r="B21" s="7"/>
    </row>
    <row r="23" spans="2:2" x14ac:dyDescent="0.2">
      <c r="B23" s="7"/>
    </row>
    <row r="24" spans="2:2" x14ac:dyDescent="0.2">
      <c r="B24" s="7"/>
    </row>
    <row r="25" spans="2:2" x14ac:dyDescent="0.2">
      <c r="B25" s="7"/>
    </row>
    <row r="26" spans="2:2" x14ac:dyDescent="0.2">
      <c r="B26" s="7"/>
    </row>
    <row r="27" spans="2:2" x14ac:dyDescent="0.2">
      <c r="B27" s="7"/>
    </row>
    <row r="28" spans="2:2" x14ac:dyDescent="0.2">
      <c r="B28" s="7"/>
    </row>
  </sheetData>
  <sheetProtection selectLockedCells="1" selectUnlockedCells="1"/>
  <pageMargins left="0.70866141732283472" right="0.70866141732283472" top="0.74803149606299213" bottom="0.74803149606299213" header="0.31496062992125984" footer="0.31496062992125984"/>
  <pageSetup paperSize="9" orientation="portrait" r:id="rId1"/>
  <headerFooter>
    <oddHeader>&amp;L&amp;F [&amp;A]&amp;R&amp;G</oddHeader>
    <oddFooter>&amp;LPrinted on &amp;D at &amp;T&amp;RPage &amp;P of &amp;N</oddFooter>
  </headerFooter>
  <drawing r:id="rId2"/>
  <legacyDrawingHF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FCDEB6"/>
  </sheetPr>
  <dimension ref="A1:BQ177"/>
  <sheetViews>
    <sheetView showGridLines="0" zoomScale="85" zoomScaleNormal="85" workbookViewId="0">
      <pane xSplit="5" ySplit="15" topLeftCell="F16" activePane="bottomRight" state="frozen"/>
      <selection pane="topRight" activeCell="F1" sqref="F1"/>
      <selection pane="bottomLeft" activeCell="A16" sqref="A16"/>
      <selection pane="bottomRight" activeCell="A16" sqref="A16"/>
    </sheetView>
  </sheetViews>
  <sheetFormatPr defaultRowHeight="12.75" x14ac:dyDescent="0.2"/>
  <cols>
    <col min="1" max="1" width="5" style="30" customWidth="1"/>
    <col min="2" max="2" width="17.7109375" style="30" customWidth="1"/>
    <col min="3" max="3" width="13.7109375" style="30" customWidth="1"/>
    <col min="4" max="4" width="19" style="30" bestFit="1" customWidth="1"/>
    <col min="5" max="8" width="13.7109375" style="30" customWidth="1"/>
    <col min="9" max="9" width="14.7109375" style="30" bestFit="1" customWidth="1"/>
    <col min="10" max="10" width="11.140625" style="30" bestFit="1" customWidth="1"/>
    <col min="11" max="11" width="16.5703125" style="30" bestFit="1" customWidth="1"/>
    <col min="12" max="12" width="17.42578125" style="30" bestFit="1" customWidth="1"/>
    <col min="13" max="13" width="15.42578125" style="30" bestFit="1" customWidth="1"/>
    <col min="14" max="14" width="16.5703125" style="30" bestFit="1" customWidth="1"/>
    <col min="15" max="16" width="17.42578125" style="30" bestFit="1" customWidth="1"/>
    <col min="17" max="17" width="15.42578125" style="30" bestFit="1" customWidth="1"/>
    <col min="18" max="18" width="12.85546875" style="30" bestFit="1" customWidth="1"/>
    <col min="19" max="19" width="14.42578125" style="30" bestFit="1" customWidth="1"/>
    <col min="20" max="20" width="16.140625" style="30" bestFit="1" customWidth="1"/>
    <col min="21" max="21" width="11.140625" style="30" bestFit="1" customWidth="1"/>
    <col min="22" max="22" width="16.5703125" style="30" bestFit="1" customWidth="1"/>
    <col min="23" max="23" width="17.42578125" style="30" bestFit="1" customWidth="1"/>
    <col min="24" max="24" width="15.42578125" style="30" bestFit="1" customWidth="1"/>
    <col min="25" max="25" width="16.5703125" style="30" bestFit="1" customWidth="1"/>
    <col min="26" max="26" width="17.42578125" style="30" bestFit="1" customWidth="1"/>
    <col min="27" max="27" width="12.85546875" style="30" bestFit="1" customWidth="1"/>
    <col min="28" max="28" width="9.140625" style="30"/>
    <col min="29" max="29" width="12.85546875" style="30" bestFit="1" customWidth="1"/>
    <col min="30" max="30" width="14.42578125" style="30" bestFit="1" customWidth="1"/>
    <col min="31" max="31" width="16.140625" style="30" bestFit="1" customWidth="1"/>
    <col min="32" max="32" width="11.140625" style="30" bestFit="1" customWidth="1"/>
    <col min="33" max="33" width="16.5703125" style="30" bestFit="1" customWidth="1"/>
    <col min="34" max="34" width="17.42578125" style="30" bestFit="1" customWidth="1"/>
    <col min="35" max="35" width="15.42578125" style="30" bestFit="1" customWidth="1"/>
    <col min="36" max="36" width="16.5703125" style="30" bestFit="1" customWidth="1"/>
    <col min="37" max="37" width="17.42578125" style="30" bestFit="1" customWidth="1"/>
    <col min="38" max="38" width="12.85546875" style="30" bestFit="1" customWidth="1"/>
    <col min="39" max="39" width="9.140625" style="30"/>
    <col min="40" max="40" width="12.85546875" style="30" bestFit="1" customWidth="1"/>
    <col min="41" max="41" width="14.42578125" style="30" bestFit="1" customWidth="1"/>
    <col min="42" max="42" width="16.140625" style="30" bestFit="1" customWidth="1"/>
    <col min="43" max="43" width="11.140625" style="30" bestFit="1" customWidth="1"/>
    <col min="44" max="44" width="16.5703125" style="30" bestFit="1" customWidth="1"/>
    <col min="45" max="45" width="17.42578125" style="30" bestFit="1" customWidth="1"/>
    <col min="46" max="46" width="15.42578125" style="30" bestFit="1" customWidth="1"/>
    <col min="47" max="47" width="16.5703125" style="30" bestFit="1" customWidth="1"/>
    <col min="48" max="48" width="17.42578125" style="30" bestFit="1" customWidth="1"/>
    <col min="49" max="49" width="12.85546875" style="30" bestFit="1" customWidth="1"/>
    <col min="50" max="16384" width="9.140625" style="30"/>
  </cols>
  <sheetData>
    <row r="1" spans="1:69" x14ac:dyDescent="0.2">
      <c r="B1" s="5">
        <f ca="1">Info!E79</f>
        <v>1</v>
      </c>
      <c r="C1" s="5">
        <f>SUM(A:A)</f>
        <v>0</v>
      </c>
    </row>
    <row r="2" spans="1:69" ht="17.25" x14ac:dyDescent="0.2">
      <c r="A2" s="5"/>
      <c r="B2" s="29" t="str">
        <f>Info!D8</f>
        <v>European Commission</v>
      </c>
      <c r="C2" s="11"/>
      <c r="D2" s="11"/>
      <c r="E2" s="11"/>
      <c r="F2" s="11"/>
      <c r="G2" s="11"/>
      <c r="H2" s="11"/>
      <c r="I2" s="11"/>
      <c r="J2" s="11"/>
      <c r="K2" s="11"/>
      <c r="L2" s="11"/>
      <c r="M2" s="21"/>
      <c r="N2" s="22"/>
      <c r="O2" s="22"/>
      <c r="P2" s="22"/>
      <c r="Q2" s="22"/>
      <c r="R2" s="22"/>
      <c r="S2" s="22"/>
      <c r="T2" s="22"/>
      <c r="U2" s="22"/>
      <c r="V2" s="22"/>
      <c r="W2" s="22"/>
      <c r="X2" s="22"/>
      <c r="Y2" s="22"/>
      <c r="Z2" s="22"/>
      <c r="AA2" s="22"/>
      <c r="AB2" s="22"/>
      <c r="AC2" s="22"/>
      <c r="AD2" s="22"/>
      <c r="AE2" s="22"/>
      <c r="AF2" s="22"/>
      <c r="AG2" s="22"/>
      <c r="AH2" s="22"/>
      <c r="AI2" s="22"/>
      <c r="AJ2" s="22"/>
      <c r="AK2" s="22"/>
      <c r="AL2" s="22"/>
      <c r="AM2" s="22"/>
      <c r="AN2" s="22"/>
      <c r="AO2" s="22"/>
      <c r="AP2" s="22"/>
      <c r="AQ2" s="22"/>
      <c r="AR2" s="22"/>
      <c r="AS2" s="22"/>
      <c r="AT2" s="22"/>
      <c r="AU2" s="22"/>
      <c r="AV2" s="22"/>
      <c r="AW2" s="22"/>
      <c r="AX2" s="22"/>
      <c r="AY2" s="22"/>
      <c r="AZ2" s="22"/>
      <c r="BA2" s="22"/>
      <c r="BB2" s="22"/>
      <c r="BC2" s="22"/>
      <c r="BD2" s="22"/>
      <c r="BE2" s="22"/>
      <c r="BF2" s="22"/>
      <c r="BG2" s="22"/>
      <c r="BH2" s="22"/>
      <c r="BI2" s="22"/>
      <c r="BJ2" s="22"/>
      <c r="BK2" s="22"/>
      <c r="BL2" s="22"/>
      <c r="BM2" s="22"/>
      <c r="BN2" s="22"/>
      <c r="BO2" s="22"/>
      <c r="BP2" s="22"/>
      <c r="BQ2" s="22"/>
    </row>
    <row r="3" spans="1:69" ht="17.25" x14ac:dyDescent="0.2">
      <c r="A3" s="5"/>
      <c r="B3" s="29" t="str">
        <f>Info!D10</f>
        <v>Study on the price and quality of rail services</v>
      </c>
      <c r="C3" s="11"/>
      <c r="D3" s="11"/>
      <c r="E3" s="11"/>
      <c r="F3" s="11"/>
      <c r="G3" s="11"/>
      <c r="H3" s="11"/>
      <c r="I3" s="11"/>
      <c r="J3" s="11"/>
      <c r="K3" s="11"/>
      <c r="L3" s="11"/>
      <c r="M3" s="21"/>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2"/>
      <c r="AS3" s="22"/>
      <c r="AT3" s="22"/>
      <c r="AU3" s="22"/>
      <c r="AV3" s="22"/>
      <c r="AW3" s="22"/>
      <c r="AX3" s="22"/>
      <c r="AY3" s="22"/>
      <c r="AZ3" s="22"/>
      <c r="BA3" s="22"/>
      <c r="BB3" s="22"/>
      <c r="BC3" s="22"/>
      <c r="BD3" s="22"/>
      <c r="BE3" s="22"/>
      <c r="BF3" s="22"/>
      <c r="BG3" s="22"/>
      <c r="BH3" s="22"/>
      <c r="BI3" s="22"/>
      <c r="BJ3" s="22"/>
      <c r="BK3" s="22"/>
      <c r="BL3" s="22"/>
      <c r="BM3" s="22"/>
      <c r="BN3" s="22"/>
      <c r="BO3" s="22"/>
      <c r="BP3" s="22"/>
      <c r="BQ3" s="22"/>
    </row>
    <row r="4" spans="1:69" ht="17.25" x14ac:dyDescent="0.2">
      <c r="B4" s="11" t="str">
        <f ca="1">FileName</f>
        <v>2016-04-price-quality-rail-pax-services-intermod-comp-tool.xlsx</v>
      </c>
      <c r="C4" s="11"/>
      <c r="D4" s="11"/>
      <c r="E4" s="11"/>
      <c r="F4" s="11"/>
      <c r="G4" s="11"/>
      <c r="H4" s="11"/>
      <c r="I4" s="11"/>
      <c r="J4" s="11"/>
      <c r="K4" s="11"/>
      <c r="L4" s="11"/>
      <c r="M4" s="21"/>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3"/>
      <c r="AS4" s="23"/>
      <c r="AT4" s="23"/>
      <c r="AU4" s="23"/>
      <c r="AV4" s="23"/>
      <c r="AW4" s="23"/>
      <c r="AX4" s="23"/>
      <c r="AY4" s="23"/>
      <c r="AZ4" s="23"/>
      <c r="BA4" s="23"/>
      <c r="BB4" s="23"/>
      <c r="BC4" s="23"/>
      <c r="BD4" s="23"/>
      <c r="BE4" s="23"/>
      <c r="BF4" s="23"/>
      <c r="BG4" s="23"/>
      <c r="BH4" s="23"/>
      <c r="BI4" s="23"/>
      <c r="BJ4" s="23"/>
      <c r="BK4" s="23"/>
      <c r="BL4" s="23"/>
      <c r="BM4" s="23"/>
      <c r="BN4" s="23"/>
      <c r="BO4" s="23"/>
      <c r="BP4" s="23"/>
      <c r="BQ4" s="23"/>
    </row>
    <row r="6" spans="1:69" ht="17.25" x14ac:dyDescent="0.2">
      <c r="B6" s="11" t="str">
        <f ca="1">IF(CELL("filename",B2)="","",MID(CELL("filename",A2),FIND("]",CELL("filename",A2))+1,99))</f>
        <v>Data</v>
      </c>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
      <c r="AR6" s="11"/>
      <c r="AS6" s="11"/>
      <c r="AT6" s="11"/>
      <c r="AU6" s="11"/>
      <c r="AV6" s="11"/>
      <c r="AW6" s="11"/>
      <c r="AX6" s="11"/>
      <c r="AY6" s="11"/>
      <c r="AZ6" s="11"/>
      <c r="BA6" s="11"/>
      <c r="BB6" s="11"/>
      <c r="BC6" s="11"/>
      <c r="BD6" s="11"/>
      <c r="BE6" s="11"/>
      <c r="BF6" s="11"/>
      <c r="BG6" s="11"/>
      <c r="BH6" s="11"/>
      <c r="BI6" s="11"/>
      <c r="BJ6" s="11"/>
      <c r="BK6" s="11"/>
      <c r="BL6" s="11"/>
      <c r="BM6" s="11"/>
      <c r="BN6" s="11"/>
      <c r="BO6" s="11"/>
      <c r="BP6" s="11"/>
      <c r="BQ6" s="11"/>
    </row>
    <row r="7" spans="1:69" x14ac:dyDescent="0.2">
      <c r="C7" s="2"/>
    </row>
    <row r="8" spans="1:69" x14ac:dyDescent="0.2">
      <c r="Q8" s="134"/>
      <c r="AB8" s="134"/>
      <c r="AM8" s="134"/>
      <c r="AX8" s="134"/>
    </row>
    <row r="11" spans="1:69" ht="15" x14ac:dyDescent="0.2">
      <c r="B11" s="133" t="s">
        <v>307</v>
      </c>
      <c r="G11" s="129" t="s">
        <v>42</v>
      </c>
      <c r="H11" s="129" t="s">
        <v>42</v>
      </c>
      <c r="I11" s="129" t="s">
        <v>42</v>
      </c>
      <c r="J11" s="129" t="s">
        <v>42</v>
      </c>
      <c r="K11" s="129" t="s">
        <v>42</v>
      </c>
      <c r="L11" s="129" t="s">
        <v>42</v>
      </c>
      <c r="M11" s="129" t="s">
        <v>42</v>
      </c>
      <c r="N11" s="129" t="s">
        <v>42</v>
      </c>
      <c r="O11" s="129" t="s">
        <v>42</v>
      </c>
      <c r="P11" s="129" t="s">
        <v>42</v>
      </c>
      <c r="R11" s="129" t="s">
        <v>41</v>
      </c>
      <c r="S11" s="129" t="s">
        <v>41</v>
      </c>
      <c r="T11" s="129" t="s">
        <v>41</v>
      </c>
      <c r="U11" s="129" t="s">
        <v>41</v>
      </c>
      <c r="V11" s="129" t="s">
        <v>41</v>
      </c>
      <c r="W11" s="129" t="s">
        <v>41</v>
      </c>
      <c r="X11" s="129" t="s">
        <v>41</v>
      </c>
      <c r="Y11" s="129" t="s">
        <v>41</v>
      </c>
      <c r="Z11" s="129" t="s">
        <v>41</v>
      </c>
      <c r="AA11" s="129" t="s">
        <v>41</v>
      </c>
      <c r="AC11" s="129" t="s">
        <v>40</v>
      </c>
      <c r="AD11" s="129" t="s">
        <v>40</v>
      </c>
      <c r="AE11" s="129" t="s">
        <v>40</v>
      </c>
      <c r="AF11" s="129" t="s">
        <v>40</v>
      </c>
      <c r="AG11" s="129" t="s">
        <v>40</v>
      </c>
      <c r="AH11" s="129" t="s">
        <v>40</v>
      </c>
      <c r="AI11" s="129" t="s">
        <v>40</v>
      </c>
      <c r="AJ11" s="129" t="s">
        <v>40</v>
      </c>
      <c r="AK11" s="129" t="s">
        <v>40</v>
      </c>
      <c r="AL11" s="129" t="s">
        <v>40</v>
      </c>
      <c r="AN11" s="129" t="s">
        <v>39</v>
      </c>
      <c r="AO11" s="129" t="s">
        <v>39</v>
      </c>
      <c r="AP11" s="129" t="s">
        <v>39</v>
      </c>
      <c r="AQ11" s="129" t="s">
        <v>39</v>
      </c>
      <c r="AR11" s="129" t="s">
        <v>39</v>
      </c>
      <c r="AS11" s="129" t="s">
        <v>39</v>
      </c>
      <c r="AT11" s="129" t="s">
        <v>39</v>
      </c>
      <c r="AU11" s="129" t="s">
        <v>39</v>
      </c>
      <c r="AV11" s="129" t="s">
        <v>39</v>
      </c>
      <c r="AW11" s="129" t="s">
        <v>39</v>
      </c>
    </row>
    <row r="12" spans="1:69" ht="15" x14ac:dyDescent="0.2">
      <c r="B12" s="132" t="s">
        <v>306</v>
      </c>
      <c r="G12" s="129" t="s">
        <v>46</v>
      </c>
      <c r="H12" s="129" t="s">
        <v>45</v>
      </c>
      <c r="I12" s="129" t="s">
        <v>44</v>
      </c>
      <c r="J12" s="129" t="s">
        <v>43</v>
      </c>
      <c r="K12" s="129" t="s">
        <v>43</v>
      </c>
      <c r="L12" s="129" t="s">
        <v>43</v>
      </c>
      <c r="M12" s="129" t="s">
        <v>43</v>
      </c>
      <c r="N12" s="129" t="s">
        <v>43</v>
      </c>
      <c r="O12" s="129" t="s">
        <v>43</v>
      </c>
      <c r="P12" s="129" t="s">
        <v>43</v>
      </c>
      <c r="R12" s="129" t="s">
        <v>46</v>
      </c>
      <c r="S12" s="129" t="s">
        <v>45</v>
      </c>
      <c r="T12" s="129" t="s">
        <v>44</v>
      </c>
      <c r="U12" s="129" t="s">
        <v>43</v>
      </c>
      <c r="V12" s="129" t="s">
        <v>43</v>
      </c>
      <c r="W12" s="129" t="s">
        <v>43</v>
      </c>
      <c r="X12" s="129" t="s">
        <v>43</v>
      </c>
      <c r="Y12" s="129" t="s">
        <v>43</v>
      </c>
      <c r="Z12" s="129" t="s">
        <v>43</v>
      </c>
      <c r="AA12" s="129" t="s">
        <v>43</v>
      </c>
      <c r="AC12" s="129" t="s">
        <v>46</v>
      </c>
      <c r="AD12" s="129" t="s">
        <v>45</v>
      </c>
      <c r="AE12" s="129" t="s">
        <v>44</v>
      </c>
      <c r="AF12" s="129" t="s">
        <v>43</v>
      </c>
      <c r="AG12" s="129" t="s">
        <v>43</v>
      </c>
      <c r="AH12" s="129" t="s">
        <v>43</v>
      </c>
      <c r="AI12" s="129" t="s">
        <v>43</v>
      </c>
      <c r="AJ12" s="129" t="s">
        <v>43</v>
      </c>
      <c r="AK12" s="129" t="s">
        <v>43</v>
      </c>
      <c r="AL12" s="129" t="s">
        <v>43</v>
      </c>
      <c r="AN12" s="129" t="s">
        <v>46</v>
      </c>
      <c r="AO12" s="129" t="s">
        <v>45</v>
      </c>
      <c r="AP12" s="129" t="s">
        <v>44</v>
      </c>
      <c r="AQ12" s="129" t="s">
        <v>43</v>
      </c>
      <c r="AR12" s="129" t="s">
        <v>43</v>
      </c>
      <c r="AS12" s="129" t="s">
        <v>43</v>
      </c>
      <c r="AT12" s="129" t="s">
        <v>43</v>
      </c>
      <c r="AU12" s="129" t="s">
        <v>43</v>
      </c>
      <c r="AV12" s="129" t="s">
        <v>43</v>
      </c>
      <c r="AW12" s="129" t="s">
        <v>43</v>
      </c>
    </row>
    <row r="13" spans="1:69" ht="15" x14ac:dyDescent="0.2">
      <c r="B13" s="132" t="s">
        <v>305</v>
      </c>
      <c r="G13" s="129" t="s">
        <v>325</v>
      </c>
      <c r="H13" s="129" t="s">
        <v>324</v>
      </c>
      <c r="I13" s="129" t="s">
        <v>304</v>
      </c>
      <c r="J13" s="129" t="s">
        <v>303</v>
      </c>
      <c r="K13" s="129" t="s">
        <v>303</v>
      </c>
      <c r="L13" s="129" t="s">
        <v>303</v>
      </c>
      <c r="M13" s="129" t="s">
        <v>303</v>
      </c>
      <c r="N13" s="129" t="s">
        <v>303</v>
      </c>
      <c r="O13" s="129" t="s">
        <v>303</v>
      </c>
      <c r="P13" s="129" t="s">
        <v>303</v>
      </c>
      <c r="R13" s="129" t="s">
        <v>325</v>
      </c>
      <c r="S13" s="129" t="s">
        <v>324</v>
      </c>
      <c r="T13" s="129" t="s">
        <v>304</v>
      </c>
      <c r="U13" s="129" t="s">
        <v>303</v>
      </c>
      <c r="V13" s="129" t="s">
        <v>303</v>
      </c>
      <c r="W13" s="129" t="s">
        <v>303</v>
      </c>
      <c r="X13" s="129" t="s">
        <v>303</v>
      </c>
      <c r="Y13" s="129" t="s">
        <v>303</v>
      </c>
      <c r="Z13" s="129" t="s">
        <v>303</v>
      </c>
      <c r="AA13" s="129" t="s">
        <v>303</v>
      </c>
      <c r="AC13" s="129" t="s">
        <v>325</v>
      </c>
      <c r="AD13" s="129" t="s">
        <v>324</v>
      </c>
      <c r="AE13" s="129" t="s">
        <v>304</v>
      </c>
      <c r="AF13" s="129" t="s">
        <v>303</v>
      </c>
      <c r="AG13" s="129" t="s">
        <v>303</v>
      </c>
      <c r="AH13" s="129" t="s">
        <v>303</v>
      </c>
      <c r="AI13" s="129" t="s">
        <v>303</v>
      </c>
      <c r="AJ13" s="129" t="s">
        <v>303</v>
      </c>
      <c r="AK13" s="129" t="s">
        <v>303</v>
      </c>
      <c r="AL13" s="129" t="s">
        <v>303</v>
      </c>
      <c r="AN13" s="129" t="s">
        <v>325</v>
      </c>
      <c r="AO13" s="129" t="s">
        <v>324</v>
      </c>
      <c r="AP13" s="129" t="s">
        <v>304</v>
      </c>
      <c r="AQ13" s="129" t="s">
        <v>303</v>
      </c>
      <c r="AR13" s="129" t="s">
        <v>303</v>
      </c>
      <c r="AS13" s="129" t="s">
        <v>303</v>
      </c>
      <c r="AT13" s="129" t="s">
        <v>303</v>
      </c>
      <c r="AU13" s="129" t="s">
        <v>303</v>
      </c>
      <c r="AV13" s="129" t="s">
        <v>303</v>
      </c>
      <c r="AW13" s="129" t="s">
        <v>303</v>
      </c>
    </row>
    <row r="14" spans="1:69" ht="15" x14ac:dyDescent="0.2">
      <c r="B14" s="132" t="s">
        <v>302</v>
      </c>
      <c r="G14" s="130" t="s">
        <v>58</v>
      </c>
      <c r="H14" s="130" t="s">
        <v>58</v>
      </c>
      <c r="I14" s="130" t="s">
        <v>58</v>
      </c>
      <c r="J14" s="129" t="s">
        <v>58</v>
      </c>
      <c r="K14" s="129" t="s">
        <v>58</v>
      </c>
      <c r="L14" s="129" t="s">
        <v>58</v>
      </c>
      <c r="M14" s="129" t="s">
        <v>56</v>
      </c>
      <c r="N14" s="129" t="s">
        <v>56</v>
      </c>
      <c r="O14" s="129" t="s">
        <v>56</v>
      </c>
      <c r="P14" s="129" t="s">
        <v>47</v>
      </c>
      <c r="R14" s="130" t="s">
        <v>58</v>
      </c>
      <c r="S14" s="130" t="s">
        <v>58</v>
      </c>
      <c r="T14" s="130" t="s">
        <v>58</v>
      </c>
      <c r="U14" s="129" t="s">
        <v>58</v>
      </c>
      <c r="V14" s="129" t="s">
        <v>58</v>
      </c>
      <c r="W14" s="129" t="s">
        <v>58</v>
      </c>
      <c r="X14" s="129" t="s">
        <v>56</v>
      </c>
      <c r="Y14" s="129" t="s">
        <v>56</v>
      </c>
      <c r="Z14" s="129" t="s">
        <v>56</v>
      </c>
      <c r="AA14" s="129" t="s">
        <v>47</v>
      </c>
      <c r="AC14" s="130" t="s">
        <v>58</v>
      </c>
      <c r="AD14" s="130" t="s">
        <v>58</v>
      </c>
      <c r="AE14" s="130" t="s">
        <v>58</v>
      </c>
      <c r="AF14" s="129" t="s">
        <v>58</v>
      </c>
      <c r="AG14" s="129" t="s">
        <v>58</v>
      </c>
      <c r="AH14" s="129" t="s">
        <v>58</v>
      </c>
      <c r="AI14" s="129" t="s">
        <v>56</v>
      </c>
      <c r="AJ14" s="129" t="s">
        <v>56</v>
      </c>
      <c r="AK14" s="129" t="s">
        <v>56</v>
      </c>
      <c r="AL14" s="129" t="s">
        <v>47</v>
      </c>
      <c r="AN14" s="130" t="s">
        <v>58</v>
      </c>
      <c r="AO14" s="130" t="s">
        <v>58</v>
      </c>
      <c r="AP14" s="130" t="s">
        <v>58</v>
      </c>
      <c r="AQ14" s="129" t="s">
        <v>58</v>
      </c>
      <c r="AR14" s="129" t="s">
        <v>58</v>
      </c>
      <c r="AS14" s="129" t="s">
        <v>58</v>
      </c>
      <c r="AT14" s="129" t="s">
        <v>56</v>
      </c>
      <c r="AU14" s="129" t="s">
        <v>56</v>
      </c>
      <c r="AV14" s="129" t="s">
        <v>56</v>
      </c>
      <c r="AW14" s="129" t="s">
        <v>47</v>
      </c>
    </row>
    <row r="15" spans="1:69" ht="15" x14ac:dyDescent="0.2">
      <c r="B15" s="131" t="s">
        <v>301</v>
      </c>
      <c r="G15" s="130" t="s">
        <v>53</v>
      </c>
      <c r="H15" s="130" t="s">
        <v>53</v>
      </c>
      <c r="I15" s="130" t="s">
        <v>53</v>
      </c>
      <c r="J15" s="129" t="s">
        <v>53</v>
      </c>
      <c r="K15" s="129" t="s">
        <v>51</v>
      </c>
      <c r="L15" s="129" t="s">
        <v>49</v>
      </c>
      <c r="M15" s="129" t="s">
        <v>53</v>
      </c>
      <c r="N15" s="129" t="s">
        <v>51</v>
      </c>
      <c r="O15" s="129" t="s">
        <v>49</v>
      </c>
      <c r="P15" s="129" t="s">
        <v>47</v>
      </c>
      <c r="R15" s="130" t="s">
        <v>53</v>
      </c>
      <c r="S15" s="130" t="s">
        <v>53</v>
      </c>
      <c r="T15" s="130" t="s">
        <v>53</v>
      </c>
      <c r="U15" s="129" t="s">
        <v>53</v>
      </c>
      <c r="V15" s="129" t="s">
        <v>51</v>
      </c>
      <c r="W15" s="129" t="s">
        <v>49</v>
      </c>
      <c r="X15" s="129" t="s">
        <v>53</v>
      </c>
      <c r="Y15" s="129" t="s">
        <v>51</v>
      </c>
      <c r="Z15" s="129" t="s">
        <v>49</v>
      </c>
      <c r="AA15" s="129" t="s">
        <v>47</v>
      </c>
      <c r="AC15" s="130" t="s">
        <v>53</v>
      </c>
      <c r="AD15" s="130" t="s">
        <v>53</v>
      </c>
      <c r="AE15" s="130" t="s">
        <v>53</v>
      </c>
      <c r="AF15" s="129" t="s">
        <v>53</v>
      </c>
      <c r="AG15" s="129" t="s">
        <v>51</v>
      </c>
      <c r="AH15" s="129" t="s">
        <v>49</v>
      </c>
      <c r="AI15" s="129" t="s">
        <v>53</v>
      </c>
      <c r="AJ15" s="129" t="s">
        <v>51</v>
      </c>
      <c r="AK15" s="129" t="s">
        <v>49</v>
      </c>
      <c r="AL15" s="129" t="s">
        <v>47</v>
      </c>
      <c r="AN15" s="130" t="s">
        <v>53</v>
      </c>
      <c r="AO15" s="130" t="s">
        <v>53</v>
      </c>
      <c r="AP15" s="130" t="s">
        <v>53</v>
      </c>
      <c r="AQ15" s="129" t="s">
        <v>53</v>
      </c>
      <c r="AR15" s="129" t="s">
        <v>51</v>
      </c>
      <c r="AS15" s="129" t="s">
        <v>49</v>
      </c>
      <c r="AT15" s="129" t="s">
        <v>53</v>
      </c>
      <c r="AU15" s="129" t="s">
        <v>51</v>
      </c>
      <c r="AV15" s="129" t="s">
        <v>49</v>
      </c>
      <c r="AW15" s="129" t="s">
        <v>47</v>
      </c>
    </row>
    <row r="17" spans="2:69" ht="15.75" thickBot="1" x14ac:dyDescent="0.25">
      <c r="B17" s="13" t="s">
        <v>59</v>
      </c>
      <c r="C17" s="13" t="s">
        <v>138</v>
      </c>
      <c r="D17" s="13" t="s">
        <v>137</v>
      </c>
      <c r="E17" s="13" t="s">
        <v>136</v>
      </c>
      <c r="F17" s="13" t="s">
        <v>300</v>
      </c>
      <c r="G17" s="13"/>
      <c r="H17" s="13"/>
      <c r="I17" s="13"/>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3"/>
      <c r="AJ17" s="13"/>
      <c r="AK17" s="13"/>
      <c r="AL17" s="13"/>
      <c r="AM17" s="13"/>
      <c r="AN17" s="13"/>
      <c r="AO17" s="13"/>
      <c r="AP17" s="13"/>
      <c r="AQ17" s="13"/>
      <c r="AR17" s="13"/>
      <c r="AS17" s="13"/>
      <c r="AT17" s="13"/>
      <c r="AU17" s="13"/>
      <c r="AV17" s="13"/>
      <c r="AW17" s="13"/>
      <c r="AX17" s="13"/>
      <c r="AY17" s="13"/>
      <c r="AZ17" s="13"/>
      <c r="BA17" s="13"/>
      <c r="BB17" s="13"/>
      <c r="BC17" s="13"/>
      <c r="BD17" s="13"/>
      <c r="BE17" s="13"/>
      <c r="BF17" s="13"/>
      <c r="BG17" s="13"/>
      <c r="BH17" s="13"/>
      <c r="BI17" s="13"/>
      <c r="BJ17" s="13"/>
      <c r="BK17" s="13"/>
      <c r="BL17" s="13"/>
      <c r="BM17" s="13"/>
      <c r="BN17" s="13"/>
      <c r="BO17" s="13"/>
      <c r="BP17" s="13"/>
      <c r="BQ17" s="13"/>
    </row>
    <row r="18" spans="2:69" ht="13.5" thickTop="1" x14ac:dyDescent="0.2"/>
    <row r="19" spans="2:69" ht="15" x14ac:dyDescent="0.2">
      <c r="B19" s="14" t="s">
        <v>57</v>
      </c>
      <c r="C19" s="14"/>
      <c r="D19" s="14"/>
      <c r="E19" s="14"/>
      <c r="F19" s="14"/>
      <c r="G19" s="14"/>
      <c r="H19" s="14"/>
      <c r="I19" s="14"/>
      <c r="J19" s="14"/>
      <c r="K19" s="14"/>
      <c r="L19" s="14"/>
      <c r="M19" s="14"/>
      <c r="N19" s="14"/>
      <c r="O19" s="14"/>
      <c r="P19" s="14"/>
      <c r="Q19" s="14"/>
      <c r="R19" s="14"/>
      <c r="S19" s="14"/>
      <c r="T19" s="14"/>
      <c r="U19" s="14"/>
      <c r="V19" s="14"/>
      <c r="W19" s="14"/>
      <c r="X19" s="14"/>
      <c r="Y19" s="14"/>
      <c r="Z19" s="14"/>
      <c r="AA19" s="14"/>
      <c r="AB19" s="14"/>
      <c r="AC19" s="14"/>
      <c r="AD19" s="14"/>
      <c r="AE19" s="14"/>
      <c r="AF19" s="14"/>
      <c r="AG19" s="14"/>
      <c r="AH19" s="14"/>
      <c r="AI19" s="14"/>
      <c r="AJ19" s="14"/>
      <c r="AK19" s="14"/>
      <c r="AL19" s="14"/>
      <c r="AM19" s="14"/>
      <c r="AN19" s="14"/>
      <c r="AO19" s="14"/>
      <c r="AP19" s="14"/>
      <c r="AQ19" s="14"/>
      <c r="AR19" s="14"/>
      <c r="AS19" s="14"/>
      <c r="AT19" s="14"/>
      <c r="AU19" s="14"/>
      <c r="AV19" s="14"/>
      <c r="AW19" s="14"/>
      <c r="AX19" s="14"/>
      <c r="AY19" s="14"/>
      <c r="AZ19" s="14"/>
      <c r="BA19" s="14"/>
      <c r="BB19" s="14"/>
      <c r="BC19" s="14"/>
      <c r="BD19" s="14"/>
      <c r="BE19" s="14"/>
      <c r="BF19" s="14"/>
      <c r="BG19" s="14"/>
      <c r="BH19" s="14"/>
      <c r="BI19" s="14"/>
      <c r="BJ19" s="14"/>
      <c r="BK19" s="14"/>
      <c r="BL19" s="14"/>
      <c r="BM19" s="14"/>
      <c r="BN19" s="14"/>
      <c r="BO19" s="14"/>
      <c r="BP19" s="14"/>
      <c r="BQ19" s="14"/>
    </row>
    <row r="20" spans="2:69" x14ac:dyDescent="0.2">
      <c r="B20" s="123" t="s">
        <v>57</v>
      </c>
      <c r="C20" s="66" t="s">
        <v>118</v>
      </c>
      <c r="D20" s="66" t="s">
        <v>237</v>
      </c>
      <c r="E20" s="66" t="s">
        <v>236</v>
      </c>
      <c r="F20" s="61">
        <v>50</v>
      </c>
      <c r="G20" s="61">
        <f>'Rail Data'!G17</f>
        <v>62</v>
      </c>
      <c r="H20" s="61">
        <f>'Rail Data'!H17</f>
        <v>48.387096774193544</v>
      </c>
      <c r="I20" s="125">
        <f>'Rail Data'!I17</f>
        <v>0.67638888888888893</v>
      </c>
      <c r="J20" s="60">
        <f>'Rail Data'!J17</f>
        <v>0.17216117216117216</v>
      </c>
      <c r="K20" s="60">
        <f>'Rail Data'!K17</f>
        <v>0.17216117216117216</v>
      </c>
      <c r="L20" s="60">
        <f>'Rail Data'!L17</f>
        <v>0.17216117216117216</v>
      </c>
      <c r="M20" s="60">
        <f>'Rail Data'!M17</f>
        <v>0.17216117216117216</v>
      </c>
      <c r="N20" s="60">
        <f>'Rail Data'!N17</f>
        <v>0.17216117216117216</v>
      </c>
      <c r="O20" s="60">
        <f>'Rail Data'!O17</f>
        <v>0.17216117216117216</v>
      </c>
      <c r="P20" s="60">
        <f>'Rail Data'!P17</f>
        <v>2.106227106227106E-2</v>
      </c>
      <c r="AC20" s="30">
        <f>'Car Data'!F39</f>
        <v>59</v>
      </c>
      <c r="AD20" s="126">
        <f t="shared" ref="AD20:AD47" si="0">IFERROR(F20/(AC20/60),0)</f>
        <v>50.847457627118644</v>
      </c>
      <c r="AF20" s="126">
        <f>'Car Data'!H39</f>
        <v>4.8980671079933084E-2</v>
      </c>
    </row>
    <row r="21" spans="2:69" x14ac:dyDescent="0.2">
      <c r="B21" s="123" t="s">
        <v>57</v>
      </c>
      <c r="C21" s="66" t="s">
        <v>117</v>
      </c>
      <c r="D21" s="66" t="s">
        <v>235</v>
      </c>
      <c r="E21" s="66" t="s">
        <v>234</v>
      </c>
      <c r="F21" s="61">
        <v>80</v>
      </c>
      <c r="G21" s="61">
        <f>'Rail Data'!G18</f>
        <v>151</v>
      </c>
      <c r="H21" s="61">
        <f>'Rail Data'!H18</f>
        <v>31.788079470198678</v>
      </c>
      <c r="I21" s="125">
        <f>'Rail Data'!I18</f>
        <v>0.46944444444444444</v>
      </c>
      <c r="J21" s="60">
        <f>'Rail Data'!J18</f>
        <v>6.8491735537190082E-2</v>
      </c>
      <c r="K21" s="60">
        <f>'Rail Data'!K18</f>
        <v>6.8491735537190082E-2</v>
      </c>
      <c r="L21" s="60">
        <f>'Rail Data'!L18</f>
        <v>6.8491735537190082E-2</v>
      </c>
      <c r="M21" s="60">
        <f>'Rail Data'!M18</f>
        <v>6.9808884297520676E-2</v>
      </c>
      <c r="N21" s="60">
        <f>'Rail Data'!N18</f>
        <v>6.9808884297520676E-2</v>
      </c>
      <c r="O21" s="60">
        <f>'Rail Data'!O18</f>
        <v>6.9808884297520676E-2</v>
      </c>
      <c r="P21" s="60">
        <f>'Rail Data'!P18</f>
        <v>4.6561208677685956E-2</v>
      </c>
      <c r="AC21" s="30">
        <f>'Car Data'!F40</f>
        <v>62</v>
      </c>
      <c r="AD21" s="126">
        <f t="shared" si="0"/>
        <v>77.419354838709666</v>
      </c>
      <c r="AF21" s="126">
        <f>'Car Data'!H40</f>
        <v>9.9877292356649744E-2</v>
      </c>
    </row>
    <row r="22" spans="2:69" x14ac:dyDescent="0.2">
      <c r="B22" s="123" t="s">
        <v>57</v>
      </c>
      <c r="C22" s="66" t="s">
        <v>114</v>
      </c>
      <c r="D22" s="66" t="s">
        <v>194</v>
      </c>
      <c r="E22" s="66" t="s">
        <v>233</v>
      </c>
      <c r="F22" s="61">
        <v>80</v>
      </c>
      <c r="G22" s="61">
        <f>'Rail Data'!G19</f>
        <v>58</v>
      </c>
      <c r="H22" s="61">
        <f>'Rail Data'!H19</f>
        <v>82.758620689655174</v>
      </c>
      <c r="I22" s="125">
        <f>'Rail Data'!I19</f>
        <v>0.71111111111111114</v>
      </c>
      <c r="J22" s="60">
        <f>'Rail Data'!J19</f>
        <v>0.2611940298507463</v>
      </c>
      <c r="K22" s="60">
        <f>'Rail Data'!K19</f>
        <v>0.2611940298507463</v>
      </c>
      <c r="L22" s="60">
        <f>'Rail Data'!L19</f>
        <v>0.2611940298507463</v>
      </c>
      <c r="M22" s="60">
        <f>'Rail Data'!M19</f>
        <v>0.2611940298507463</v>
      </c>
      <c r="N22" s="60">
        <f>'Rail Data'!N19</f>
        <v>0.2611940298507463</v>
      </c>
      <c r="O22" s="60">
        <f>'Rail Data'!O19</f>
        <v>0.2611940298507463</v>
      </c>
      <c r="P22" s="60">
        <f>'Rail Data'!P19</f>
        <v>0</v>
      </c>
      <c r="AC22" s="30">
        <f>'Car Data'!F41</f>
        <v>153</v>
      </c>
      <c r="AD22" s="126">
        <f t="shared" si="0"/>
        <v>31.372549019607845</v>
      </c>
      <c r="AF22" s="126">
        <f>'Car Data'!H41</f>
        <v>4.0488479278922254E-2</v>
      </c>
    </row>
    <row r="23" spans="2:69" x14ac:dyDescent="0.2">
      <c r="B23" s="123" t="s">
        <v>57</v>
      </c>
      <c r="C23" s="66" t="s">
        <v>113</v>
      </c>
      <c r="D23" s="66" t="s">
        <v>134</v>
      </c>
      <c r="E23" s="66" t="s">
        <v>232</v>
      </c>
      <c r="F23" s="61">
        <v>85</v>
      </c>
      <c r="G23" s="61">
        <f>'Rail Data'!G20</f>
        <v>48</v>
      </c>
      <c r="H23" s="61">
        <f>'Rail Data'!H20</f>
        <v>106.25</v>
      </c>
      <c r="I23" s="125">
        <f>'Rail Data'!I20</f>
        <v>0.6479166666666667</v>
      </c>
      <c r="J23" s="60">
        <f>'Rail Data'!J20</f>
        <v>2.6937877954920288E-2</v>
      </c>
      <c r="K23" s="60">
        <f>'Rail Data'!K20</f>
        <v>2.6937877954920288E-2</v>
      </c>
      <c r="L23" s="60">
        <f>'Rail Data'!L20</f>
        <v>2.6937877954920288E-2</v>
      </c>
      <c r="M23" s="60">
        <f>'Rail Data'!M20</f>
        <v>2.6937877954920288E-2</v>
      </c>
      <c r="N23" s="60">
        <f>'Rail Data'!N20</f>
        <v>2.6937877954920288E-2</v>
      </c>
      <c r="O23" s="60">
        <f>'Rail Data'!O20</f>
        <v>2.6937877954920288E-2</v>
      </c>
      <c r="P23" s="60">
        <f>'Rail Data'!P20</f>
        <v>2.2089059923034633E-2</v>
      </c>
      <c r="AC23" s="30">
        <f>'Car Data'!F42</f>
        <v>84</v>
      </c>
      <c r="AD23" s="126">
        <f t="shared" si="0"/>
        <v>60.714285714285715</v>
      </c>
      <c r="AF23" s="126">
        <f>'Car Data'!H42</f>
        <v>8.1363378959977042E-2</v>
      </c>
    </row>
    <row r="24" spans="2:69" x14ac:dyDescent="0.2">
      <c r="B24" s="123" t="s">
        <v>57</v>
      </c>
      <c r="C24" s="66" t="s">
        <v>112</v>
      </c>
      <c r="D24" s="66" t="s">
        <v>162</v>
      </c>
      <c r="E24" s="66" t="s">
        <v>231</v>
      </c>
      <c r="F24" s="61">
        <v>60</v>
      </c>
      <c r="G24" s="61">
        <f>'Rail Data'!G21</f>
        <v>72</v>
      </c>
      <c r="H24" s="61">
        <f>'Rail Data'!H21</f>
        <v>50</v>
      </c>
      <c r="I24" s="125">
        <f>'Rail Data'!I21</f>
        <v>0.70208333333333339</v>
      </c>
      <c r="J24" s="60">
        <f>'Rail Data'!J21</f>
        <v>0.22333333333333333</v>
      </c>
      <c r="K24" s="60">
        <f>'Rail Data'!K21</f>
        <v>0.22333333333333333</v>
      </c>
      <c r="L24" s="60">
        <f>'Rail Data'!L21</f>
        <v>0.22333333333333333</v>
      </c>
      <c r="M24" s="60">
        <f>'Rail Data'!M21</f>
        <v>0.22333333333333333</v>
      </c>
      <c r="N24" s="60">
        <f>'Rail Data'!N21</f>
        <v>0.22333333333333333</v>
      </c>
      <c r="O24" s="60">
        <f>'Rail Data'!O21</f>
        <v>0.22333333333333333</v>
      </c>
      <c r="P24" s="60">
        <f>'Rail Data'!P21</f>
        <v>0</v>
      </c>
      <c r="AC24" s="30">
        <f>'Car Data'!F43</f>
        <v>92</v>
      </c>
      <c r="AD24" s="126">
        <f t="shared" si="0"/>
        <v>39.130434782608695</v>
      </c>
      <c r="AF24" s="126">
        <f>'Car Data'!H43</f>
        <v>5.1001401275539295E-2</v>
      </c>
    </row>
    <row r="25" spans="2:69" x14ac:dyDescent="0.2">
      <c r="B25" s="123" t="s">
        <v>57</v>
      </c>
      <c r="C25" s="66" t="s">
        <v>109</v>
      </c>
      <c r="D25" s="66" t="s">
        <v>230</v>
      </c>
      <c r="E25" s="66" t="s">
        <v>229</v>
      </c>
      <c r="F25" s="61">
        <v>80</v>
      </c>
      <c r="G25" s="61">
        <f>'Rail Data'!G22</f>
        <v>34</v>
      </c>
      <c r="H25" s="61">
        <f>'Rail Data'!H22</f>
        <v>141.1764705882353</v>
      </c>
      <c r="I25" s="125">
        <f>'Rail Data'!I22</f>
        <v>0.75763888888888886</v>
      </c>
      <c r="J25" s="60">
        <f>'Rail Data'!J22</f>
        <v>0.20935960591133007</v>
      </c>
      <c r="K25" s="60">
        <f>'Rail Data'!K22</f>
        <v>0.20935960591133007</v>
      </c>
      <c r="L25" s="60">
        <f>'Rail Data'!L22</f>
        <v>0.20935960591133007</v>
      </c>
      <c r="M25" s="60">
        <f>'Rail Data'!M22</f>
        <v>0.20935960591133007</v>
      </c>
      <c r="N25" s="60">
        <f>'Rail Data'!N22</f>
        <v>0.19642857142857145</v>
      </c>
      <c r="O25" s="60">
        <f>'Rail Data'!O22</f>
        <v>0.19642857142857145</v>
      </c>
      <c r="P25" s="60">
        <f>'Rail Data'!P22</f>
        <v>8.805418719211823E-2</v>
      </c>
      <c r="AC25" s="30">
        <f>'Car Data'!F44</f>
        <v>60</v>
      </c>
      <c r="AD25" s="126">
        <f t="shared" si="0"/>
        <v>80</v>
      </c>
      <c r="AF25" s="126">
        <f>'Car Data'!H44</f>
        <v>5.8717993635000174E-2</v>
      </c>
    </row>
    <row r="26" spans="2:69" x14ac:dyDescent="0.2">
      <c r="B26" s="123" t="s">
        <v>57</v>
      </c>
      <c r="C26" s="66" t="s">
        <v>107</v>
      </c>
      <c r="D26" s="66" t="s">
        <v>188</v>
      </c>
      <c r="E26" s="66" t="s">
        <v>228</v>
      </c>
      <c r="F26" s="61">
        <v>90</v>
      </c>
      <c r="G26" s="61">
        <f>'Rail Data'!G23</f>
        <v>79</v>
      </c>
      <c r="H26" s="61">
        <f>'Rail Data'!H23</f>
        <v>68.35443037974683</v>
      </c>
      <c r="I26" s="125">
        <f>'Rail Data'!I23</f>
        <v>0.30972222222222229</v>
      </c>
      <c r="J26" s="60">
        <f>'Rail Data'!J23</f>
        <v>7.6966134900643704E-2</v>
      </c>
      <c r="K26" s="60">
        <f>'Rail Data'!K23</f>
        <v>7.6966134900643704E-2</v>
      </c>
      <c r="L26" s="60">
        <f>'Rail Data'!L23</f>
        <v>7.6966134900643704E-2</v>
      </c>
      <c r="M26" s="60">
        <f>'Rail Data'!M23</f>
        <v>7.6966134900643704E-2</v>
      </c>
      <c r="N26" s="60">
        <f>'Rail Data'!N23</f>
        <v>7.6966134900643704E-2</v>
      </c>
      <c r="O26" s="60">
        <f>'Rail Data'!O23</f>
        <v>7.6966134900643704E-2</v>
      </c>
      <c r="P26" s="60">
        <f>'Rail Data'!P23</f>
        <v>4.058214385670305E-2</v>
      </c>
      <c r="AC26" s="30">
        <f>'Car Data'!F45</f>
        <v>106</v>
      </c>
      <c r="AD26" s="126">
        <f t="shared" si="0"/>
        <v>50.943396226415096</v>
      </c>
      <c r="AF26" s="126">
        <f>'Car Data'!H45</f>
        <v>6.2519201996130175E-2</v>
      </c>
    </row>
    <row r="27" spans="2:69" x14ac:dyDescent="0.2">
      <c r="B27" s="123" t="s">
        <v>57</v>
      </c>
      <c r="C27" s="66" t="s">
        <v>106</v>
      </c>
      <c r="D27" s="66" t="s">
        <v>227</v>
      </c>
      <c r="E27" s="66" t="s">
        <v>226</v>
      </c>
      <c r="F27" s="61">
        <v>70</v>
      </c>
      <c r="G27" s="61">
        <f>'Rail Data'!G24</f>
        <v>145</v>
      </c>
      <c r="H27" s="61">
        <f>'Rail Data'!H24</f>
        <v>28.965517241379313</v>
      </c>
      <c r="I27" s="125">
        <f>'Rail Data'!I24</f>
        <v>0.43750000000000006</v>
      </c>
      <c r="J27" s="60">
        <f>'Rail Data'!J24</f>
        <v>0.11835720203574386</v>
      </c>
      <c r="K27" s="60">
        <f>'Rail Data'!K24</f>
        <v>0.11835720203574386</v>
      </c>
      <c r="L27" s="60">
        <f>'Rail Data'!L24</f>
        <v>0.11835720203574386</v>
      </c>
      <c r="M27" s="60">
        <f>'Rail Data'!M24</f>
        <v>8.8767901526807899E-2</v>
      </c>
      <c r="N27" s="60">
        <f>'Rail Data'!N24</f>
        <v>8.8767901526807899E-2</v>
      </c>
      <c r="O27" s="60">
        <f>'Rail Data'!O24</f>
        <v>8.8767901526807899E-2</v>
      </c>
      <c r="P27" s="60">
        <f>'Rail Data'!P24</f>
        <v>8.9951473547165331E-2</v>
      </c>
      <c r="AC27" s="30">
        <f>'Car Data'!F46</f>
        <v>100</v>
      </c>
      <c r="AD27" s="126">
        <f t="shared" si="0"/>
        <v>42</v>
      </c>
      <c r="AF27" s="126">
        <f>'Car Data'!H46</f>
        <v>6.625085203298442E-2</v>
      </c>
    </row>
    <row r="28" spans="2:69" x14ac:dyDescent="0.2">
      <c r="B28" s="123" t="s">
        <v>57</v>
      </c>
      <c r="C28" s="66" t="s">
        <v>105</v>
      </c>
      <c r="D28" s="66" t="s">
        <v>132</v>
      </c>
      <c r="E28" s="66" t="s">
        <v>225</v>
      </c>
      <c r="F28" s="61">
        <v>70</v>
      </c>
      <c r="G28" s="61">
        <f>'Rail Data'!G25</f>
        <v>51</v>
      </c>
      <c r="H28" s="61">
        <f>'Rail Data'!H25</f>
        <v>82.352941176470594</v>
      </c>
      <c r="I28" s="125">
        <f>'Rail Data'!I25</f>
        <v>0.71111111111111114</v>
      </c>
      <c r="J28" s="60">
        <f>'Rail Data'!J25</f>
        <v>0.14915478952601921</v>
      </c>
      <c r="K28" s="60">
        <f>'Rail Data'!K25</f>
        <v>0.14915478952601921</v>
      </c>
      <c r="L28" s="60">
        <f>'Rail Data'!L25</f>
        <v>0.14915478952601921</v>
      </c>
      <c r="M28" s="60">
        <f>'Rail Data'!M25</f>
        <v>0.17649983427245608</v>
      </c>
      <c r="N28" s="60">
        <f>'Rail Data'!N25</f>
        <v>0.17649983427245608</v>
      </c>
      <c r="O28" s="60">
        <f>'Rail Data'!O25</f>
        <v>0.17649983427245608</v>
      </c>
      <c r="P28" s="60">
        <f>'Rail Data'!P25</f>
        <v>0</v>
      </c>
      <c r="AC28" s="30">
        <f>'Car Data'!F47</f>
        <v>60</v>
      </c>
      <c r="AD28" s="126">
        <f t="shared" si="0"/>
        <v>70</v>
      </c>
      <c r="AF28" s="126">
        <f>'Car Data'!H47</f>
        <v>0.10303567039025771</v>
      </c>
    </row>
    <row r="29" spans="2:69" x14ac:dyDescent="0.2">
      <c r="B29" s="123" t="s">
        <v>57</v>
      </c>
      <c r="C29" s="66" t="s">
        <v>104</v>
      </c>
      <c r="D29" s="66" t="s">
        <v>224</v>
      </c>
      <c r="E29" s="66" t="s">
        <v>223</v>
      </c>
      <c r="F29" s="61">
        <v>75</v>
      </c>
      <c r="G29" s="61">
        <f>'Rail Data'!G26</f>
        <v>51</v>
      </c>
      <c r="H29" s="61">
        <f>'Rail Data'!H26</f>
        <v>88.235294117647058</v>
      </c>
      <c r="I29" s="125">
        <f>'Rail Data'!I26</f>
        <v>0.62361111111111112</v>
      </c>
      <c r="J29" s="60">
        <f>'Rail Data'!J26</f>
        <v>0.22725638259618841</v>
      </c>
      <c r="K29" s="60">
        <f>'Rail Data'!K26</f>
        <v>0.17547644732110748</v>
      </c>
      <c r="L29" s="60">
        <f>'Rail Data'!L26</f>
        <v>0.17547644732110748</v>
      </c>
      <c r="M29" s="60">
        <f>'Rail Data'!M26</f>
        <v>0.19992808342322907</v>
      </c>
      <c r="N29" s="60">
        <f>'Rail Data'!N26</f>
        <v>0.19992808342322907</v>
      </c>
      <c r="O29" s="60">
        <f>'Rail Data'!O26</f>
        <v>0.1503056454512765</v>
      </c>
      <c r="P29" s="60">
        <f>'Rail Data'!P26</f>
        <v>0</v>
      </c>
      <c r="AC29" s="30">
        <f>'Car Data'!F48</f>
        <v>72</v>
      </c>
      <c r="AD29" s="126">
        <f t="shared" si="0"/>
        <v>62.5</v>
      </c>
      <c r="AF29" s="126">
        <f>'Car Data'!H48</f>
        <v>0.14100325712676667</v>
      </c>
    </row>
    <row r="30" spans="2:69" x14ac:dyDescent="0.2">
      <c r="B30" s="123" t="s">
        <v>57</v>
      </c>
      <c r="C30" s="66" t="s">
        <v>100</v>
      </c>
      <c r="D30" s="66" t="s">
        <v>222</v>
      </c>
      <c r="E30" s="66" t="s">
        <v>221</v>
      </c>
      <c r="F30" s="61">
        <v>65</v>
      </c>
      <c r="G30" s="61">
        <f>'Rail Data'!G27</f>
        <v>78</v>
      </c>
      <c r="H30" s="61">
        <f>'Rail Data'!H27</f>
        <v>50</v>
      </c>
      <c r="I30" s="125">
        <f>'Rail Data'!I27</f>
        <v>0.64444444444444438</v>
      </c>
      <c r="J30" s="60">
        <f>'Rail Data'!J27</f>
        <v>0.12130726416440701</v>
      </c>
      <c r="K30" s="60">
        <f>'Rail Data'!K27</f>
        <v>0.12130726416440701</v>
      </c>
      <c r="L30" s="60">
        <f>'Rail Data'!L27</f>
        <v>0.12130726416440701</v>
      </c>
      <c r="M30" s="60">
        <f>'Rail Data'!M27</f>
        <v>0.12130726416440701</v>
      </c>
      <c r="N30" s="60">
        <f>'Rail Data'!N27</f>
        <v>0.12130726416440701</v>
      </c>
      <c r="O30" s="60">
        <f>'Rail Data'!O27</f>
        <v>0.12130726416440701</v>
      </c>
      <c r="P30" s="60">
        <f>'Rail Data'!P27</f>
        <v>0</v>
      </c>
      <c r="AC30" s="30">
        <f>'Car Data'!F49</f>
        <v>68</v>
      </c>
      <c r="AD30" s="126">
        <f t="shared" si="0"/>
        <v>57.352941176470587</v>
      </c>
      <c r="AF30" s="126">
        <f>'Car Data'!H49</f>
        <v>0.14487324068264451</v>
      </c>
    </row>
    <row r="31" spans="2:69" x14ac:dyDescent="0.2">
      <c r="B31" s="123" t="s">
        <v>57</v>
      </c>
      <c r="C31" s="66" t="s">
        <v>153</v>
      </c>
      <c r="D31" s="66" t="s">
        <v>182</v>
      </c>
      <c r="E31" s="66" t="s">
        <v>220</v>
      </c>
      <c r="F31" s="61">
        <v>60</v>
      </c>
      <c r="G31" s="61">
        <f>'Rail Data'!G28</f>
        <v>165</v>
      </c>
      <c r="H31" s="61">
        <f>'Rail Data'!H28</f>
        <v>21.818181818181817</v>
      </c>
      <c r="I31" s="125">
        <f>'Rail Data'!I28</f>
        <v>0.45347222222222222</v>
      </c>
      <c r="J31" s="60">
        <f>'Rail Data'!J28</f>
        <v>0.21177677677677675</v>
      </c>
      <c r="K31" s="60">
        <f>'Rail Data'!K28</f>
        <v>0.21177677677677675</v>
      </c>
      <c r="L31" s="60">
        <f>'Rail Data'!L28</f>
        <v>0.21177677677677675</v>
      </c>
      <c r="M31" s="60">
        <f>'Rail Data'!M28</f>
        <v>0.169486986986987</v>
      </c>
      <c r="N31" s="60">
        <f>'Rail Data'!N28</f>
        <v>0.169486986986987</v>
      </c>
      <c r="O31" s="60">
        <f>'Rail Data'!O28</f>
        <v>0.169486986986987</v>
      </c>
      <c r="P31" s="60">
        <f>'Rail Data'!P28</f>
        <v>0</v>
      </c>
      <c r="AC31" s="30">
        <f>'Car Data'!F50</f>
        <v>81</v>
      </c>
      <c r="AD31" s="126">
        <f t="shared" si="0"/>
        <v>44.444444444444443</v>
      </c>
      <c r="AF31" s="126">
        <f>'Car Data'!H50</f>
        <v>0.14309093119980221</v>
      </c>
    </row>
    <row r="32" spans="2:69" x14ac:dyDescent="0.2">
      <c r="B32" s="123" t="s">
        <v>57</v>
      </c>
      <c r="C32" s="66" t="s">
        <v>98</v>
      </c>
      <c r="D32" s="66" t="s">
        <v>219</v>
      </c>
      <c r="E32" s="66" t="s">
        <v>218</v>
      </c>
      <c r="F32" s="61">
        <v>85</v>
      </c>
      <c r="G32" s="61">
        <f>'Rail Data'!G29</f>
        <v>59</v>
      </c>
      <c r="H32" s="61">
        <f>'Rail Data'!H29</f>
        <v>86.440677966101703</v>
      </c>
      <c r="I32" s="125">
        <f>'Rail Data'!I29</f>
        <v>0.51944444444444449</v>
      </c>
      <c r="J32" s="60">
        <f>'Rail Data'!J29</f>
        <v>8.1971944813254066E-2</v>
      </c>
      <c r="K32" s="60">
        <f>'Rail Data'!K29</f>
        <v>8.1971944813254066E-2</v>
      </c>
      <c r="L32" s="60">
        <f>'Rail Data'!L29</f>
        <v>8.1971944813254066E-2</v>
      </c>
      <c r="M32" s="60">
        <f>'Rail Data'!M29</f>
        <v>8.1971944813254066E-2</v>
      </c>
      <c r="N32" s="60">
        <f>'Rail Data'!N29</f>
        <v>8.1971944813254066E-2</v>
      </c>
      <c r="O32" s="60">
        <f>'Rail Data'!O29</f>
        <v>8.1971944813254066E-2</v>
      </c>
      <c r="P32" s="60">
        <f>'Rail Data'!P29</f>
        <v>2.1936154245800383E-2</v>
      </c>
      <c r="AC32" s="30">
        <f>'Car Data'!F51</f>
        <v>71</v>
      </c>
      <c r="AD32" s="126">
        <f t="shared" si="0"/>
        <v>71.83098591549296</v>
      </c>
      <c r="AF32" s="126">
        <f>'Car Data'!H51</f>
        <v>0.13145895464468546</v>
      </c>
    </row>
    <row r="33" spans="2:32" x14ac:dyDescent="0.2">
      <c r="B33" s="123" t="s">
        <v>57</v>
      </c>
      <c r="C33" s="66" t="s">
        <v>95</v>
      </c>
      <c r="D33" s="66" t="s">
        <v>217</v>
      </c>
      <c r="E33" s="66" t="s">
        <v>178</v>
      </c>
      <c r="F33" s="61">
        <v>80</v>
      </c>
      <c r="G33" s="61">
        <f>'Rail Data'!G30</f>
        <v>69</v>
      </c>
      <c r="H33" s="61">
        <f>'Rail Data'!H30</f>
        <v>69.565217391304358</v>
      </c>
      <c r="I33" s="125">
        <f>'Rail Data'!I30</f>
        <v>0.24583333333333329</v>
      </c>
      <c r="J33" s="60">
        <f>'Rail Data'!J30</f>
        <v>7.03125E-2</v>
      </c>
      <c r="K33" s="60">
        <f>'Rail Data'!K30</f>
        <v>7.03125E-2</v>
      </c>
      <c r="L33" s="60">
        <f>'Rail Data'!L30</f>
        <v>7.03125E-2</v>
      </c>
      <c r="M33" s="60">
        <f>'Rail Data'!M30</f>
        <v>5.8159722222222231E-2</v>
      </c>
      <c r="N33" s="60">
        <f>'Rail Data'!N30</f>
        <v>5.8159722222222231E-2</v>
      </c>
      <c r="O33" s="60">
        <f>'Rail Data'!O30</f>
        <v>5.8159722222222231E-2</v>
      </c>
      <c r="P33" s="60">
        <f>'Rail Data'!P30</f>
        <v>4.7256944444444449E-2</v>
      </c>
      <c r="AC33" s="30">
        <f>'Car Data'!F52</f>
        <v>233</v>
      </c>
      <c r="AD33" s="126">
        <f t="shared" si="0"/>
        <v>20.600858369098713</v>
      </c>
      <c r="AF33" s="126">
        <f>'Car Data'!H52</f>
        <v>6.8016429234882006E-2</v>
      </c>
    </row>
    <row r="34" spans="2:32" x14ac:dyDescent="0.2">
      <c r="B34" s="123" t="s">
        <v>57</v>
      </c>
      <c r="C34" s="66" t="s">
        <v>94</v>
      </c>
      <c r="D34" s="66" t="s">
        <v>177</v>
      </c>
      <c r="E34" s="66" t="s">
        <v>216</v>
      </c>
      <c r="F34" s="61">
        <v>90</v>
      </c>
      <c r="G34" s="61">
        <f>'Rail Data'!G31</f>
        <v>69</v>
      </c>
      <c r="H34" s="61">
        <f>'Rail Data'!H31</f>
        <v>78.260869565217391</v>
      </c>
      <c r="I34" s="125">
        <f>'Rail Data'!I31</f>
        <v>0.5888888888888888</v>
      </c>
      <c r="J34" s="60">
        <f>'Rail Data'!J31</f>
        <v>8.038194444444445E-2</v>
      </c>
      <c r="K34" s="60">
        <f>'Rail Data'!K31</f>
        <v>8.038194444444445E-2</v>
      </c>
      <c r="L34" s="60">
        <f>'Rail Data'!L31</f>
        <v>8.038194444444445E-2</v>
      </c>
      <c r="M34" s="60">
        <f>'Rail Data'!M31</f>
        <v>8.038194444444445E-2</v>
      </c>
      <c r="N34" s="60">
        <f>'Rail Data'!N31</f>
        <v>8.038194444444445E-2</v>
      </c>
      <c r="O34" s="60">
        <f>'Rail Data'!O31</f>
        <v>8.038194444444445E-2</v>
      </c>
      <c r="P34" s="60">
        <f>'Rail Data'!P31</f>
        <v>0</v>
      </c>
      <c r="AC34" s="30">
        <f>'Car Data'!F53</f>
        <v>108</v>
      </c>
      <c r="AD34" s="126">
        <f t="shared" si="0"/>
        <v>50</v>
      </c>
      <c r="AF34" s="126">
        <f>'Car Data'!H53</f>
        <v>7.4515978854598972E-2</v>
      </c>
    </row>
    <row r="35" spans="2:32" x14ac:dyDescent="0.2">
      <c r="B35" s="123" t="s">
        <v>57</v>
      </c>
      <c r="C35" s="66" t="s">
        <v>93</v>
      </c>
      <c r="D35" s="66" t="s">
        <v>215</v>
      </c>
      <c r="E35" s="66" t="s">
        <v>214</v>
      </c>
      <c r="F35" s="61">
        <v>60</v>
      </c>
      <c r="G35" s="61">
        <f>'Rail Data'!G32</f>
        <v>66</v>
      </c>
      <c r="H35" s="61">
        <f>'Rail Data'!H32</f>
        <v>54.54545454545454</v>
      </c>
      <c r="I35" s="125">
        <f>'Rail Data'!I32</f>
        <v>0.65416666666666679</v>
      </c>
      <c r="J35" s="60">
        <f>'Rail Data'!J32</f>
        <v>2.7754648903691368E-2</v>
      </c>
      <c r="K35" s="60">
        <f>'Rail Data'!K32</f>
        <v>2.7754648903691368E-2</v>
      </c>
      <c r="L35" s="60">
        <f>'Rail Data'!L32</f>
        <v>2.7754648903691368E-2</v>
      </c>
      <c r="M35" s="60">
        <f>'Rail Data'!M32</f>
        <v>2.7754648903691368E-2</v>
      </c>
      <c r="N35" s="60">
        <f>'Rail Data'!N32</f>
        <v>2.7754648903691368E-2</v>
      </c>
      <c r="O35" s="60">
        <f>'Rail Data'!O32</f>
        <v>2.7754648903691368E-2</v>
      </c>
      <c r="P35" s="60">
        <f>'Rail Data'!P32</f>
        <v>1.7346655564807103E-2</v>
      </c>
      <c r="AC35" s="30">
        <f>'Car Data'!F54</f>
        <v>81</v>
      </c>
      <c r="AD35" s="126">
        <f t="shared" si="0"/>
        <v>44.444444444444443</v>
      </c>
      <c r="AF35" s="126">
        <f>'Car Data'!H54</f>
        <v>3.8476925046171645E-2</v>
      </c>
    </row>
    <row r="36" spans="2:32" x14ac:dyDescent="0.2">
      <c r="B36" s="123" t="s">
        <v>57</v>
      </c>
      <c r="C36" s="66" t="s">
        <v>92</v>
      </c>
      <c r="D36" s="66" t="s">
        <v>213</v>
      </c>
      <c r="E36" s="66" t="s">
        <v>212</v>
      </c>
      <c r="F36" s="61">
        <v>50</v>
      </c>
      <c r="G36" s="61">
        <f>'Rail Data'!G33</f>
        <v>42</v>
      </c>
      <c r="H36" s="61">
        <f>'Rail Data'!H33</f>
        <v>71.428571428571431</v>
      </c>
      <c r="I36" s="125">
        <f>'Rail Data'!I33</f>
        <v>0.6875</v>
      </c>
      <c r="J36" s="60">
        <f>'Rail Data'!J33</f>
        <v>0.10423817863397551</v>
      </c>
      <c r="K36" s="60">
        <f>'Rail Data'!K33</f>
        <v>0.10423817863397551</v>
      </c>
      <c r="L36" s="60">
        <f>'Rail Data'!L33</f>
        <v>0.10423817863397551</v>
      </c>
      <c r="M36" s="60">
        <f>'Rail Data'!M33</f>
        <v>0.10423817863397551</v>
      </c>
      <c r="N36" s="60">
        <f>'Rail Data'!N33</f>
        <v>0.10423817863397551</v>
      </c>
      <c r="O36" s="60">
        <f>'Rail Data'!O33</f>
        <v>0.10423817863397551</v>
      </c>
      <c r="P36" s="60">
        <f>'Rail Data'!P33</f>
        <v>9.9754816112084074E-2</v>
      </c>
      <c r="AC36" s="30">
        <f>'Car Data'!F55</f>
        <v>68</v>
      </c>
      <c r="AD36" s="126">
        <f t="shared" si="0"/>
        <v>44.117647058823529</v>
      </c>
      <c r="AF36" s="126">
        <f>'Car Data'!H55</f>
        <v>9.3530800232247163E-2</v>
      </c>
    </row>
    <row r="37" spans="2:32" x14ac:dyDescent="0.2">
      <c r="B37" s="123" t="s">
        <v>57</v>
      </c>
      <c r="C37" s="66" t="s">
        <v>91</v>
      </c>
      <c r="D37" s="66" t="s">
        <v>211</v>
      </c>
      <c r="E37" s="66" t="s">
        <v>210</v>
      </c>
      <c r="F37" s="61">
        <v>80</v>
      </c>
      <c r="G37" s="61">
        <f>'Rail Data'!G34</f>
        <v>52</v>
      </c>
      <c r="H37" s="61">
        <f>'Rail Data'!H34</f>
        <v>92.307692307692307</v>
      </c>
      <c r="I37" s="125">
        <f>'Rail Data'!I34</f>
        <v>0.69861111111111107</v>
      </c>
      <c r="J37" s="60">
        <f>'Rail Data'!J34</f>
        <v>0.16824751580849143</v>
      </c>
      <c r="K37" s="60">
        <f>'Rail Data'!K34</f>
        <v>0.16824751580849143</v>
      </c>
      <c r="L37" s="60">
        <f>'Rail Data'!L34</f>
        <v>0.16824751580849143</v>
      </c>
      <c r="M37" s="60">
        <f>'Rail Data'!M34</f>
        <v>0.16824751580849143</v>
      </c>
      <c r="N37" s="60">
        <f>'Rail Data'!N34</f>
        <v>0.16824751580849143</v>
      </c>
      <c r="O37" s="60">
        <f>'Rail Data'!O34</f>
        <v>0.16824751580849143</v>
      </c>
      <c r="P37" s="60">
        <f>'Rail Data'!P34</f>
        <v>0.11517615176151762</v>
      </c>
      <c r="AC37" s="30">
        <f>'Car Data'!F56</f>
        <v>69</v>
      </c>
      <c r="AD37" s="126">
        <f t="shared" si="0"/>
        <v>69.565217391304358</v>
      </c>
      <c r="AF37" s="126">
        <f>'Car Data'!H56</f>
        <v>6.869002502604242E-2</v>
      </c>
    </row>
    <row r="38" spans="2:32" x14ac:dyDescent="0.2">
      <c r="B38" s="123" t="s">
        <v>57</v>
      </c>
      <c r="C38" s="66" t="s">
        <v>90</v>
      </c>
      <c r="D38" s="66" t="s">
        <v>129</v>
      </c>
      <c r="E38" s="66" t="s">
        <v>209</v>
      </c>
      <c r="F38" s="61">
        <v>60</v>
      </c>
      <c r="G38" s="61">
        <f>'Rail Data'!G35</f>
        <v>42</v>
      </c>
      <c r="H38" s="61">
        <f>'Rail Data'!H35</f>
        <v>85.714285714285722</v>
      </c>
      <c r="I38" s="125">
        <f>'Rail Data'!I35</f>
        <v>0.69930555555555562</v>
      </c>
      <c r="J38" s="60">
        <f>'Rail Data'!J35</f>
        <v>0.13241053342336259</v>
      </c>
      <c r="K38" s="60">
        <f>'Rail Data'!K35</f>
        <v>0.13241053342336259</v>
      </c>
      <c r="L38" s="60">
        <f>'Rail Data'!L35</f>
        <v>0.13241053342336259</v>
      </c>
      <c r="M38" s="60">
        <f>'Rail Data'!M35</f>
        <v>0.13241053342336259</v>
      </c>
      <c r="N38" s="60">
        <f>'Rail Data'!N35</f>
        <v>0.13241053342336259</v>
      </c>
      <c r="O38" s="60">
        <f>'Rail Data'!O35</f>
        <v>0.13241053342336259</v>
      </c>
      <c r="P38" s="60">
        <f>'Rail Data'!P35</f>
        <v>0</v>
      </c>
      <c r="AC38" s="30">
        <f>'Car Data'!F57</f>
        <v>64</v>
      </c>
      <c r="AD38" s="126">
        <f t="shared" si="0"/>
        <v>56.25</v>
      </c>
      <c r="AF38" s="126">
        <f>'Car Data'!H57</f>
        <v>8.0514689509206219E-2</v>
      </c>
    </row>
    <row r="39" spans="2:32" x14ac:dyDescent="0.2">
      <c r="B39" s="123" t="s">
        <v>57</v>
      </c>
      <c r="C39" s="66" t="s">
        <v>88</v>
      </c>
      <c r="D39" s="66" t="s">
        <v>208</v>
      </c>
      <c r="E39" s="66" t="s">
        <v>207</v>
      </c>
      <c r="F39" s="61">
        <v>110</v>
      </c>
      <c r="G39" s="61">
        <f>'Rail Data'!G36</f>
        <v>65</v>
      </c>
      <c r="H39" s="61">
        <f>'Rail Data'!H36</f>
        <v>101.53846153846155</v>
      </c>
      <c r="I39" s="125">
        <f>'Rail Data'!I36</f>
        <v>0.70347222222222228</v>
      </c>
      <c r="J39" s="60">
        <f>'Rail Data'!J36</f>
        <v>0.21535580524344569</v>
      </c>
      <c r="K39" s="60">
        <f>'Rail Data'!K36</f>
        <v>0.21535580524344569</v>
      </c>
      <c r="L39" s="60">
        <f>'Rail Data'!L36</f>
        <v>0.21535580524344569</v>
      </c>
      <c r="M39" s="60">
        <f>'Rail Data'!M36</f>
        <v>0.21535580524344569</v>
      </c>
      <c r="N39" s="60">
        <f>'Rail Data'!N36</f>
        <v>0.21535580524344569</v>
      </c>
      <c r="O39" s="60">
        <f>'Rail Data'!O36</f>
        <v>0.21535580524344569</v>
      </c>
      <c r="P39" s="60">
        <f>'Rail Data'!P36</f>
        <v>0</v>
      </c>
      <c r="AC39" s="30">
        <f>'Car Data'!F58</f>
        <v>100</v>
      </c>
      <c r="AD39" s="126">
        <f t="shared" si="0"/>
        <v>66</v>
      </c>
      <c r="AF39" s="126">
        <f>'Car Data'!H58</f>
        <v>4.7116345025513581E-2</v>
      </c>
    </row>
    <row r="40" spans="2:32" x14ac:dyDescent="0.2">
      <c r="B40" s="123" t="s">
        <v>57</v>
      </c>
      <c r="C40" s="66" t="s">
        <v>85</v>
      </c>
      <c r="D40" s="66" t="s">
        <v>84</v>
      </c>
      <c r="E40" s="66" t="s">
        <v>206</v>
      </c>
      <c r="F40" s="61">
        <v>60</v>
      </c>
      <c r="G40" s="61">
        <f>'Rail Data'!G37</f>
        <v>51</v>
      </c>
      <c r="H40" s="61">
        <f>'Rail Data'!H37</f>
        <v>70.588235294117652</v>
      </c>
      <c r="I40" s="125">
        <f>'Rail Data'!I37</f>
        <v>0.69166666666666654</v>
      </c>
      <c r="J40" s="60">
        <f>'Rail Data'!J37</f>
        <v>9.3548387096774197E-2</v>
      </c>
      <c r="K40" s="60">
        <f>'Rail Data'!K37</f>
        <v>9.3548387096774197E-2</v>
      </c>
      <c r="L40" s="60">
        <f>'Rail Data'!L37</f>
        <v>9.3548387096774197E-2</v>
      </c>
      <c r="M40" s="60">
        <f>'Rail Data'!M37</f>
        <v>9.3548387096774197E-2</v>
      </c>
      <c r="N40" s="60">
        <f>'Rail Data'!N37</f>
        <v>9.3548387096774197E-2</v>
      </c>
      <c r="O40" s="60">
        <f>'Rail Data'!O37</f>
        <v>9.3548387096774197E-2</v>
      </c>
      <c r="P40" s="60">
        <f>'Rail Data'!P37</f>
        <v>0</v>
      </c>
      <c r="AC40" s="30">
        <f>'Car Data'!F59</f>
        <v>62</v>
      </c>
      <c r="AD40" s="126">
        <f t="shared" si="0"/>
        <v>58.064516129032249</v>
      </c>
      <c r="AF40" s="126">
        <f>'Car Data'!H59</f>
        <v>8.0944708761289813E-2</v>
      </c>
    </row>
    <row r="41" spans="2:32" x14ac:dyDescent="0.2">
      <c r="B41" s="123" t="s">
        <v>57</v>
      </c>
      <c r="C41" s="66" t="s">
        <v>82</v>
      </c>
      <c r="D41" s="66" t="s">
        <v>126</v>
      </c>
      <c r="E41" s="66" t="s">
        <v>205</v>
      </c>
      <c r="F41" s="61">
        <v>40</v>
      </c>
      <c r="G41" s="61">
        <f>'Rail Data'!G38</f>
        <v>47</v>
      </c>
      <c r="H41" s="61">
        <f>'Rail Data'!H38</f>
        <v>51.063829787234042</v>
      </c>
      <c r="I41" s="125">
        <f>'Rail Data'!I38</f>
        <v>0.65972222222222232</v>
      </c>
      <c r="J41" s="60">
        <f>'Rail Data'!J38</f>
        <v>7.8606658446362512E-2</v>
      </c>
      <c r="K41" s="60">
        <f>'Rail Data'!K38</f>
        <v>7.8606658446362512E-2</v>
      </c>
      <c r="L41" s="60">
        <f>'Rail Data'!L38</f>
        <v>7.8606658446362512E-2</v>
      </c>
      <c r="M41" s="60">
        <f>'Rail Data'!M38</f>
        <v>7.8606658446362512E-2</v>
      </c>
      <c r="N41" s="60">
        <f>'Rail Data'!N38</f>
        <v>7.8606658446362512E-2</v>
      </c>
      <c r="O41" s="60">
        <f>'Rail Data'!O38</f>
        <v>7.8606658446362512E-2</v>
      </c>
      <c r="P41" s="60">
        <f>'Rail Data'!P38</f>
        <v>7.4522194821208393E-2</v>
      </c>
      <c r="AC41" s="30">
        <f>'Car Data'!F60</f>
        <v>41</v>
      </c>
      <c r="AD41" s="126">
        <f t="shared" si="0"/>
        <v>58.536585365853661</v>
      </c>
      <c r="AF41" s="126">
        <f>'Car Data'!H60</f>
        <v>0.14208439079993296</v>
      </c>
    </row>
    <row r="42" spans="2:32" x14ac:dyDescent="0.2">
      <c r="B42" s="123" t="s">
        <v>57</v>
      </c>
      <c r="C42" s="66" t="s">
        <v>79</v>
      </c>
      <c r="D42" s="66" t="s">
        <v>204</v>
      </c>
      <c r="E42" s="66" t="s">
        <v>203</v>
      </c>
      <c r="F42" s="61">
        <v>60</v>
      </c>
      <c r="G42" s="61">
        <f>'Rail Data'!G39</f>
        <v>52</v>
      </c>
      <c r="H42" s="61">
        <f>'Rail Data'!H39</f>
        <v>69.230769230769226</v>
      </c>
      <c r="I42" s="125">
        <f>'Rail Data'!I39</f>
        <v>0.50486111111111109</v>
      </c>
      <c r="J42" s="60">
        <f>'Rail Data'!J39</f>
        <v>9.2061080417434007E-2</v>
      </c>
      <c r="K42" s="60">
        <f>'Rail Data'!K39</f>
        <v>8.5900859422958858E-2</v>
      </c>
      <c r="L42" s="60">
        <f>'Rail Data'!L39</f>
        <v>7.5976058931860033E-2</v>
      </c>
      <c r="M42" s="60">
        <f>'Rail Data'!M39</f>
        <v>9.6852363413136897E-2</v>
      </c>
      <c r="N42" s="60">
        <f>'Rail Data'!N39</f>
        <v>9.6852363413136897E-2</v>
      </c>
      <c r="O42" s="60">
        <f>'Rail Data'!O39</f>
        <v>9.6852363413136897E-2</v>
      </c>
      <c r="P42" s="60">
        <f>'Rail Data'!P39</f>
        <v>0</v>
      </c>
      <c r="AC42" s="30">
        <f>'Car Data'!F61</f>
        <v>79</v>
      </c>
      <c r="AD42" s="126">
        <f t="shared" si="0"/>
        <v>45.569620253164558</v>
      </c>
      <c r="AF42" s="126">
        <f>'Car Data'!H61</f>
        <v>0.10011784718166636</v>
      </c>
    </row>
    <row r="43" spans="2:32" x14ac:dyDescent="0.2">
      <c r="B43" s="123" t="s">
        <v>57</v>
      </c>
      <c r="C43" s="66" t="s">
        <v>76</v>
      </c>
      <c r="D43" s="66" t="s">
        <v>202</v>
      </c>
      <c r="E43" s="66" t="s">
        <v>201</v>
      </c>
      <c r="F43" s="61">
        <v>60</v>
      </c>
      <c r="G43" s="61">
        <f>'Rail Data'!G40</f>
        <v>64</v>
      </c>
      <c r="H43" s="61">
        <f>'Rail Data'!H40</f>
        <v>56.25</v>
      </c>
      <c r="I43" s="125">
        <f>'Rail Data'!I40</f>
        <v>0.57361111111111107</v>
      </c>
      <c r="J43" s="60">
        <f>'Rail Data'!J40</f>
        <v>0.24798224374495559</v>
      </c>
      <c r="K43" s="60">
        <f>'Rail Data'!K40</f>
        <v>0.24798224374495559</v>
      </c>
      <c r="L43" s="60">
        <f>'Rail Data'!L40</f>
        <v>0.24798224374495559</v>
      </c>
      <c r="M43" s="60">
        <f>'Rail Data'!M40</f>
        <v>0.15920096852300245</v>
      </c>
      <c r="N43" s="60">
        <f>'Rail Data'!N40</f>
        <v>0.15920096852300245</v>
      </c>
      <c r="O43" s="60">
        <f>'Rail Data'!O40</f>
        <v>0.15920096852300245</v>
      </c>
      <c r="P43" s="60">
        <f>'Rail Data'!P40</f>
        <v>0</v>
      </c>
      <c r="AC43" s="30">
        <f>'Car Data'!F62</f>
        <v>68</v>
      </c>
      <c r="AD43" s="126">
        <f t="shared" si="0"/>
        <v>52.941176470588239</v>
      </c>
      <c r="AF43" s="126">
        <f>'Car Data'!H62</f>
        <v>6.8674021230049065E-2</v>
      </c>
    </row>
    <row r="44" spans="2:32" x14ac:dyDescent="0.2">
      <c r="B44" s="123" t="s">
        <v>57</v>
      </c>
      <c r="C44" s="66" t="s">
        <v>75</v>
      </c>
      <c r="D44" s="66" t="s">
        <v>159</v>
      </c>
      <c r="E44" s="66" t="s">
        <v>200</v>
      </c>
      <c r="F44" s="61">
        <v>30</v>
      </c>
      <c r="G44" s="61">
        <f>'Rail Data'!G41</f>
        <v>39</v>
      </c>
      <c r="H44" s="61">
        <f>'Rail Data'!H41</f>
        <v>46.153846153846153</v>
      </c>
      <c r="I44" s="125">
        <f>'Rail Data'!I41</f>
        <v>0.64375000000000004</v>
      </c>
      <c r="J44" s="60">
        <f>'Rail Data'!J41</f>
        <v>8.7949465500485907E-2</v>
      </c>
      <c r="K44" s="60">
        <f>'Rail Data'!K41</f>
        <v>8.7949465500485907E-2</v>
      </c>
      <c r="L44" s="60">
        <f>'Rail Data'!L41</f>
        <v>8.7949465500485907E-2</v>
      </c>
      <c r="M44" s="60">
        <f>'Rail Data'!M41</f>
        <v>8.7949465500485907E-2</v>
      </c>
      <c r="N44" s="60">
        <f>'Rail Data'!N41</f>
        <v>8.7949465500485907E-2</v>
      </c>
      <c r="O44" s="60">
        <f>'Rail Data'!O41</f>
        <v>8.7949465500485907E-2</v>
      </c>
      <c r="P44" s="60">
        <f>'Rail Data'!P41</f>
        <v>0</v>
      </c>
      <c r="AC44" s="30">
        <f>'Car Data'!F63</f>
        <v>44</v>
      </c>
      <c r="AD44" s="126">
        <f t="shared" si="0"/>
        <v>40.909090909090914</v>
      </c>
      <c r="AF44" s="126">
        <f>'Car Data'!H63</f>
        <v>8.1402585539889619E-2</v>
      </c>
    </row>
    <row r="45" spans="2:32" x14ac:dyDescent="0.2">
      <c r="B45" s="123" t="s">
        <v>57</v>
      </c>
      <c r="C45" s="66" t="s">
        <v>72</v>
      </c>
      <c r="D45" s="66" t="s">
        <v>167</v>
      </c>
      <c r="E45" s="66" t="s">
        <v>199</v>
      </c>
      <c r="F45" s="61">
        <v>60</v>
      </c>
      <c r="G45" s="61">
        <f>'Rail Data'!G42</f>
        <v>30</v>
      </c>
      <c r="H45" s="61">
        <f>'Rail Data'!H42</f>
        <v>120</v>
      </c>
      <c r="I45" s="125">
        <f>'Rail Data'!I42</f>
        <v>0.68263888888888891</v>
      </c>
      <c r="J45" s="60">
        <f>'Rail Data'!J42</f>
        <v>0.14610389610389612</v>
      </c>
      <c r="K45" s="60">
        <f>'Rail Data'!K42</f>
        <v>7.3051948051948062E-2</v>
      </c>
      <c r="L45" s="60">
        <f>'Rail Data'!L42</f>
        <v>7.3051948051948062E-2</v>
      </c>
      <c r="M45" s="60">
        <f>'Rail Data'!M42</f>
        <v>0.15151515151515149</v>
      </c>
      <c r="N45" s="60">
        <f>'Rail Data'!N42</f>
        <v>6.8993506493506482E-2</v>
      </c>
      <c r="O45" s="60">
        <f>'Rail Data'!O42</f>
        <v>6.8993506493506482E-2</v>
      </c>
      <c r="P45" s="60">
        <f>'Rail Data'!P42</f>
        <v>9.3547077922077934E-2</v>
      </c>
      <c r="AC45" s="30">
        <f>'Car Data'!F64</f>
        <v>49</v>
      </c>
      <c r="AD45" s="126">
        <f t="shared" si="0"/>
        <v>73.469387755102048</v>
      </c>
      <c r="AF45" s="126">
        <f>'Car Data'!H64</f>
        <v>5.4249434083732069E-2</v>
      </c>
    </row>
    <row r="46" spans="2:32" x14ac:dyDescent="0.2">
      <c r="B46" s="123" t="s">
        <v>57</v>
      </c>
      <c r="C46" s="66" t="s">
        <v>69</v>
      </c>
      <c r="D46" s="66" t="s">
        <v>121</v>
      </c>
      <c r="E46" s="66" t="s">
        <v>198</v>
      </c>
      <c r="F46" s="61">
        <v>65</v>
      </c>
      <c r="G46" s="61">
        <f>'Rail Data'!G43</f>
        <v>40</v>
      </c>
      <c r="H46" s="61">
        <f>'Rail Data'!H43</f>
        <v>97.5</v>
      </c>
      <c r="I46" s="125">
        <f>'Rail Data'!I43</f>
        <v>0.75416666666666654</v>
      </c>
      <c r="J46" s="60">
        <f>'Rail Data'!J43</f>
        <v>0.13724014558016159</v>
      </c>
      <c r="K46" s="60">
        <f>'Rail Data'!K43</f>
        <v>0.13724014558016159</v>
      </c>
      <c r="L46" s="60">
        <f>'Rail Data'!L43</f>
        <v>0.13724014558016159</v>
      </c>
      <c r="M46" s="60">
        <f>'Rail Data'!M43</f>
        <v>0.13724014558016159</v>
      </c>
      <c r="N46" s="60">
        <f>'Rail Data'!N43</f>
        <v>0.13724014558016159</v>
      </c>
      <c r="O46" s="60">
        <f>'Rail Data'!O43</f>
        <v>0.13724014558016159</v>
      </c>
      <c r="P46" s="60">
        <f>'Rail Data'!P43</f>
        <v>0.13457528838443031</v>
      </c>
      <c r="AC46" s="30">
        <f>'Car Data'!F65</f>
        <v>53</v>
      </c>
      <c r="AD46" s="126">
        <f t="shared" si="0"/>
        <v>73.584905660377359</v>
      </c>
      <c r="AF46" s="126">
        <f>'Car Data'!H65</f>
        <v>5.5318314566433748E-2</v>
      </c>
    </row>
    <row r="47" spans="2:32" x14ac:dyDescent="0.2">
      <c r="B47" s="123" t="s">
        <v>57</v>
      </c>
      <c r="C47" s="66" t="s">
        <v>66</v>
      </c>
      <c r="D47" s="66" t="s">
        <v>197</v>
      </c>
      <c r="E47" s="66" t="s">
        <v>196</v>
      </c>
      <c r="F47" s="61">
        <v>70</v>
      </c>
      <c r="G47" s="61">
        <f>'Rail Data'!G44</f>
        <v>78</v>
      </c>
      <c r="H47" s="61">
        <f>'Rail Data'!H44</f>
        <v>53.846153846153847</v>
      </c>
      <c r="I47" s="125">
        <f>'Rail Data'!I44</f>
        <v>0.55208333333333348</v>
      </c>
      <c r="J47" s="60">
        <f>'Rail Data'!J44</f>
        <v>0.21392152255639099</v>
      </c>
      <c r="K47" s="60">
        <f>'Rail Data'!K44</f>
        <v>0.21392152255639099</v>
      </c>
      <c r="L47" s="60">
        <f>'Rail Data'!L44</f>
        <v>0.21392152255639099</v>
      </c>
      <c r="M47" s="60">
        <f>'Rail Data'!M44</f>
        <v>0.14043703007518796</v>
      </c>
      <c r="N47" s="60">
        <f>'Rail Data'!N44</f>
        <v>0.14043703007518796</v>
      </c>
      <c r="O47" s="60">
        <f>'Rail Data'!O44</f>
        <v>0.14043703007518796</v>
      </c>
      <c r="P47" s="60">
        <f>'Rail Data'!P44</f>
        <v>0</v>
      </c>
      <c r="AC47" s="30">
        <f>'Car Data'!F66</f>
        <v>76</v>
      </c>
      <c r="AD47" s="126">
        <f t="shared" si="0"/>
        <v>55.263157894736842</v>
      </c>
      <c r="AF47" s="126">
        <f>'Car Data'!H66</f>
        <v>5.6352868079578247E-2</v>
      </c>
    </row>
    <row r="48" spans="2:32" x14ac:dyDescent="0.2">
      <c r="B48" s="69"/>
      <c r="C48" s="69"/>
      <c r="D48" s="69"/>
      <c r="E48" s="69"/>
      <c r="F48" s="69"/>
      <c r="G48" s="69"/>
      <c r="H48" s="69"/>
      <c r="I48" s="69"/>
      <c r="J48" s="69"/>
      <c r="K48" s="69"/>
      <c r="L48" s="69"/>
      <c r="M48" s="69"/>
      <c r="N48" s="69"/>
      <c r="O48" s="69"/>
      <c r="P48" s="69"/>
    </row>
    <row r="49" spans="2:69" ht="15" x14ac:dyDescent="0.2">
      <c r="B49" s="14" t="s">
        <v>55</v>
      </c>
      <c r="C49" s="14"/>
      <c r="D49" s="14"/>
      <c r="E49" s="14"/>
      <c r="F49" s="14"/>
      <c r="G49" s="14"/>
      <c r="H49" s="14"/>
      <c r="I49" s="14"/>
      <c r="J49" s="14"/>
      <c r="K49" s="14"/>
      <c r="L49" s="14"/>
      <c r="M49" s="14"/>
      <c r="N49" s="14"/>
      <c r="O49" s="14"/>
      <c r="P49" s="14"/>
      <c r="Q49" s="14"/>
      <c r="R49" s="14"/>
      <c r="S49" s="14"/>
      <c r="T49" s="14"/>
      <c r="U49" s="14"/>
      <c r="V49" s="14"/>
      <c r="W49" s="14"/>
      <c r="X49" s="14"/>
      <c r="Y49" s="14"/>
      <c r="Z49" s="14"/>
      <c r="AA49" s="14"/>
      <c r="AB49" s="14"/>
      <c r="AC49" s="14"/>
      <c r="AD49" s="14"/>
      <c r="AE49" s="14"/>
      <c r="AF49" s="14"/>
      <c r="AG49" s="14"/>
      <c r="AH49" s="14"/>
      <c r="AI49" s="14"/>
      <c r="AJ49" s="14"/>
      <c r="AK49" s="14"/>
      <c r="AL49" s="14"/>
      <c r="AM49" s="14"/>
      <c r="AN49" s="14"/>
      <c r="AO49" s="14"/>
      <c r="AP49" s="14"/>
      <c r="AQ49" s="14"/>
      <c r="AR49" s="14"/>
      <c r="AS49" s="14"/>
      <c r="AT49" s="14"/>
      <c r="AU49" s="14"/>
      <c r="AV49" s="14"/>
      <c r="AW49" s="14"/>
      <c r="AX49" s="14"/>
      <c r="AY49" s="14"/>
      <c r="AZ49" s="14"/>
      <c r="BA49" s="14"/>
      <c r="BB49" s="14"/>
      <c r="BC49" s="14"/>
      <c r="BD49" s="14"/>
      <c r="BE49" s="14"/>
      <c r="BF49" s="14"/>
      <c r="BG49" s="14"/>
      <c r="BH49" s="14"/>
      <c r="BI49" s="14"/>
      <c r="BJ49" s="14"/>
      <c r="BK49" s="14"/>
      <c r="BL49" s="14"/>
      <c r="BM49" s="14"/>
      <c r="BN49" s="14"/>
      <c r="BO49" s="14"/>
      <c r="BP49" s="14"/>
      <c r="BQ49" s="14"/>
    </row>
    <row r="50" spans="2:69" x14ac:dyDescent="0.2">
      <c r="B50" s="123" t="s">
        <v>55</v>
      </c>
      <c r="C50" s="66" t="s">
        <v>118</v>
      </c>
      <c r="D50" s="66" t="s">
        <v>156</v>
      </c>
      <c r="E50" s="66" t="s">
        <v>155</v>
      </c>
      <c r="F50" s="61">
        <v>90</v>
      </c>
      <c r="G50" s="61">
        <f>'Rail Data'!G47</f>
        <v>59</v>
      </c>
      <c r="H50" s="61">
        <f>'Rail Data'!H47</f>
        <v>91.525423728813564</v>
      </c>
      <c r="I50" s="125">
        <f>'Rail Data'!I47</f>
        <v>0.66805555555555562</v>
      </c>
      <c r="J50" s="60">
        <f>'Rail Data'!J47</f>
        <v>0.15059015059015057</v>
      </c>
      <c r="K50" s="60">
        <f>'Rail Data'!K47</f>
        <v>0.15059015059015057</v>
      </c>
      <c r="L50" s="60">
        <f>'Rail Data'!L47</f>
        <v>0.15059015059015057</v>
      </c>
      <c r="M50" s="60">
        <f>'Rail Data'!M47</f>
        <v>0.15059015059015057</v>
      </c>
      <c r="N50" s="60">
        <f>'Rail Data'!N47</f>
        <v>0.15059015059015057</v>
      </c>
      <c r="O50" s="60">
        <f>'Rail Data'!O47</f>
        <v>0.15059015059015057</v>
      </c>
      <c r="P50" s="60">
        <f>'Rail Data'!P47</f>
        <v>1.526251526251526E-2</v>
      </c>
      <c r="R50" s="4">
        <f>'Coach Data'!F18</f>
        <v>0</v>
      </c>
      <c r="S50" s="4">
        <f>'Coach Data'!G18</f>
        <v>0</v>
      </c>
      <c r="T50" s="125">
        <f>'Coach Data'!H18</f>
        <v>0</v>
      </c>
      <c r="U50" s="4">
        <f>'Coach Data'!I18</f>
        <v>0</v>
      </c>
      <c r="V50" s="4">
        <f>'Coach Data'!J18</f>
        <v>0</v>
      </c>
      <c r="W50" s="4">
        <f>'Coach Data'!K18</f>
        <v>0</v>
      </c>
      <c r="X50" s="4">
        <f>'Coach Data'!L18</f>
        <v>0</v>
      </c>
      <c r="Y50" s="4">
        <f>'Coach Data'!M18</f>
        <v>0</v>
      </c>
      <c r="Z50" s="4">
        <f>'Coach Data'!N18</f>
        <v>0</v>
      </c>
      <c r="AA50" s="4">
        <f>'Coach Data'!O18</f>
        <v>0</v>
      </c>
      <c r="AC50" s="128">
        <f>'Car Data'!F69</f>
        <v>81</v>
      </c>
      <c r="AD50" s="126">
        <f t="shared" ref="AD50:AD77" si="1">IFERROR(F50/(AC50/60),0)</f>
        <v>66.666666666666657</v>
      </c>
      <c r="AF50" s="126">
        <f>'Car Data'!H69</f>
        <v>4.8980671079933084E-2</v>
      </c>
    </row>
    <row r="51" spans="2:69" x14ac:dyDescent="0.2">
      <c r="B51" s="123" t="s">
        <v>55</v>
      </c>
      <c r="C51" s="66" t="s">
        <v>117</v>
      </c>
      <c r="D51" s="66" t="s">
        <v>116</v>
      </c>
      <c r="E51" s="66" t="s">
        <v>195</v>
      </c>
      <c r="F51" s="61">
        <v>130</v>
      </c>
      <c r="G51" s="61">
        <f>'Rail Data'!G48</f>
        <v>177</v>
      </c>
      <c r="H51" s="61">
        <f>'Rail Data'!H48</f>
        <v>44.067796610169488</v>
      </c>
      <c r="I51" s="125">
        <f>'Rail Data'!I48</f>
        <v>0.34236111111111117</v>
      </c>
      <c r="J51" s="60">
        <f>'Rail Data'!J48</f>
        <v>6.4033693579148135E-2</v>
      </c>
      <c r="K51" s="60">
        <f>'Rail Data'!K48</f>
        <v>6.4033693579148135E-2</v>
      </c>
      <c r="L51" s="60">
        <f>'Rail Data'!L48</f>
        <v>6.4033693579148135E-2</v>
      </c>
      <c r="M51" s="60">
        <f>'Rail Data'!M48</f>
        <v>8.8755562619198966E-2</v>
      </c>
      <c r="N51" s="60">
        <f>'Rail Data'!N48</f>
        <v>8.8755562619198966E-2</v>
      </c>
      <c r="O51" s="60">
        <f>'Rail Data'!O48</f>
        <v>8.8755562619198966E-2</v>
      </c>
      <c r="P51" s="60">
        <f>'Rail Data'!P48</f>
        <v>4.0021058486967576E-2</v>
      </c>
      <c r="R51" s="4">
        <f>'Coach Data'!F19</f>
        <v>135</v>
      </c>
      <c r="S51" s="4">
        <f>'Coach Data'!G19</f>
        <v>57.777777777777779</v>
      </c>
      <c r="T51" s="125">
        <f>'Coach Data'!H19</f>
        <v>0.44791666666666669</v>
      </c>
      <c r="U51" s="4">
        <f>'Coach Data'!I19</f>
        <v>0.11347743165924985</v>
      </c>
      <c r="V51" s="4">
        <f>'Coach Data'!J19</f>
        <v>0.11347743165924985</v>
      </c>
      <c r="W51" s="4">
        <f>'Coach Data'!K19</f>
        <v>0.11347743165924985</v>
      </c>
      <c r="X51" s="4">
        <f>'Coach Data'!L19</f>
        <v>0.11347743165924985</v>
      </c>
      <c r="Y51" s="4">
        <f>'Coach Data'!M19</f>
        <v>0.11347743165924985</v>
      </c>
      <c r="Z51" s="4">
        <f>'Coach Data'!N19</f>
        <v>0.11347743165924985</v>
      </c>
      <c r="AA51" s="4">
        <f>'Coach Data'!O19</f>
        <v>0</v>
      </c>
      <c r="AC51" s="128">
        <f>'Car Data'!F70</f>
        <v>122</v>
      </c>
      <c r="AD51" s="126">
        <f t="shared" si="1"/>
        <v>63.934426229508198</v>
      </c>
      <c r="AF51" s="126">
        <f>'Car Data'!H70</f>
        <v>9.987729235664973E-2</v>
      </c>
    </row>
    <row r="52" spans="2:69" x14ac:dyDescent="0.2">
      <c r="B52" s="123" t="s">
        <v>55</v>
      </c>
      <c r="C52" s="66" t="s">
        <v>114</v>
      </c>
      <c r="D52" s="66" t="s">
        <v>194</v>
      </c>
      <c r="E52" s="66" t="s">
        <v>193</v>
      </c>
      <c r="F52" s="61">
        <v>170</v>
      </c>
      <c r="G52" s="61">
        <f>'Rail Data'!G49</f>
        <v>128</v>
      </c>
      <c r="H52" s="61">
        <f>'Rail Data'!H49</f>
        <v>79.6875</v>
      </c>
      <c r="I52" s="125">
        <f>'Rail Data'!I49</f>
        <v>0.5888888888888888</v>
      </c>
      <c r="J52" s="60">
        <f>'Rail Data'!J49</f>
        <v>0.12818261633011413</v>
      </c>
      <c r="K52" s="60">
        <f>'Rail Data'!K49</f>
        <v>0.12818261633011413</v>
      </c>
      <c r="L52" s="60">
        <f>'Rail Data'!L49</f>
        <v>0.12818261633011413</v>
      </c>
      <c r="M52" s="60">
        <f>'Rail Data'!M49</f>
        <v>0.12818261633011413</v>
      </c>
      <c r="N52" s="60">
        <f>'Rail Data'!N49</f>
        <v>0.12818261633011413</v>
      </c>
      <c r="O52" s="60">
        <f>'Rail Data'!O49</f>
        <v>0.12818261633011413</v>
      </c>
      <c r="P52" s="60">
        <f>'Rail Data'!P49</f>
        <v>0</v>
      </c>
      <c r="R52" s="4">
        <f>'Coach Data'!F20</f>
        <v>0</v>
      </c>
      <c r="S52" s="4">
        <f>'Coach Data'!G20</f>
        <v>0</v>
      </c>
      <c r="T52" s="125">
        <f>'Coach Data'!H20</f>
        <v>0</v>
      </c>
      <c r="U52" s="4">
        <f>'Coach Data'!I20</f>
        <v>0</v>
      </c>
      <c r="V52" s="4">
        <f>'Coach Data'!J20</f>
        <v>0</v>
      </c>
      <c r="W52" s="4">
        <f>'Coach Data'!K20</f>
        <v>0</v>
      </c>
      <c r="X52" s="4">
        <f>'Coach Data'!L20</f>
        <v>0</v>
      </c>
      <c r="Y52" s="4">
        <f>'Coach Data'!M20</f>
        <v>0</v>
      </c>
      <c r="Z52" s="4">
        <f>'Coach Data'!N20</f>
        <v>0</v>
      </c>
      <c r="AA52" s="4">
        <f>'Coach Data'!O20</f>
        <v>0</v>
      </c>
      <c r="AC52" s="128">
        <f>'Car Data'!F71</f>
        <v>168</v>
      </c>
      <c r="AD52" s="126">
        <f t="shared" si="1"/>
        <v>60.714285714285715</v>
      </c>
      <c r="AF52" s="126">
        <f>'Car Data'!H71</f>
        <v>4.0488479278922254E-2</v>
      </c>
    </row>
    <row r="53" spans="2:69" x14ac:dyDescent="0.2">
      <c r="B53" s="123" t="s">
        <v>55</v>
      </c>
      <c r="C53" s="66" t="s">
        <v>113</v>
      </c>
      <c r="D53" s="66" t="s">
        <v>73</v>
      </c>
      <c r="E53" s="66" t="s">
        <v>192</v>
      </c>
      <c r="F53" s="61">
        <v>180</v>
      </c>
      <c r="G53" s="61">
        <f>'Rail Data'!G50</f>
        <v>153</v>
      </c>
      <c r="H53" s="61">
        <f>'Rail Data'!H50</f>
        <v>70.588235294117652</v>
      </c>
      <c r="I53" s="125">
        <f>'Rail Data'!I50</f>
        <v>0.51527777777777783</v>
      </c>
      <c r="J53" s="60">
        <f>'Rail Data'!J50</f>
        <v>2.2897196261682243E-2</v>
      </c>
      <c r="K53" s="60">
        <f>'Rail Data'!K50</f>
        <v>2.2897196261682243E-2</v>
      </c>
      <c r="L53" s="60">
        <f>'Rail Data'!L50</f>
        <v>2.2897196261682243E-2</v>
      </c>
      <c r="M53" s="60">
        <f>'Rail Data'!M50</f>
        <v>2.2897196261682243E-2</v>
      </c>
      <c r="N53" s="60">
        <f>'Rail Data'!N50</f>
        <v>2.2897196261682243E-2</v>
      </c>
      <c r="O53" s="60">
        <f>'Rail Data'!O50</f>
        <v>2.2897196261682243E-2</v>
      </c>
      <c r="P53" s="60">
        <f>'Rail Data'!P50</f>
        <v>0</v>
      </c>
      <c r="R53" s="4">
        <f>'Coach Data'!F21</f>
        <v>170</v>
      </c>
      <c r="S53" s="4">
        <f>'Coach Data'!G21</f>
        <v>63.529411764705877</v>
      </c>
      <c r="T53" s="125">
        <f>'Coach Data'!H21</f>
        <v>0.625</v>
      </c>
      <c r="U53" s="4">
        <f>'Coach Data'!I21</f>
        <v>6.9228106611284188E-2</v>
      </c>
      <c r="V53" s="4">
        <f>'Coach Data'!J21</f>
        <v>6.9228106611284188E-2</v>
      </c>
      <c r="W53" s="4">
        <f>'Coach Data'!K21</f>
        <v>6.9228106611284188E-2</v>
      </c>
      <c r="X53" s="4">
        <f>'Coach Data'!L21</f>
        <v>6.9228106611284188E-2</v>
      </c>
      <c r="Y53" s="4">
        <f>'Coach Data'!M21</f>
        <v>6.9228106611284188E-2</v>
      </c>
      <c r="Z53" s="4">
        <f>'Coach Data'!N21</f>
        <v>6.9228106611284188E-2</v>
      </c>
      <c r="AA53" s="4">
        <f>'Coach Data'!O21</f>
        <v>0</v>
      </c>
      <c r="AC53" s="128">
        <f>'Car Data'!F72</f>
        <v>152</v>
      </c>
      <c r="AD53" s="126">
        <f t="shared" si="1"/>
        <v>71.05263157894737</v>
      </c>
      <c r="AF53" s="126">
        <f>'Car Data'!H72</f>
        <v>8.1363378959977029E-2</v>
      </c>
    </row>
    <row r="54" spans="2:69" x14ac:dyDescent="0.2">
      <c r="B54" s="123" t="s">
        <v>55</v>
      </c>
      <c r="C54" s="66" t="s">
        <v>112</v>
      </c>
      <c r="D54" s="66" t="s">
        <v>148</v>
      </c>
      <c r="E54" s="66" t="s">
        <v>191</v>
      </c>
      <c r="F54" s="61">
        <v>220</v>
      </c>
      <c r="G54" s="61">
        <f>'Rail Data'!G51</f>
        <v>239</v>
      </c>
      <c r="H54" s="61">
        <f>'Rail Data'!H51</f>
        <v>55.230125523012553</v>
      </c>
      <c r="I54" s="125">
        <f>'Rail Data'!I51</f>
        <v>0.4729166666666666</v>
      </c>
      <c r="J54" s="60">
        <f>'Rail Data'!J51</f>
        <v>0.19023056653491438</v>
      </c>
      <c r="K54" s="60">
        <f>'Rail Data'!K51</f>
        <v>0.19023056653491438</v>
      </c>
      <c r="L54" s="60">
        <f>'Rail Data'!L51</f>
        <v>0.19023056653491438</v>
      </c>
      <c r="M54" s="60">
        <f>'Rail Data'!M51</f>
        <v>0.19023056653491438</v>
      </c>
      <c r="N54" s="60">
        <f>'Rail Data'!N51</f>
        <v>0.19023056653491438</v>
      </c>
      <c r="O54" s="60">
        <f>'Rail Data'!O51</f>
        <v>0.19023056653491438</v>
      </c>
      <c r="P54" s="60">
        <f>'Rail Data'!P51</f>
        <v>0</v>
      </c>
      <c r="R54" s="4">
        <f>'Coach Data'!F22</f>
        <v>0</v>
      </c>
      <c r="S54" s="4">
        <f>'Coach Data'!G22</f>
        <v>0</v>
      </c>
      <c r="T54" s="125">
        <f>'Coach Data'!H22</f>
        <v>0</v>
      </c>
      <c r="U54" s="4">
        <f>'Coach Data'!I22</f>
        <v>0</v>
      </c>
      <c r="V54" s="4">
        <f>'Coach Data'!J22</f>
        <v>0</v>
      </c>
      <c r="W54" s="4">
        <f>'Coach Data'!K22</f>
        <v>0</v>
      </c>
      <c r="X54" s="4">
        <f>'Coach Data'!L22</f>
        <v>0</v>
      </c>
      <c r="Y54" s="4">
        <f>'Coach Data'!M22</f>
        <v>0</v>
      </c>
      <c r="Z54" s="4">
        <f>'Coach Data'!N22</f>
        <v>0</v>
      </c>
      <c r="AA54" s="4">
        <f>'Coach Data'!O22</f>
        <v>0</v>
      </c>
      <c r="AC54" s="128">
        <f>'Car Data'!F73</f>
        <v>267</v>
      </c>
      <c r="AD54" s="126">
        <f t="shared" si="1"/>
        <v>49.438202247191008</v>
      </c>
      <c r="AF54" s="126">
        <f>'Car Data'!H73</f>
        <v>0.10681761786748312</v>
      </c>
    </row>
    <row r="55" spans="2:69" x14ac:dyDescent="0.2">
      <c r="B55" s="123" t="s">
        <v>55</v>
      </c>
      <c r="C55" s="66" t="s">
        <v>109</v>
      </c>
      <c r="D55" s="66" t="s">
        <v>190</v>
      </c>
      <c r="E55" s="66" t="s">
        <v>189</v>
      </c>
      <c r="F55" s="61">
        <v>190</v>
      </c>
      <c r="G55" s="61">
        <f>'Rail Data'!G52</f>
        <v>140</v>
      </c>
      <c r="H55" s="61">
        <f>'Rail Data'!H52</f>
        <v>81.428571428571416</v>
      </c>
      <c r="I55" s="125">
        <f>'Rail Data'!I52</f>
        <v>0.60069444444444442</v>
      </c>
      <c r="J55" s="60">
        <f>'Rail Data'!J52</f>
        <v>0.29556650246305421</v>
      </c>
      <c r="K55" s="60">
        <f>'Rail Data'!K52</f>
        <v>0.18148820326678766</v>
      </c>
      <c r="L55" s="60">
        <f>'Rail Data'!L52</f>
        <v>0.15037593984962408</v>
      </c>
      <c r="M55" s="60">
        <f>'Rail Data'!M52</f>
        <v>0.28519574799066638</v>
      </c>
      <c r="N55" s="60">
        <f>'Rail Data'!N52</f>
        <v>0.14519056261343014</v>
      </c>
      <c r="O55" s="60">
        <f>'Rail Data'!O52</f>
        <v>0.14000518537723622</v>
      </c>
      <c r="P55" s="60">
        <f>'Rail Data'!P52</f>
        <v>7.0910033704952039E-2</v>
      </c>
      <c r="R55" s="4">
        <f>'Coach Data'!F23</f>
        <v>180</v>
      </c>
      <c r="S55" s="4">
        <f>'Coach Data'!G23</f>
        <v>63.333333333333336</v>
      </c>
      <c r="T55" s="125">
        <f>'Coach Data'!H23</f>
        <v>0.46875000000000011</v>
      </c>
      <c r="U55" s="4">
        <f>'Coach Data'!I23</f>
        <v>4.6668395125745402E-2</v>
      </c>
      <c r="V55" s="4">
        <f>'Coach Data'!J23</f>
        <v>4.6668395125745402E-2</v>
      </c>
      <c r="W55" s="4">
        <f>'Coach Data'!K23</f>
        <v>4.6668395125745402E-2</v>
      </c>
      <c r="X55" s="4">
        <f>'Coach Data'!L23</f>
        <v>4.6668395125745402E-2</v>
      </c>
      <c r="Y55" s="4">
        <f>'Coach Data'!M23</f>
        <v>4.6668395125745402E-2</v>
      </c>
      <c r="Z55" s="4">
        <f>'Coach Data'!N23</f>
        <v>4.6668395125745402E-2</v>
      </c>
      <c r="AA55" s="4">
        <f>'Coach Data'!O23</f>
        <v>0</v>
      </c>
      <c r="AC55" s="128">
        <f>'Car Data'!F74</f>
        <v>167</v>
      </c>
      <c r="AD55" s="126">
        <f t="shared" si="1"/>
        <v>68.263473053892213</v>
      </c>
      <c r="AF55" s="126">
        <f>'Car Data'!H74</f>
        <v>5.8717993635000174E-2</v>
      </c>
    </row>
    <row r="56" spans="2:69" x14ac:dyDescent="0.2">
      <c r="B56" s="123" t="s">
        <v>55</v>
      </c>
      <c r="C56" s="66" t="s">
        <v>107</v>
      </c>
      <c r="D56" s="66" t="s">
        <v>188</v>
      </c>
      <c r="E56" s="66" t="s">
        <v>187</v>
      </c>
      <c r="F56" s="61">
        <v>160</v>
      </c>
      <c r="G56" s="61">
        <f>'Rail Data'!G53</f>
        <v>126</v>
      </c>
      <c r="H56" s="61">
        <f>'Rail Data'!H53</f>
        <v>76.19047619047619</v>
      </c>
      <c r="I56" s="125">
        <f>'Rail Data'!I53</f>
        <v>0.46041666666666664</v>
      </c>
      <c r="J56" s="60">
        <f>'Rail Data'!J53</f>
        <v>8.5799748110831242E-2</v>
      </c>
      <c r="K56" s="60">
        <f>'Rail Data'!K53</f>
        <v>8.5799748110831242E-2</v>
      </c>
      <c r="L56" s="60">
        <f>'Rail Data'!L53</f>
        <v>8.5799748110831242E-2</v>
      </c>
      <c r="M56" s="60">
        <f>'Rail Data'!M53</f>
        <v>8.5799748110831242E-2</v>
      </c>
      <c r="N56" s="60">
        <f>'Rail Data'!N53</f>
        <v>8.5799748110831242E-2</v>
      </c>
      <c r="O56" s="60">
        <f>'Rail Data'!O53</f>
        <v>8.5799748110831242E-2</v>
      </c>
      <c r="P56" s="60">
        <f>'Rail Data'!P53</f>
        <v>4.1915931989924431E-2</v>
      </c>
      <c r="R56" s="4">
        <f>'Coach Data'!F24</f>
        <v>0</v>
      </c>
      <c r="S56" s="4">
        <f>'Coach Data'!G24</f>
        <v>0</v>
      </c>
      <c r="T56" s="125">
        <f>'Coach Data'!H24</f>
        <v>0</v>
      </c>
      <c r="U56" s="4">
        <f>'Coach Data'!I24</f>
        <v>0</v>
      </c>
      <c r="V56" s="4">
        <f>'Coach Data'!J24</f>
        <v>0</v>
      </c>
      <c r="W56" s="4">
        <f>'Coach Data'!K24</f>
        <v>0</v>
      </c>
      <c r="X56" s="4">
        <f>'Coach Data'!L24</f>
        <v>0</v>
      </c>
      <c r="Y56" s="4">
        <f>'Coach Data'!M24</f>
        <v>0</v>
      </c>
      <c r="Z56" s="4">
        <f>'Coach Data'!N24</f>
        <v>0</v>
      </c>
      <c r="AA56" s="4">
        <f>'Coach Data'!O24</f>
        <v>0</v>
      </c>
      <c r="AC56" s="128">
        <f>'Car Data'!F75</f>
        <v>183</v>
      </c>
      <c r="AD56" s="126">
        <f t="shared" si="1"/>
        <v>52.459016393442624</v>
      </c>
      <c r="AF56" s="126">
        <f>'Car Data'!H75</f>
        <v>6.2519201996130175E-2</v>
      </c>
    </row>
    <row r="57" spans="2:69" x14ac:dyDescent="0.2">
      <c r="B57" s="123" t="s">
        <v>55</v>
      </c>
      <c r="C57" s="66" t="s">
        <v>106</v>
      </c>
      <c r="D57" s="66" t="s">
        <v>147</v>
      </c>
      <c r="E57" s="66" t="s">
        <v>186</v>
      </c>
      <c r="F57" s="61">
        <v>220</v>
      </c>
      <c r="G57" s="61">
        <f>'Rail Data'!G54</f>
        <v>170</v>
      </c>
      <c r="H57" s="61">
        <f>'Rail Data'!H54</f>
        <v>77.647058823529406</v>
      </c>
      <c r="I57" s="125">
        <f>'Rail Data'!I54</f>
        <v>0.44791666666666663</v>
      </c>
      <c r="J57" s="60">
        <f>'Rail Data'!J54</f>
        <v>0.17319424568803193</v>
      </c>
      <c r="K57" s="60">
        <f>'Rail Data'!K54</f>
        <v>0.11670558108006325</v>
      </c>
      <c r="L57" s="60">
        <f>'Rail Data'!L54</f>
        <v>7.5280560367552901E-2</v>
      </c>
      <c r="M57" s="60">
        <f>'Rail Data'!M54</f>
        <v>0.14969496121111697</v>
      </c>
      <c r="N57" s="60">
        <f>'Rail Data'!N54</f>
        <v>9.5993070723808083E-2</v>
      </c>
      <c r="O57" s="60">
        <f>'Rail Data'!O54</f>
        <v>8.846124877607893E-2</v>
      </c>
      <c r="P57" s="60">
        <f>'Rail Data'!P54</f>
        <v>0.10177374406869022</v>
      </c>
      <c r="R57" s="4">
        <f>'Coach Data'!F25</f>
        <v>180</v>
      </c>
      <c r="S57" s="4">
        <f>'Coach Data'!G25</f>
        <v>73.333333333333329</v>
      </c>
      <c r="T57" s="125">
        <f>'Coach Data'!H25</f>
        <v>0.54166666666666674</v>
      </c>
      <c r="U57" s="4">
        <f>'Coach Data'!I25</f>
        <v>4.1425020712510356E-2</v>
      </c>
      <c r="V57" s="4">
        <f>'Coach Data'!J25</f>
        <v>3.765910973864578E-2</v>
      </c>
      <c r="W57" s="4">
        <f>'Coach Data'!K25</f>
        <v>3.765910973864578E-2</v>
      </c>
      <c r="X57" s="4">
        <f>'Coach Data'!L25</f>
        <v>4.1425020712510356E-2</v>
      </c>
      <c r="Y57" s="4">
        <f>'Coach Data'!M25</f>
        <v>3.765910973864578E-2</v>
      </c>
      <c r="Z57" s="4">
        <f>'Coach Data'!N25</f>
        <v>3.765910973864578E-2</v>
      </c>
      <c r="AA57" s="4">
        <f>'Coach Data'!O25</f>
        <v>0</v>
      </c>
      <c r="AC57" s="128">
        <f>'Car Data'!F76</f>
        <v>194</v>
      </c>
      <c r="AD57" s="126">
        <f t="shared" si="1"/>
        <v>68.041237113402062</v>
      </c>
      <c r="AF57" s="126">
        <f>'Car Data'!H76</f>
        <v>6.3261880919030497E-2</v>
      </c>
    </row>
    <row r="58" spans="2:69" x14ac:dyDescent="0.2">
      <c r="B58" s="123" t="s">
        <v>55</v>
      </c>
      <c r="C58" s="66" t="s">
        <v>105</v>
      </c>
      <c r="D58" s="66" t="s">
        <v>133</v>
      </c>
      <c r="E58" s="66" t="s">
        <v>185</v>
      </c>
      <c r="F58" s="61">
        <v>180</v>
      </c>
      <c r="G58" s="61">
        <f>'Rail Data'!G55</f>
        <v>222</v>
      </c>
      <c r="H58" s="61">
        <f>'Rail Data'!H55</f>
        <v>48.648648648648646</v>
      </c>
      <c r="I58" s="125">
        <f>'Rail Data'!I55</f>
        <v>0.39583333333333337</v>
      </c>
      <c r="J58" s="60">
        <f>'Rail Data'!J55</f>
        <v>0.15532353699407064</v>
      </c>
      <c r="K58" s="60">
        <f>'Rail Data'!K55</f>
        <v>0.14565609693219903</v>
      </c>
      <c r="L58" s="60">
        <f>'Rail Data'!L55</f>
        <v>0.10956432070121165</v>
      </c>
      <c r="M58" s="60">
        <f>'Rail Data'!M55</f>
        <v>0.13244392884764114</v>
      </c>
      <c r="N58" s="60">
        <f>'Rail Data'!N55</f>
        <v>0.13244392884764114</v>
      </c>
      <c r="O58" s="60">
        <f>'Rail Data'!O55</f>
        <v>0.13244392884764114</v>
      </c>
      <c r="P58" s="60">
        <f>'Rail Data'!P55</f>
        <v>0</v>
      </c>
      <c r="R58" s="4">
        <f>'Coach Data'!F26</f>
        <v>150</v>
      </c>
      <c r="S58" s="4">
        <f>'Coach Data'!G26</f>
        <v>72</v>
      </c>
      <c r="T58" s="125">
        <f>'Coach Data'!H26</f>
        <v>0.57291666666666674</v>
      </c>
      <c r="U58" s="4">
        <f>'Coach Data'!I26</f>
        <v>0.12180974477958237</v>
      </c>
      <c r="V58" s="4">
        <f>'Coach Data'!J26</f>
        <v>0.12180974477958237</v>
      </c>
      <c r="W58" s="4">
        <f>'Coach Data'!K26</f>
        <v>0.12180974477958237</v>
      </c>
      <c r="X58" s="4">
        <f>'Coach Data'!L26</f>
        <v>0.12180974477958237</v>
      </c>
      <c r="Y58" s="4">
        <f>'Coach Data'!M26</f>
        <v>0.12180974477958237</v>
      </c>
      <c r="Z58" s="4">
        <f>'Coach Data'!N26</f>
        <v>0.12180974477958237</v>
      </c>
      <c r="AA58" s="4">
        <f>'Coach Data'!O26</f>
        <v>0</v>
      </c>
      <c r="AC58" s="128">
        <f>'Car Data'!F77</f>
        <v>185</v>
      </c>
      <c r="AD58" s="126">
        <f t="shared" si="1"/>
        <v>58.378378378378379</v>
      </c>
      <c r="AF58" s="126">
        <f>'Car Data'!H77</f>
        <v>0.13185037448841844</v>
      </c>
    </row>
    <row r="59" spans="2:69" x14ac:dyDescent="0.2">
      <c r="B59" s="123" t="s">
        <v>55</v>
      </c>
      <c r="C59" s="66" t="s">
        <v>104</v>
      </c>
      <c r="D59" s="66" t="s">
        <v>80</v>
      </c>
      <c r="E59" s="66" t="s">
        <v>184</v>
      </c>
      <c r="F59" s="61">
        <v>140</v>
      </c>
      <c r="G59" s="61">
        <f>'Rail Data'!G56</f>
        <v>67</v>
      </c>
      <c r="H59" s="61">
        <f>'Rail Data'!H56</f>
        <v>125.3731343283582</v>
      </c>
      <c r="I59" s="125">
        <f>'Rail Data'!I56</f>
        <v>0.53541666666666665</v>
      </c>
      <c r="J59" s="60">
        <f>'Rail Data'!J56</f>
        <v>0.23501309909076898</v>
      </c>
      <c r="K59" s="60">
        <f>'Rail Data'!K56</f>
        <v>0.1410078594544614</v>
      </c>
      <c r="L59" s="60">
        <f>'Rail Data'!L56</f>
        <v>0.23732470334412081</v>
      </c>
      <c r="M59" s="60">
        <f>'Rail Data'!M56</f>
        <v>0.22788565264293417</v>
      </c>
      <c r="N59" s="60">
        <f>'Rail Data'!N56</f>
        <v>0.22788565264293417</v>
      </c>
      <c r="O59" s="60">
        <f>'Rail Data'!O56</f>
        <v>0.16354600092464169</v>
      </c>
      <c r="P59" s="60">
        <f>'Rail Data'!P56</f>
        <v>0</v>
      </c>
      <c r="R59" s="4">
        <f>'Coach Data'!F27</f>
        <v>150</v>
      </c>
      <c r="S59" s="4">
        <f>'Coach Data'!G27</f>
        <v>56</v>
      </c>
      <c r="T59" s="125">
        <f>'Coach Data'!H27</f>
        <v>0.44791666666666669</v>
      </c>
      <c r="U59" s="4">
        <f>'Coach Data'!I27</f>
        <v>0.12690707350901523</v>
      </c>
      <c r="V59" s="4">
        <f>'Coach Data'!J27</f>
        <v>0.12690707350901523</v>
      </c>
      <c r="W59" s="4">
        <f>'Coach Data'!K27</f>
        <v>0.12690707350901523</v>
      </c>
      <c r="X59" s="4">
        <f>'Coach Data'!L27</f>
        <v>0.11103405763599937</v>
      </c>
      <c r="Y59" s="4">
        <f>'Coach Data'!M27</f>
        <v>0.11103405763599937</v>
      </c>
      <c r="Z59" s="4">
        <f>'Coach Data'!N27</f>
        <v>0.11103405763599937</v>
      </c>
      <c r="AA59" s="4">
        <f>'Coach Data'!O27</f>
        <v>0</v>
      </c>
      <c r="AC59" s="128">
        <f>'Car Data'!F78</f>
        <v>121</v>
      </c>
      <c r="AD59" s="126">
        <f t="shared" si="1"/>
        <v>69.421487603305792</v>
      </c>
      <c r="AF59" s="126">
        <f>'Car Data'!H78</f>
        <v>5.5129186837775589E-2</v>
      </c>
    </row>
    <row r="60" spans="2:69" x14ac:dyDescent="0.2">
      <c r="B60" s="123" t="s">
        <v>55</v>
      </c>
      <c r="C60" s="66" t="s">
        <v>100</v>
      </c>
      <c r="D60" s="66" t="s">
        <v>99</v>
      </c>
      <c r="E60" s="66" t="s">
        <v>183</v>
      </c>
      <c r="F60" s="61">
        <v>130</v>
      </c>
      <c r="G60" s="61">
        <f>'Rail Data'!G57</f>
        <v>48</v>
      </c>
      <c r="H60" s="61">
        <f>'Rail Data'!H57</f>
        <v>162.5</v>
      </c>
      <c r="I60" s="125">
        <f>'Rail Data'!I57</f>
        <v>0.49513888888888896</v>
      </c>
      <c r="J60" s="60">
        <f>'Rail Data'!J57</f>
        <v>0.19980019980019981</v>
      </c>
      <c r="K60" s="60">
        <f>'Rail Data'!K57</f>
        <v>0.21050378193235333</v>
      </c>
      <c r="L60" s="60">
        <f>'Rail Data'!L57</f>
        <v>0.14985014985014986</v>
      </c>
      <c r="M60" s="60">
        <f>'Rail Data'!M57</f>
        <v>0.23904666761809615</v>
      </c>
      <c r="N60" s="60">
        <f>'Rail Data'!N57</f>
        <v>0.11238761238761238</v>
      </c>
      <c r="O60" s="60">
        <f>'Rail Data'!O57</f>
        <v>9.2764378478664186E-2</v>
      </c>
      <c r="P60" s="60">
        <f>'Rail Data'!P57</f>
        <v>0</v>
      </c>
      <c r="R60" s="4">
        <f>'Coach Data'!F28</f>
        <v>120</v>
      </c>
      <c r="S60" s="4">
        <f>'Coach Data'!G28</f>
        <v>65</v>
      </c>
      <c r="T60" s="125">
        <f>'Coach Data'!H28</f>
        <v>0.40625</v>
      </c>
      <c r="U60" s="4">
        <f>'Coach Data'!I28</f>
        <v>6.4221492792921359E-2</v>
      </c>
      <c r="V60" s="4">
        <f>'Coach Data'!J28</f>
        <v>6.4221492792921359E-2</v>
      </c>
      <c r="W60" s="4">
        <f>'Coach Data'!K28</f>
        <v>6.4221492792921359E-2</v>
      </c>
      <c r="X60" s="4">
        <f>'Coach Data'!L28</f>
        <v>6.4221492792921359E-2</v>
      </c>
      <c r="Y60" s="4">
        <f>'Coach Data'!M28</f>
        <v>6.4221492792921359E-2</v>
      </c>
      <c r="Z60" s="4">
        <f>'Coach Data'!N28</f>
        <v>6.4221492792921359E-2</v>
      </c>
      <c r="AA60" s="4">
        <f>'Coach Data'!O28</f>
        <v>0</v>
      </c>
      <c r="AC60" s="128">
        <f>'Car Data'!F79</f>
        <v>105</v>
      </c>
      <c r="AD60" s="126">
        <f t="shared" si="1"/>
        <v>74.285714285714292</v>
      </c>
      <c r="AF60" s="126">
        <f>'Car Data'!H79</f>
        <v>0.11963123293334817</v>
      </c>
    </row>
    <row r="61" spans="2:69" x14ac:dyDescent="0.2">
      <c r="B61" s="123" t="s">
        <v>55</v>
      </c>
      <c r="C61" s="66" t="s">
        <v>153</v>
      </c>
      <c r="D61" s="66" t="s">
        <v>182</v>
      </c>
      <c r="E61" s="66" t="s">
        <v>181</v>
      </c>
      <c r="F61" s="61">
        <v>210</v>
      </c>
      <c r="G61" s="61">
        <f>'Rail Data'!G58</f>
        <v>262</v>
      </c>
      <c r="H61" s="61">
        <f>'Rail Data'!H58</f>
        <v>48.091603053435122</v>
      </c>
      <c r="I61" s="125">
        <f>'Rail Data'!I58</f>
        <v>0.2090277777777777</v>
      </c>
      <c r="J61" s="60">
        <f>'Rail Data'!J58</f>
        <v>0.14031031031031033</v>
      </c>
      <c r="K61" s="60">
        <f>'Rail Data'!K58</f>
        <v>0.14031031031031033</v>
      </c>
      <c r="L61" s="60">
        <f>'Rail Data'!L58</f>
        <v>0.14031031031031033</v>
      </c>
      <c r="M61" s="60">
        <f>'Rail Data'!M58</f>
        <v>0.10396825396825397</v>
      </c>
      <c r="N61" s="60">
        <f>'Rail Data'!N58</f>
        <v>0.10396825396825397</v>
      </c>
      <c r="O61" s="60">
        <f>'Rail Data'!O58</f>
        <v>0.10396825396825397</v>
      </c>
      <c r="P61" s="60">
        <f>'Rail Data'!P58</f>
        <v>0</v>
      </c>
      <c r="R61" s="4">
        <f>'Coach Data'!F29</f>
        <v>230</v>
      </c>
      <c r="S61" s="4">
        <f>'Coach Data'!G29</f>
        <v>54.782608695652172</v>
      </c>
      <c r="T61" s="125">
        <f>'Coach Data'!H29</f>
        <v>0.40277777777777768</v>
      </c>
      <c r="U61" s="4">
        <f>'Coach Data'!I29</f>
        <v>0.1123981123981124</v>
      </c>
      <c r="V61" s="4">
        <f>'Coach Data'!J29</f>
        <v>0.1123981123981124</v>
      </c>
      <c r="W61" s="4">
        <f>'Coach Data'!K29</f>
        <v>0.1123981123981124</v>
      </c>
      <c r="X61" s="4">
        <f>'Coach Data'!L29</f>
        <v>0.1123981123981124</v>
      </c>
      <c r="Y61" s="4">
        <f>'Coach Data'!M29</f>
        <v>0.1123981123981124</v>
      </c>
      <c r="Z61" s="4">
        <f>'Coach Data'!N29</f>
        <v>0.1123981123981124</v>
      </c>
      <c r="AA61" s="4">
        <f>'Coach Data'!O29</f>
        <v>0</v>
      </c>
      <c r="AC61" s="128">
        <f>'Car Data'!F80</f>
        <v>189</v>
      </c>
      <c r="AD61" s="126">
        <f t="shared" si="1"/>
        <v>66.666666666666671</v>
      </c>
      <c r="AF61" s="126">
        <f>'Car Data'!H80</f>
        <v>0.16187811275676794</v>
      </c>
    </row>
    <row r="62" spans="2:69" x14ac:dyDescent="0.2">
      <c r="B62" s="123" t="s">
        <v>55</v>
      </c>
      <c r="C62" s="66" t="s">
        <v>98</v>
      </c>
      <c r="D62" s="66" t="s">
        <v>130</v>
      </c>
      <c r="E62" s="66" t="s">
        <v>180</v>
      </c>
      <c r="F62" s="61">
        <v>190</v>
      </c>
      <c r="G62" s="61">
        <f>'Rail Data'!G59</f>
        <v>123</v>
      </c>
      <c r="H62" s="61">
        <f>'Rail Data'!H59</f>
        <v>92.682926829268297</v>
      </c>
      <c r="I62" s="125">
        <f>'Rail Data'!I59</f>
        <v>0.55000000000000004</v>
      </c>
      <c r="J62" s="60">
        <f>'Rail Data'!J59</f>
        <v>0.13429058416404113</v>
      </c>
      <c r="K62" s="60">
        <f>'Rail Data'!K59</f>
        <v>0.13429058416404113</v>
      </c>
      <c r="L62" s="60">
        <f>'Rail Data'!L59</f>
        <v>0.13429058416404113</v>
      </c>
      <c r="M62" s="60">
        <f>'Rail Data'!M59</f>
        <v>0.13429058416404113</v>
      </c>
      <c r="N62" s="60">
        <f>'Rail Data'!N59</f>
        <v>0.11621300552657404</v>
      </c>
      <c r="O62" s="60">
        <f>'Rail Data'!O59</f>
        <v>0.11621300552657404</v>
      </c>
      <c r="P62" s="60">
        <f>'Rail Data'!P59</f>
        <v>2.8149372449770158E-2</v>
      </c>
      <c r="R62" s="4">
        <f>'Coach Data'!F30</f>
        <v>180</v>
      </c>
      <c r="S62" s="4">
        <f>'Coach Data'!G30</f>
        <v>63.333333333333336</v>
      </c>
      <c r="T62" s="125">
        <f>'Coach Data'!H30</f>
        <v>0.45833333333333331</v>
      </c>
      <c r="U62" s="4">
        <f>'Coach Data'!I30</f>
        <v>2.5825112339238676E-2</v>
      </c>
      <c r="V62" s="4">
        <f>'Coach Data'!J30</f>
        <v>2.5825112339238676E-2</v>
      </c>
      <c r="W62" s="4">
        <f>'Coach Data'!K30</f>
        <v>2.5825112339238676E-2</v>
      </c>
      <c r="X62" s="4">
        <f>'Coach Data'!L30</f>
        <v>2.5825112339238676E-2</v>
      </c>
      <c r="Y62" s="4">
        <f>'Coach Data'!M30</f>
        <v>2.5825112339238676E-2</v>
      </c>
      <c r="Z62" s="4">
        <f>'Coach Data'!N30</f>
        <v>2.5825112339238676E-2</v>
      </c>
      <c r="AA62" s="4">
        <f>'Coach Data'!O30</f>
        <v>0</v>
      </c>
      <c r="AC62" s="128">
        <f>'Car Data'!F81</f>
        <v>161</v>
      </c>
      <c r="AD62" s="126">
        <f t="shared" si="1"/>
        <v>70.807453416149073</v>
      </c>
      <c r="AF62" s="126">
        <f>'Car Data'!H81</f>
        <v>0.13533272149557127</v>
      </c>
    </row>
    <row r="63" spans="2:69" x14ac:dyDescent="0.2">
      <c r="B63" s="123" t="s">
        <v>55</v>
      </c>
      <c r="C63" s="66" t="s">
        <v>95</v>
      </c>
      <c r="D63" s="66" t="s">
        <v>179</v>
      </c>
      <c r="E63" s="66" t="s">
        <v>178</v>
      </c>
      <c r="F63" s="61">
        <v>190</v>
      </c>
      <c r="G63" s="61">
        <f>'Rail Data'!G60</f>
        <v>247</v>
      </c>
      <c r="H63" s="61">
        <f>'Rail Data'!H60</f>
        <v>46.15384615384616</v>
      </c>
      <c r="I63" s="125">
        <f>'Rail Data'!I60</f>
        <v>0.24583333333333329</v>
      </c>
      <c r="J63" s="60">
        <f>'Rail Data'!J60</f>
        <v>5.1535087719298246E-2</v>
      </c>
      <c r="K63" s="60">
        <f>'Rail Data'!K60</f>
        <v>5.1535087719298246E-2</v>
      </c>
      <c r="L63" s="60">
        <f>'Rail Data'!L60</f>
        <v>5.1535087719298246E-2</v>
      </c>
      <c r="M63" s="60">
        <f>'Rail Data'!M60</f>
        <v>5.1535087719298246E-2</v>
      </c>
      <c r="N63" s="60">
        <f>'Rail Data'!N60</f>
        <v>5.1535087719298246E-2</v>
      </c>
      <c r="O63" s="60">
        <f>'Rail Data'!O60</f>
        <v>5.1535087719298246E-2</v>
      </c>
      <c r="P63" s="60">
        <f>'Rail Data'!P60</f>
        <v>4.1904239766081874E-2</v>
      </c>
      <c r="R63" s="4">
        <f>'Coach Data'!F31</f>
        <v>220</v>
      </c>
      <c r="S63" s="4">
        <f>'Coach Data'!G31</f>
        <v>51.81818181818182</v>
      </c>
      <c r="T63" s="125">
        <f>'Coach Data'!H31</f>
        <v>0.46527777777777779</v>
      </c>
      <c r="U63" s="4">
        <f>'Coach Data'!I31</f>
        <v>7.3684210526315796E-2</v>
      </c>
      <c r="V63" s="4">
        <f>'Coach Data'!J31</f>
        <v>7.3684210526315796E-2</v>
      </c>
      <c r="W63" s="4">
        <f>'Coach Data'!K31</f>
        <v>7.3684210526315796E-2</v>
      </c>
      <c r="X63" s="4">
        <f>'Coach Data'!L31</f>
        <v>7.3684210526315796E-2</v>
      </c>
      <c r="Y63" s="4">
        <f>'Coach Data'!M31</f>
        <v>7.3684210526315796E-2</v>
      </c>
      <c r="Z63" s="4">
        <f>'Coach Data'!N31</f>
        <v>7.3684210526315796E-2</v>
      </c>
      <c r="AA63" s="4">
        <f>'Coach Data'!O31</f>
        <v>0</v>
      </c>
      <c r="AC63" s="128">
        <f>'Car Data'!F82</f>
        <v>258</v>
      </c>
      <c r="AD63" s="126">
        <f t="shared" si="1"/>
        <v>44.186046511627907</v>
      </c>
      <c r="AF63" s="126">
        <f>'Car Data'!H82</f>
        <v>6.8016429234882006E-2</v>
      </c>
    </row>
    <row r="64" spans="2:69" x14ac:dyDescent="0.2">
      <c r="B64" s="123" t="s">
        <v>55</v>
      </c>
      <c r="C64" s="66" t="s">
        <v>94</v>
      </c>
      <c r="D64" s="66" t="s">
        <v>177</v>
      </c>
      <c r="E64" s="66" t="s">
        <v>176</v>
      </c>
      <c r="F64" s="61">
        <v>290</v>
      </c>
      <c r="G64" s="61">
        <f>'Rail Data'!G61</f>
        <v>272</v>
      </c>
      <c r="H64" s="61">
        <f>'Rail Data'!H61</f>
        <v>63.970588235294116</v>
      </c>
      <c r="I64" s="125">
        <f>'Rail Data'!I61</f>
        <v>0.26944444444444449</v>
      </c>
      <c r="J64" s="60">
        <f>'Rail Data'!J61</f>
        <v>7.7855603448275856E-2</v>
      </c>
      <c r="K64" s="60">
        <f>'Rail Data'!K61</f>
        <v>7.7855603448275856E-2</v>
      </c>
      <c r="L64" s="60">
        <f>'Rail Data'!L61</f>
        <v>7.7855603448275856E-2</v>
      </c>
      <c r="M64" s="60">
        <f>'Rail Data'!M61</f>
        <v>7.7855603448275856E-2</v>
      </c>
      <c r="N64" s="60">
        <f>'Rail Data'!N61</f>
        <v>7.7855603448275856E-2</v>
      </c>
      <c r="O64" s="60">
        <f>'Rail Data'!O61</f>
        <v>7.7855603448275856E-2</v>
      </c>
      <c r="P64" s="60">
        <f>'Rail Data'!P61</f>
        <v>0</v>
      </c>
      <c r="R64" s="4">
        <f>'Coach Data'!F32</f>
        <v>260</v>
      </c>
      <c r="S64" s="4">
        <f>'Coach Data'!G32</f>
        <v>66.923076923076934</v>
      </c>
      <c r="T64" s="125">
        <f>'Coach Data'!H32</f>
        <v>0.40277777777777779</v>
      </c>
      <c r="U64" s="4">
        <f>'Coach Data'!I32</f>
        <v>0.10290948275862069</v>
      </c>
      <c r="V64" s="4">
        <f>'Coach Data'!J32</f>
        <v>0.10290948275862069</v>
      </c>
      <c r="W64" s="4">
        <f>'Coach Data'!K32</f>
        <v>0.10290948275862069</v>
      </c>
      <c r="X64" s="4">
        <f>'Coach Data'!L32</f>
        <v>0.1015625</v>
      </c>
      <c r="Y64" s="4">
        <f>'Coach Data'!M32</f>
        <v>0.1015625</v>
      </c>
      <c r="Z64" s="4">
        <f>'Coach Data'!N32</f>
        <v>0.1015625</v>
      </c>
      <c r="AA64" s="4">
        <f>'Coach Data'!O32</f>
        <v>0</v>
      </c>
      <c r="AC64" s="128">
        <f>'Car Data'!F83</f>
        <v>224</v>
      </c>
      <c r="AD64" s="126">
        <f t="shared" si="1"/>
        <v>77.678571428571431</v>
      </c>
      <c r="AF64" s="126">
        <f>'Car Data'!H83</f>
        <v>7.4515978854598958E-2</v>
      </c>
    </row>
    <row r="65" spans="2:69" x14ac:dyDescent="0.2">
      <c r="B65" s="123" t="s">
        <v>55</v>
      </c>
      <c r="C65" s="66" t="s">
        <v>93</v>
      </c>
      <c r="D65" s="66">
        <v>0</v>
      </c>
      <c r="E65" s="66">
        <v>0</v>
      </c>
      <c r="F65" s="61">
        <v>0</v>
      </c>
      <c r="G65" s="61">
        <f>'Rail Data'!G62</f>
        <v>0</v>
      </c>
      <c r="H65" s="61">
        <f>'Rail Data'!H62</f>
        <v>0</v>
      </c>
      <c r="I65" s="125">
        <f>'Rail Data'!I62</f>
        <v>0</v>
      </c>
      <c r="J65" s="60">
        <f>'Rail Data'!J62</f>
        <v>0</v>
      </c>
      <c r="K65" s="60">
        <f>'Rail Data'!K62</f>
        <v>0</v>
      </c>
      <c r="L65" s="60">
        <f>'Rail Data'!L62</f>
        <v>0</v>
      </c>
      <c r="M65" s="60">
        <f>'Rail Data'!M62</f>
        <v>0</v>
      </c>
      <c r="N65" s="60">
        <f>'Rail Data'!N62</f>
        <v>0</v>
      </c>
      <c r="O65" s="60">
        <f>'Rail Data'!O62</f>
        <v>0</v>
      </c>
      <c r="P65" s="60">
        <f>'Rail Data'!P62</f>
        <v>0</v>
      </c>
      <c r="R65" s="4">
        <f>'Coach Data'!F33</f>
        <v>0</v>
      </c>
      <c r="S65" s="4">
        <f>'Coach Data'!G33</f>
        <v>0</v>
      </c>
      <c r="T65" s="125">
        <f>'Coach Data'!H33</f>
        <v>0</v>
      </c>
      <c r="U65" s="4">
        <f>'Coach Data'!I33</f>
        <v>0</v>
      </c>
      <c r="V65" s="4">
        <f>'Coach Data'!J33</f>
        <v>0</v>
      </c>
      <c r="W65" s="4">
        <f>'Coach Data'!K33</f>
        <v>0</v>
      </c>
      <c r="X65" s="4">
        <f>'Coach Data'!L33</f>
        <v>0</v>
      </c>
      <c r="Y65" s="4">
        <f>'Coach Data'!M33</f>
        <v>0</v>
      </c>
      <c r="Z65" s="4">
        <f>'Coach Data'!N33</f>
        <v>0</v>
      </c>
      <c r="AA65" s="4">
        <f>'Coach Data'!O33</f>
        <v>0</v>
      </c>
      <c r="AC65" s="128">
        <f>'Car Data'!F84</f>
        <v>0</v>
      </c>
      <c r="AD65" s="126">
        <f t="shared" si="1"/>
        <v>0</v>
      </c>
      <c r="AF65" s="126">
        <f>'Car Data'!H84</f>
        <v>0</v>
      </c>
    </row>
    <row r="66" spans="2:69" x14ac:dyDescent="0.2">
      <c r="B66" s="123" t="s">
        <v>55</v>
      </c>
      <c r="C66" s="66" t="s">
        <v>92</v>
      </c>
      <c r="D66" s="66" t="s">
        <v>77</v>
      </c>
      <c r="E66" s="66" t="s">
        <v>175</v>
      </c>
      <c r="F66" s="61">
        <v>160</v>
      </c>
      <c r="G66" s="61">
        <f>'Rail Data'!G63</f>
        <v>142</v>
      </c>
      <c r="H66" s="61">
        <f>'Rail Data'!H63</f>
        <v>67.605633802816897</v>
      </c>
      <c r="I66" s="125">
        <f>'Rail Data'!I63</f>
        <v>0.52083333333333337</v>
      </c>
      <c r="J66" s="60">
        <f>'Rail Data'!J63</f>
        <v>0.14028021015761824</v>
      </c>
      <c r="K66" s="60">
        <f>'Rail Data'!K63</f>
        <v>0.14028021015761824</v>
      </c>
      <c r="L66" s="60">
        <f>'Rail Data'!L63</f>
        <v>0.14028021015761824</v>
      </c>
      <c r="M66" s="60">
        <f>'Rail Data'!M63</f>
        <v>0.12460595446584941</v>
      </c>
      <c r="N66" s="60">
        <f>'Rail Data'!N63</f>
        <v>0.12460595446584941</v>
      </c>
      <c r="O66" s="60">
        <f>'Rail Data'!O63</f>
        <v>0.12460595446584941</v>
      </c>
      <c r="P66" s="60">
        <f>'Rail Data'!P63</f>
        <v>0</v>
      </c>
      <c r="R66" s="4">
        <f>'Coach Data'!F34</f>
        <v>173</v>
      </c>
      <c r="S66" s="4">
        <f>'Coach Data'!G34</f>
        <v>55.491329479768787</v>
      </c>
      <c r="T66" s="125">
        <f>'Coach Data'!H34</f>
        <v>0.30138888888888893</v>
      </c>
      <c r="U66" s="4">
        <f>'Coach Data'!I34</f>
        <v>0.11891418563922944</v>
      </c>
      <c r="V66" s="4">
        <f>'Coach Data'!J34</f>
        <v>0.11891418563922944</v>
      </c>
      <c r="W66" s="4">
        <f>'Coach Data'!K34</f>
        <v>0.11891418563922944</v>
      </c>
      <c r="X66" s="4">
        <f>'Coach Data'!L34</f>
        <v>0.11891418563922944</v>
      </c>
      <c r="Y66" s="4">
        <f>'Coach Data'!M34</f>
        <v>0.11891418563922944</v>
      </c>
      <c r="Z66" s="4">
        <f>'Coach Data'!N34</f>
        <v>0.11891418563922944</v>
      </c>
      <c r="AA66" s="4">
        <f>'Coach Data'!O34</f>
        <v>0</v>
      </c>
      <c r="AC66" s="128">
        <f>'Car Data'!F85</f>
        <v>140</v>
      </c>
      <c r="AD66" s="126">
        <f t="shared" si="1"/>
        <v>68.571428571428569</v>
      </c>
      <c r="AF66" s="126">
        <f>'Car Data'!H85</f>
        <v>9.3530800232247122E-2</v>
      </c>
    </row>
    <row r="67" spans="2:69" x14ac:dyDescent="0.2">
      <c r="B67" s="123" t="s">
        <v>55</v>
      </c>
      <c r="C67" s="66" t="s">
        <v>91</v>
      </c>
      <c r="D67" s="66" t="s">
        <v>151</v>
      </c>
      <c r="E67" s="66" t="s">
        <v>174</v>
      </c>
      <c r="F67" s="61">
        <v>200</v>
      </c>
      <c r="G67" s="61">
        <f>'Rail Data'!G64</f>
        <v>159</v>
      </c>
      <c r="H67" s="61">
        <f>'Rail Data'!H64</f>
        <v>75.471698113207552</v>
      </c>
      <c r="I67" s="125">
        <f>'Rail Data'!I64</f>
        <v>0.56388888888888888</v>
      </c>
      <c r="J67" s="60">
        <f>'Rail Data'!J64</f>
        <v>0.11607949412827462</v>
      </c>
      <c r="K67" s="60">
        <f>'Rail Data'!K64</f>
        <v>0.11607949412827462</v>
      </c>
      <c r="L67" s="60">
        <f>'Rail Data'!L64</f>
        <v>0.11878952122854562</v>
      </c>
      <c r="M67" s="60">
        <f>'Rail Data'!M64</f>
        <v>0.11607949412827462</v>
      </c>
      <c r="N67" s="60">
        <f>'Rail Data'!N64</f>
        <v>0.11607949412827462</v>
      </c>
      <c r="O67" s="60">
        <f>'Rail Data'!O64</f>
        <v>0.11878952122854562</v>
      </c>
      <c r="P67" s="60">
        <f>'Rail Data'!P64</f>
        <v>4.6070460704607047E-2</v>
      </c>
      <c r="R67" s="4">
        <f>'Coach Data'!F35</f>
        <v>0</v>
      </c>
      <c r="S67" s="4">
        <f>'Coach Data'!G35</f>
        <v>0</v>
      </c>
      <c r="T67" s="125">
        <f>'Coach Data'!H35</f>
        <v>0</v>
      </c>
      <c r="U67" s="4">
        <f>'Coach Data'!I35</f>
        <v>0</v>
      </c>
      <c r="V67" s="4">
        <f>'Coach Data'!J35</f>
        <v>0</v>
      </c>
      <c r="W67" s="4">
        <f>'Coach Data'!K35</f>
        <v>0</v>
      </c>
      <c r="X67" s="4">
        <f>'Coach Data'!L35</f>
        <v>0</v>
      </c>
      <c r="Y67" s="4">
        <f>'Coach Data'!M35</f>
        <v>0</v>
      </c>
      <c r="Z67" s="4">
        <f>'Coach Data'!N35</f>
        <v>0</v>
      </c>
      <c r="AA67" s="4">
        <f>'Coach Data'!O35</f>
        <v>0</v>
      </c>
      <c r="AC67" s="128">
        <f>'Car Data'!F86</f>
        <v>172</v>
      </c>
      <c r="AD67" s="126">
        <f t="shared" si="1"/>
        <v>69.767441860465112</v>
      </c>
      <c r="AF67" s="126">
        <f>'Car Data'!H86</f>
        <v>6.869002502604242E-2</v>
      </c>
    </row>
    <row r="68" spans="2:69" x14ac:dyDescent="0.2">
      <c r="B68" s="123" t="s">
        <v>55</v>
      </c>
      <c r="C68" s="66" t="s">
        <v>90</v>
      </c>
      <c r="D68" s="66" t="s">
        <v>67</v>
      </c>
      <c r="E68" s="66" t="s">
        <v>173</v>
      </c>
      <c r="F68" s="61">
        <v>130</v>
      </c>
      <c r="G68" s="61">
        <f>'Rail Data'!G65</f>
        <v>133</v>
      </c>
      <c r="H68" s="61">
        <f>'Rail Data'!H65</f>
        <v>58.646616541353382</v>
      </c>
      <c r="I68" s="125">
        <f>'Rail Data'!I65</f>
        <v>0.5194444444444446</v>
      </c>
      <c r="J68" s="60">
        <f>'Rail Data'!J65</f>
        <v>0.21637147457539083</v>
      </c>
      <c r="K68" s="60">
        <f>'Rail Data'!K65</f>
        <v>0.13709032358593465</v>
      </c>
      <c r="L68" s="60">
        <f>'Rail Data'!L65</f>
        <v>0.13709032358593465</v>
      </c>
      <c r="M68" s="60">
        <f>'Rail Data'!M65</f>
        <v>0.21637147457539083</v>
      </c>
      <c r="N68" s="60">
        <f>'Rail Data'!N65</f>
        <v>0.13709032358593465</v>
      </c>
      <c r="O68" s="60">
        <f>'Rail Data'!O65</f>
        <v>0.13709032358593465</v>
      </c>
      <c r="P68" s="60">
        <f>'Rail Data'!P65</f>
        <v>0</v>
      </c>
      <c r="R68" s="4">
        <f>'Coach Data'!F36</f>
        <v>0</v>
      </c>
      <c r="S68" s="4">
        <f>'Coach Data'!G36</f>
        <v>0</v>
      </c>
      <c r="T68" s="125">
        <f>'Coach Data'!H36</f>
        <v>0</v>
      </c>
      <c r="U68" s="4">
        <f>'Coach Data'!I36</f>
        <v>0</v>
      </c>
      <c r="V68" s="4">
        <f>'Coach Data'!J36</f>
        <v>0</v>
      </c>
      <c r="W68" s="4">
        <f>'Coach Data'!K36</f>
        <v>0</v>
      </c>
      <c r="X68" s="4">
        <f>'Coach Data'!L36</f>
        <v>0</v>
      </c>
      <c r="Y68" s="4">
        <f>'Coach Data'!M36</f>
        <v>0</v>
      </c>
      <c r="Z68" s="4">
        <f>'Coach Data'!N36</f>
        <v>0</v>
      </c>
      <c r="AA68" s="4">
        <f>'Coach Data'!O36</f>
        <v>0</v>
      </c>
      <c r="AC68" s="128">
        <f>'Car Data'!F87</f>
        <v>166</v>
      </c>
      <c r="AD68" s="126">
        <f t="shared" si="1"/>
        <v>46.987951807228917</v>
      </c>
      <c r="AF68" s="126">
        <f>'Car Data'!H87</f>
        <v>5.1734844256220318E-2</v>
      </c>
    </row>
    <row r="69" spans="2:69" x14ac:dyDescent="0.2">
      <c r="B69" s="123" t="s">
        <v>55</v>
      </c>
      <c r="C69" s="66" t="s">
        <v>88</v>
      </c>
      <c r="D69" s="66" t="s">
        <v>87</v>
      </c>
      <c r="E69" s="66" t="s">
        <v>172</v>
      </c>
      <c r="F69" s="61">
        <v>140</v>
      </c>
      <c r="G69" s="61">
        <f>'Rail Data'!G66</f>
        <v>158</v>
      </c>
      <c r="H69" s="61">
        <f>'Rail Data'!H66</f>
        <v>53.164556962025316</v>
      </c>
      <c r="I69" s="125">
        <f>'Rail Data'!I66</f>
        <v>0.49444444444444452</v>
      </c>
      <c r="J69" s="60">
        <f>'Rail Data'!J66</f>
        <v>0.24545211342964154</v>
      </c>
      <c r="K69" s="60">
        <f>'Rail Data'!K66</f>
        <v>0.12707330123060459</v>
      </c>
      <c r="L69" s="60">
        <f>'Rail Data'!L66</f>
        <v>0.16051364365971107</v>
      </c>
      <c r="M69" s="60">
        <f>'Rail Data'!M66</f>
        <v>0.24545211342964154</v>
      </c>
      <c r="N69" s="60">
        <f>'Rail Data'!N66</f>
        <v>0.12707330123060459</v>
      </c>
      <c r="O69" s="60">
        <f>'Rail Data'!O66</f>
        <v>9.3632958801498134E-2</v>
      </c>
      <c r="P69" s="60">
        <f>'Rail Data'!P66</f>
        <v>0</v>
      </c>
      <c r="R69" s="4">
        <f>'Coach Data'!F37</f>
        <v>165</v>
      </c>
      <c r="S69" s="4">
        <f>'Coach Data'!G37</f>
        <v>50.909090909090907</v>
      </c>
      <c r="T69" s="125">
        <f>'Coach Data'!H37</f>
        <v>0.21527777777777773</v>
      </c>
      <c r="U69" s="4">
        <f>'Coach Data'!I37</f>
        <v>0.14713750668806846</v>
      </c>
      <c r="V69" s="4">
        <f>'Coach Data'!J37</f>
        <v>0.14713750668806846</v>
      </c>
      <c r="W69" s="4">
        <f>'Coach Data'!K37</f>
        <v>0.14713750668806846</v>
      </c>
      <c r="X69" s="4">
        <f>'Coach Data'!L37</f>
        <v>0.14713750668806846</v>
      </c>
      <c r="Y69" s="4">
        <f>'Coach Data'!M37</f>
        <v>0.14713750668806846</v>
      </c>
      <c r="Z69" s="4">
        <f>'Coach Data'!N37</f>
        <v>0.14713750668806846</v>
      </c>
      <c r="AA69" s="4">
        <f>'Coach Data'!O37</f>
        <v>0</v>
      </c>
      <c r="AC69" s="128">
        <f>'Car Data'!F88</f>
        <v>144</v>
      </c>
      <c r="AD69" s="126">
        <f t="shared" si="1"/>
        <v>58.333333333333336</v>
      </c>
      <c r="AF69" s="126">
        <f>'Car Data'!H88</f>
        <v>4.7116345025513574E-2</v>
      </c>
    </row>
    <row r="70" spans="2:69" x14ac:dyDescent="0.2">
      <c r="B70" s="123" t="s">
        <v>55</v>
      </c>
      <c r="C70" s="66" t="s">
        <v>85</v>
      </c>
      <c r="D70" s="66" t="s">
        <v>108</v>
      </c>
      <c r="E70" s="66" t="s">
        <v>171</v>
      </c>
      <c r="F70" s="61">
        <v>150</v>
      </c>
      <c r="G70" s="61">
        <f>'Rail Data'!G67</f>
        <v>137</v>
      </c>
      <c r="H70" s="61">
        <f>'Rail Data'!H67</f>
        <v>65.693430656934311</v>
      </c>
      <c r="I70" s="125">
        <f>'Rail Data'!I67</f>
        <v>0.47916666666666663</v>
      </c>
      <c r="J70" s="60">
        <f>'Rail Data'!J67</f>
        <v>0.10255675029868577</v>
      </c>
      <c r="K70" s="60">
        <f>'Rail Data'!K67</f>
        <v>9.7567502986857832E-2</v>
      </c>
      <c r="L70" s="60">
        <f>'Rail Data'!L67</f>
        <v>8.5371565113500594E-2</v>
      </c>
      <c r="M70" s="60">
        <f>'Rail Data'!M67</f>
        <v>0.10255675029868577</v>
      </c>
      <c r="N70" s="60">
        <f>'Rail Data'!N67</f>
        <v>9.7567502986857832E-2</v>
      </c>
      <c r="O70" s="60">
        <f>'Rail Data'!O67</f>
        <v>8.5371565113500594E-2</v>
      </c>
      <c r="P70" s="60">
        <f>'Rail Data'!P67</f>
        <v>0</v>
      </c>
      <c r="R70" s="4">
        <f>'Coach Data'!F38</f>
        <v>180</v>
      </c>
      <c r="S70" s="4">
        <f>'Coach Data'!G38</f>
        <v>50</v>
      </c>
      <c r="T70" s="125">
        <f>'Coach Data'!H38</f>
        <v>0.4826388888888889</v>
      </c>
      <c r="U70" s="4">
        <f>'Coach Data'!I38</f>
        <v>6.9295101553166066E-2</v>
      </c>
      <c r="V70" s="4">
        <f>'Coach Data'!J38</f>
        <v>4.157706093189964E-2</v>
      </c>
      <c r="W70" s="4">
        <f>'Coach Data'!K38</f>
        <v>4.157706093189964E-2</v>
      </c>
      <c r="X70" s="4">
        <f>'Coach Data'!L38</f>
        <v>6.9295101553166066E-2</v>
      </c>
      <c r="Y70" s="4">
        <f>'Coach Data'!M38</f>
        <v>2.2174432497013143E-2</v>
      </c>
      <c r="Z70" s="4">
        <f>'Coach Data'!N38</f>
        <v>2.2174432497013143E-2</v>
      </c>
      <c r="AA70" s="4">
        <f>'Coach Data'!O38</f>
        <v>0</v>
      </c>
      <c r="AC70" s="128">
        <f>'Car Data'!F89</f>
        <v>179</v>
      </c>
      <c r="AD70" s="126">
        <f t="shared" si="1"/>
        <v>50.279329608938546</v>
      </c>
      <c r="AF70" s="126">
        <f>'Car Data'!H89</f>
        <v>8.0944708761289813E-2</v>
      </c>
    </row>
    <row r="71" spans="2:69" x14ac:dyDescent="0.2">
      <c r="B71" s="123" t="s">
        <v>55</v>
      </c>
      <c r="C71" s="66" t="s">
        <v>82</v>
      </c>
      <c r="D71" s="66" t="s">
        <v>290</v>
      </c>
      <c r="E71" s="66" t="s">
        <v>170</v>
      </c>
      <c r="F71" s="61">
        <v>220</v>
      </c>
      <c r="G71" s="61">
        <f>'Rail Data'!G68</f>
        <v>210</v>
      </c>
      <c r="H71" s="61">
        <f>'Rail Data'!H68</f>
        <v>62.857142857142854</v>
      </c>
      <c r="I71" s="125">
        <f>'Rail Data'!I68</f>
        <v>0.2729166666666667</v>
      </c>
      <c r="J71" s="60">
        <f>'Rail Data'!J68</f>
        <v>0.11882076000448379</v>
      </c>
      <c r="K71" s="60">
        <f>'Rail Data'!K68</f>
        <v>0.11882076000448379</v>
      </c>
      <c r="L71" s="60">
        <f>'Rail Data'!L68</f>
        <v>0.11882076000448379</v>
      </c>
      <c r="M71" s="60">
        <f>'Rail Data'!M68</f>
        <v>0.11069386840040353</v>
      </c>
      <c r="N71" s="60">
        <f>'Rail Data'!N68</f>
        <v>0.11069386840040353</v>
      </c>
      <c r="O71" s="60">
        <f>'Rail Data'!O68</f>
        <v>0.11069386840040353</v>
      </c>
      <c r="P71" s="60">
        <f>'Rail Data'!P68</f>
        <v>0</v>
      </c>
      <c r="R71" s="4">
        <f>'Coach Data'!F39</f>
        <v>230</v>
      </c>
      <c r="S71" s="4">
        <f>'Coach Data'!G39</f>
        <v>57.391304347826086</v>
      </c>
      <c r="T71" s="125">
        <f>'Coach Data'!H39</f>
        <v>0.40277777777777773</v>
      </c>
      <c r="U71" s="4">
        <f>'Coach Data'!I39</f>
        <v>0.10368792736240331</v>
      </c>
      <c r="V71" s="4">
        <f>'Coach Data'!J39</f>
        <v>0.10368792736240331</v>
      </c>
      <c r="W71" s="4">
        <f>'Coach Data'!K39</f>
        <v>0.10368792736240331</v>
      </c>
      <c r="X71" s="4">
        <f>'Coach Data'!L39</f>
        <v>9.3038896984642974E-2</v>
      </c>
      <c r="Y71" s="4">
        <f>'Coach Data'!M39</f>
        <v>9.3038896984642974E-2</v>
      </c>
      <c r="Z71" s="4">
        <f>'Coach Data'!N39</f>
        <v>9.3038896984642974E-2</v>
      </c>
      <c r="AA71" s="4">
        <f>'Coach Data'!O39</f>
        <v>0</v>
      </c>
      <c r="AC71" s="128">
        <f>'Car Data'!F90</f>
        <v>198</v>
      </c>
      <c r="AD71" s="126">
        <f t="shared" si="1"/>
        <v>66.666666666666671</v>
      </c>
      <c r="AF71" s="126">
        <f>'Car Data'!H90</f>
        <v>0.1722207281635087</v>
      </c>
    </row>
    <row r="72" spans="2:69" x14ac:dyDescent="0.2">
      <c r="B72" s="123" t="s">
        <v>55</v>
      </c>
      <c r="C72" s="66" t="s">
        <v>79</v>
      </c>
      <c r="D72" s="66" t="s">
        <v>125</v>
      </c>
      <c r="E72" s="66" t="s">
        <v>169</v>
      </c>
      <c r="F72" s="61">
        <v>200</v>
      </c>
      <c r="G72" s="61">
        <f>'Rail Data'!G69</f>
        <v>148</v>
      </c>
      <c r="H72" s="61">
        <f>'Rail Data'!H69</f>
        <v>81.081081081081081</v>
      </c>
      <c r="I72" s="125">
        <f>'Rail Data'!I69</f>
        <v>0.49513888888888891</v>
      </c>
      <c r="J72" s="60">
        <f>'Rail Data'!J69</f>
        <v>0.1273112338858195</v>
      </c>
      <c r="K72" s="60">
        <f>'Rail Data'!K69</f>
        <v>0.11540147329650093</v>
      </c>
      <c r="L72" s="60">
        <f>'Rail Data'!L69</f>
        <v>9.7536832412523006E-2</v>
      </c>
      <c r="M72" s="60">
        <f>'Rail Data'!M69</f>
        <v>0.11129465930018417</v>
      </c>
      <c r="N72" s="60">
        <f>'Rail Data'!N69</f>
        <v>0.11129465930018417</v>
      </c>
      <c r="O72" s="60">
        <f>'Rail Data'!O69</f>
        <v>0.11129465930018417</v>
      </c>
      <c r="P72" s="60">
        <f>'Rail Data'!P69</f>
        <v>0</v>
      </c>
      <c r="R72" s="4">
        <f>'Coach Data'!F40</f>
        <v>180</v>
      </c>
      <c r="S72" s="4">
        <f>'Coach Data'!G40</f>
        <v>66.666666666666671</v>
      </c>
      <c r="T72" s="125">
        <f>'Coach Data'!H40</f>
        <v>0.51041666666666674</v>
      </c>
      <c r="U72" s="4">
        <f>'Coach Data'!I40</f>
        <v>8.2136279926335168E-2</v>
      </c>
      <c r="V72" s="4">
        <f>'Coach Data'!J40</f>
        <v>8.2136279926335168E-2</v>
      </c>
      <c r="W72" s="4">
        <f>'Coach Data'!K40</f>
        <v>8.2136279926335168E-2</v>
      </c>
      <c r="X72" s="4">
        <f>'Coach Data'!L40</f>
        <v>8.2136279926335168E-2</v>
      </c>
      <c r="Y72" s="4">
        <f>'Coach Data'!M40</f>
        <v>8.2136279926335168E-2</v>
      </c>
      <c r="Z72" s="4">
        <f>'Coach Data'!N40</f>
        <v>8.2136279926335168E-2</v>
      </c>
      <c r="AA72" s="4">
        <f>'Coach Data'!O40</f>
        <v>0</v>
      </c>
      <c r="AC72" s="128">
        <f>'Car Data'!F91</f>
        <v>176</v>
      </c>
      <c r="AD72" s="126">
        <f t="shared" si="1"/>
        <v>68.181818181818187</v>
      </c>
      <c r="AF72" s="126">
        <f>'Car Data'!H91</f>
        <v>0.20652259447039151</v>
      </c>
    </row>
    <row r="73" spans="2:69" x14ac:dyDescent="0.2">
      <c r="B73" s="123" t="s">
        <v>55</v>
      </c>
      <c r="C73" s="66" t="s">
        <v>76</v>
      </c>
      <c r="D73" s="66">
        <v>0</v>
      </c>
      <c r="E73" s="66">
        <v>0</v>
      </c>
      <c r="F73" s="61">
        <v>0</v>
      </c>
      <c r="G73" s="61">
        <f>'Rail Data'!G70</f>
        <v>0</v>
      </c>
      <c r="H73" s="61">
        <f>'Rail Data'!H70</f>
        <v>0</v>
      </c>
      <c r="I73" s="125">
        <f>'Rail Data'!I70</f>
        <v>0</v>
      </c>
      <c r="J73" s="60">
        <f>'Rail Data'!J70</f>
        <v>0</v>
      </c>
      <c r="K73" s="60">
        <f>'Rail Data'!K70</f>
        <v>0</v>
      </c>
      <c r="L73" s="60">
        <f>'Rail Data'!L70</f>
        <v>0</v>
      </c>
      <c r="M73" s="60">
        <f>'Rail Data'!M70</f>
        <v>0</v>
      </c>
      <c r="N73" s="60">
        <f>'Rail Data'!N70</f>
        <v>0</v>
      </c>
      <c r="O73" s="60">
        <f>'Rail Data'!O70</f>
        <v>0</v>
      </c>
      <c r="P73" s="60">
        <f>'Rail Data'!P70</f>
        <v>0</v>
      </c>
      <c r="R73" s="4">
        <f>'Coach Data'!F41</f>
        <v>0</v>
      </c>
      <c r="S73" s="4">
        <f>'Coach Data'!G41</f>
        <v>0</v>
      </c>
      <c r="T73" s="125">
        <f>'Coach Data'!H41</f>
        <v>0</v>
      </c>
      <c r="U73" s="4">
        <f>'Coach Data'!I41</f>
        <v>0</v>
      </c>
      <c r="V73" s="4">
        <f>'Coach Data'!J41</f>
        <v>0</v>
      </c>
      <c r="W73" s="4">
        <f>'Coach Data'!K41</f>
        <v>0</v>
      </c>
      <c r="X73" s="4">
        <f>'Coach Data'!L41</f>
        <v>0</v>
      </c>
      <c r="Y73" s="4">
        <f>'Coach Data'!M41</f>
        <v>0</v>
      </c>
      <c r="Z73" s="4">
        <f>'Coach Data'!N41</f>
        <v>0</v>
      </c>
      <c r="AA73" s="4">
        <f>'Coach Data'!O41</f>
        <v>0</v>
      </c>
      <c r="AC73" s="128">
        <f>'Car Data'!F92</f>
        <v>0</v>
      </c>
      <c r="AD73" s="126">
        <f t="shared" si="1"/>
        <v>0</v>
      </c>
      <c r="AF73" s="126">
        <f>'Car Data'!H92</f>
        <v>0</v>
      </c>
    </row>
    <row r="74" spans="2:69" x14ac:dyDescent="0.2">
      <c r="B74" s="123" t="s">
        <v>55</v>
      </c>
      <c r="C74" s="66" t="s">
        <v>75</v>
      </c>
      <c r="D74" s="66" t="s">
        <v>74</v>
      </c>
      <c r="E74" s="66" t="s">
        <v>168</v>
      </c>
      <c r="F74" s="61">
        <v>170</v>
      </c>
      <c r="G74" s="61">
        <f>'Rail Data'!G71</f>
        <v>159</v>
      </c>
      <c r="H74" s="61">
        <f>'Rail Data'!H71</f>
        <v>64.150943396226424</v>
      </c>
      <c r="I74" s="125">
        <f>'Rail Data'!I71</f>
        <v>0.44305555555555559</v>
      </c>
      <c r="J74" s="60">
        <f>'Rail Data'!J71</f>
        <v>7.5115760589950259E-2</v>
      </c>
      <c r="K74" s="60">
        <f>'Rail Data'!K71</f>
        <v>7.5115760589950259E-2</v>
      </c>
      <c r="L74" s="60">
        <f>'Rail Data'!L71</f>
        <v>7.6401989367175432E-2</v>
      </c>
      <c r="M74" s="60">
        <f>'Rail Data'!M71</f>
        <v>7.6401989367175432E-2</v>
      </c>
      <c r="N74" s="60">
        <f>'Rail Data'!N71</f>
        <v>7.6401989367175432E-2</v>
      </c>
      <c r="O74" s="60">
        <f>'Rail Data'!O71</f>
        <v>6.7784256559766762E-2</v>
      </c>
      <c r="P74" s="60">
        <f>'Rail Data'!P71</f>
        <v>0</v>
      </c>
      <c r="R74" s="4">
        <f>'Coach Data'!F42</f>
        <v>0</v>
      </c>
      <c r="S74" s="4">
        <f>'Coach Data'!G42</f>
        <v>0</v>
      </c>
      <c r="T74" s="125">
        <f>'Coach Data'!H42</f>
        <v>0</v>
      </c>
      <c r="U74" s="4">
        <f>'Coach Data'!I42</f>
        <v>0</v>
      </c>
      <c r="V74" s="4">
        <f>'Coach Data'!J42</f>
        <v>0</v>
      </c>
      <c r="W74" s="4">
        <f>'Coach Data'!K42</f>
        <v>0</v>
      </c>
      <c r="X74" s="4">
        <f>'Coach Data'!L42</f>
        <v>0</v>
      </c>
      <c r="Y74" s="4">
        <f>'Coach Data'!M42</f>
        <v>0</v>
      </c>
      <c r="Z74" s="4">
        <f>'Coach Data'!N42</f>
        <v>0</v>
      </c>
      <c r="AA74" s="4">
        <f>'Coach Data'!O42</f>
        <v>0</v>
      </c>
      <c r="AC74" s="128">
        <f>'Car Data'!F93</f>
        <v>135</v>
      </c>
      <c r="AD74" s="126">
        <f t="shared" si="1"/>
        <v>75.555555555555557</v>
      </c>
      <c r="AF74" s="126">
        <f>'Car Data'!H93</f>
        <v>8.1402585539889605E-2</v>
      </c>
    </row>
    <row r="75" spans="2:69" x14ac:dyDescent="0.2">
      <c r="B75" s="123" t="s">
        <v>55</v>
      </c>
      <c r="C75" s="66" t="s">
        <v>72</v>
      </c>
      <c r="D75" s="66" t="s">
        <v>71</v>
      </c>
      <c r="E75" s="66" t="s">
        <v>167</v>
      </c>
      <c r="F75" s="61">
        <v>150</v>
      </c>
      <c r="G75" s="61">
        <f>'Rail Data'!G72</f>
        <v>118</v>
      </c>
      <c r="H75" s="61">
        <f>'Rail Data'!H72</f>
        <v>76.271186440677965</v>
      </c>
      <c r="I75" s="125">
        <f>'Rail Data'!I72</f>
        <v>0.58194444444444449</v>
      </c>
      <c r="J75" s="60">
        <f>'Rail Data'!J72</f>
        <v>0.18722943722943725</v>
      </c>
      <c r="K75" s="60">
        <f>'Rail Data'!K72</f>
        <v>4.8701298701298697E-2</v>
      </c>
      <c r="L75" s="60">
        <f>'Rail Data'!L72</f>
        <v>4.8701298701298697E-2</v>
      </c>
      <c r="M75" s="60">
        <f>'Rail Data'!M72</f>
        <v>0.17694805194805197</v>
      </c>
      <c r="N75" s="60">
        <f>'Rail Data'!N72</f>
        <v>4.8701298701298697E-2</v>
      </c>
      <c r="O75" s="60">
        <f>'Rail Data'!O72</f>
        <v>4.8701298701298697E-2</v>
      </c>
      <c r="P75" s="60">
        <f>'Rail Data'!P72</f>
        <v>6.8222402597402601E-2</v>
      </c>
      <c r="R75" s="4">
        <f>'Coach Data'!F43</f>
        <v>120</v>
      </c>
      <c r="S75" s="4">
        <f>'Coach Data'!G43</f>
        <v>75</v>
      </c>
      <c r="T75" s="125">
        <f>'Coach Data'!H43</f>
        <v>0.60763888888888884</v>
      </c>
      <c r="U75" s="4">
        <f>'Coach Data'!I43</f>
        <v>4.0584415584415584E-2</v>
      </c>
      <c r="V75" s="4">
        <f>'Coach Data'!J43</f>
        <v>2.7056277056277056E-2</v>
      </c>
      <c r="W75" s="4">
        <f>'Coach Data'!K43</f>
        <v>5.4112554112554119E-3</v>
      </c>
      <c r="X75" s="4">
        <f>'Coach Data'!L43</f>
        <v>2.7056277056277056E-2</v>
      </c>
      <c r="Y75" s="4">
        <f>'Coach Data'!M43</f>
        <v>1.893939393939394E-2</v>
      </c>
      <c r="Z75" s="4">
        <f>'Coach Data'!N43</f>
        <v>5.4112554112554119E-3</v>
      </c>
      <c r="AA75" s="4">
        <f>'Coach Data'!O43</f>
        <v>0</v>
      </c>
      <c r="AC75" s="128">
        <f>'Car Data'!F94</f>
        <v>121</v>
      </c>
      <c r="AD75" s="126">
        <f t="shared" si="1"/>
        <v>74.380165289256198</v>
      </c>
      <c r="AF75" s="126">
        <f>'Car Data'!H94</f>
        <v>5.4249434083732055E-2</v>
      </c>
    </row>
    <row r="76" spans="2:69" x14ac:dyDescent="0.2">
      <c r="B76" s="123" t="s">
        <v>55</v>
      </c>
      <c r="C76" s="66" t="s">
        <v>69</v>
      </c>
      <c r="D76" s="66" t="s">
        <v>68</v>
      </c>
      <c r="E76" s="66" t="s">
        <v>166</v>
      </c>
      <c r="F76" s="61">
        <v>160</v>
      </c>
      <c r="G76" s="61">
        <f>'Rail Data'!G73</f>
        <v>113</v>
      </c>
      <c r="H76" s="61">
        <f>'Rail Data'!H73</f>
        <v>84.955752212389385</v>
      </c>
      <c r="I76" s="125">
        <f>'Rail Data'!I73</f>
        <v>0.54236111111111107</v>
      </c>
      <c r="J76" s="60">
        <f>'Rail Data'!J73</f>
        <v>0.14127906976744184</v>
      </c>
      <c r="K76" s="60">
        <f>'Rail Data'!K73</f>
        <v>0.11854450681635924</v>
      </c>
      <c r="L76" s="60">
        <f>'Rail Data'!L73</f>
        <v>8.1736166800320767E-2</v>
      </c>
      <c r="M76" s="60">
        <f>'Rail Data'!M73</f>
        <v>0.14127906976744184</v>
      </c>
      <c r="N76" s="60">
        <f>'Rail Data'!N73</f>
        <v>0.10014033680834</v>
      </c>
      <c r="O76" s="60">
        <f>'Rail Data'!O73</f>
        <v>7.7947072975140322E-2</v>
      </c>
      <c r="P76" s="60">
        <f>'Rail Data'!P73</f>
        <v>5.7919005613472324E-2</v>
      </c>
      <c r="R76" s="4">
        <f>'Coach Data'!F44</f>
        <v>165</v>
      </c>
      <c r="S76" s="4">
        <f>'Coach Data'!G44</f>
        <v>58.18181818181818</v>
      </c>
      <c r="T76" s="125">
        <f>'Coach Data'!H44</f>
        <v>0.27083333333333331</v>
      </c>
      <c r="U76" s="4">
        <f>'Coach Data'!I44</f>
        <v>8.6066559743384119E-2</v>
      </c>
      <c r="V76" s="4">
        <f>'Coach Data'!J44</f>
        <v>8.6066559743384119E-2</v>
      </c>
      <c r="W76" s="4">
        <f>'Coach Data'!K44</f>
        <v>8.6066559743384119E-2</v>
      </c>
      <c r="X76" s="4">
        <f>'Coach Data'!L44</f>
        <v>9.6892542101042478E-2</v>
      </c>
      <c r="Y76" s="4">
        <f>'Coach Data'!M44</f>
        <v>9.1479550922213299E-2</v>
      </c>
      <c r="Z76" s="4">
        <f>'Coach Data'!N44</f>
        <v>9.1479550922213299E-2</v>
      </c>
      <c r="AA76" s="4">
        <f>'Coach Data'!O44</f>
        <v>0</v>
      </c>
      <c r="AC76" s="128">
        <f>'Car Data'!F95</f>
        <v>150</v>
      </c>
      <c r="AD76" s="126">
        <f t="shared" si="1"/>
        <v>64</v>
      </c>
      <c r="AF76" s="126">
        <f>'Car Data'!H95</f>
        <v>7.0153920019521157E-2</v>
      </c>
    </row>
    <row r="77" spans="2:69" x14ac:dyDescent="0.2">
      <c r="B77" s="123" t="s">
        <v>55</v>
      </c>
      <c r="C77" s="66" t="s">
        <v>66</v>
      </c>
      <c r="D77" s="66" t="s">
        <v>164</v>
      </c>
      <c r="E77" s="66" t="s">
        <v>163</v>
      </c>
      <c r="F77" s="61">
        <v>210</v>
      </c>
      <c r="G77" s="61">
        <f>'Rail Data'!G74</f>
        <v>127</v>
      </c>
      <c r="H77" s="61">
        <f>'Rail Data'!H74</f>
        <v>99.212598425196845</v>
      </c>
      <c r="I77" s="125">
        <f>'Rail Data'!I74</f>
        <v>0.51597222222222228</v>
      </c>
      <c r="J77" s="60">
        <f>'Rail Data'!J74</f>
        <v>0.59331923558897248</v>
      </c>
      <c r="K77" s="60">
        <f>'Rail Data'!K74</f>
        <v>0.59331923558897248</v>
      </c>
      <c r="L77" s="60">
        <f>'Rail Data'!L74</f>
        <v>0.23406171679197996</v>
      </c>
      <c r="M77" s="60">
        <f>'Rail Data'!M74</f>
        <v>0.20140194235588973</v>
      </c>
      <c r="N77" s="60">
        <f>'Rail Data'!N74</f>
        <v>0.20140194235588973</v>
      </c>
      <c r="O77" s="60">
        <f>'Rail Data'!O74</f>
        <v>0.20140194235588973</v>
      </c>
      <c r="P77" s="60">
        <f>'Rail Data'!P74</f>
        <v>0.133211054981203</v>
      </c>
      <c r="R77" s="4">
        <f>'Coach Data'!F45</f>
        <v>205</v>
      </c>
      <c r="S77" s="4">
        <f>'Coach Data'!G45</f>
        <v>61.463414634146346</v>
      </c>
      <c r="T77" s="125">
        <f>'Coach Data'!H45</f>
        <v>0.31597222222222221</v>
      </c>
      <c r="U77" s="4">
        <f>'Coach Data'!I45</f>
        <v>5.4432957393483708E-2</v>
      </c>
      <c r="V77" s="4">
        <f>'Coach Data'!J45</f>
        <v>3.8103070175438597E-2</v>
      </c>
      <c r="W77" s="4">
        <f>'Coach Data'!K45</f>
        <v>2.7216478696741854E-2</v>
      </c>
      <c r="X77" s="4">
        <f>'Coach Data'!L45</f>
        <v>5.4432957393483708E-2</v>
      </c>
      <c r="Y77" s="4">
        <f>'Coach Data'!M45</f>
        <v>2.7216478696741854E-2</v>
      </c>
      <c r="Z77" s="4">
        <f>'Coach Data'!N45</f>
        <v>3.2659774436090222E-2</v>
      </c>
      <c r="AA77" s="4">
        <f>'Coach Data'!O45</f>
        <v>0</v>
      </c>
      <c r="AC77" s="128">
        <f>'Car Data'!F96</f>
        <v>186</v>
      </c>
      <c r="AD77" s="126">
        <f t="shared" si="1"/>
        <v>67.741935483870961</v>
      </c>
      <c r="AF77" s="126">
        <f>'Car Data'!H96</f>
        <v>8.5032966763788756E-2</v>
      </c>
    </row>
    <row r="78" spans="2:69" x14ac:dyDescent="0.2">
      <c r="B78" s="69"/>
      <c r="C78" s="69"/>
      <c r="D78" s="69"/>
      <c r="E78" s="69"/>
      <c r="F78" s="69"/>
      <c r="G78" s="69"/>
      <c r="H78" s="69"/>
      <c r="I78" s="69"/>
      <c r="J78" s="69"/>
      <c r="K78" s="69"/>
      <c r="L78" s="69"/>
      <c r="M78" s="69"/>
      <c r="N78" s="69"/>
      <c r="O78" s="69"/>
      <c r="P78" s="69"/>
    </row>
    <row r="79" spans="2:69" ht="15" x14ac:dyDescent="0.2">
      <c r="B79" s="14" t="s">
        <v>54</v>
      </c>
      <c r="C79" s="14"/>
      <c r="D79" s="14"/>
      <c r="E79" s="14"/>
      <c r="F79" s="14"/>
      <c r="G79" s="14"/>
      <c r="H79" s="14"/>
      <c r="I79" s="14"/>
      <c r="J79" s="14"/>
      <c r="K79" s="14"/>
      <c r="L79" s="14"/>
      <c r="M79" s="14"/>
      <c r="N79" s="14"/>
      <c r="O79" s="14"/>
      <c r="P79" s="14"/>
      <c r="Q79" s="14"/>
      <c r="R79" s="14"/>
      <c r="S79" s="14"/>
      <c r="T79" s="14"/>
      <c r="U79" s="14"/>
      <c r="V79" s="14"/>
      <c r="W79" s="14"/>
      <c r="X79" s="14"/>
      <c r="Y79" s="14"/>
      <c r="Z79" s="14"/>
      <c r="AA79" s="14"/>
      <c r="AB79" s="14"/>
      <c r="AC79" s="14"/>
      <c r="AD79" s="14"/>
      <c r="AE79" s="14"/>
      <c r="AF79" s="14"/>
      <c r="AG79" s="14"/>
      <c r="AH79" s="14"/>
      <c r="AI79" s="14"/>
      <c r="AJ79" s="14"/>
      <c r="AK79" s="14"/>
      <c r="AL79" s="14"/>
      <c r="AM79" s="14"/>
      <c r="AN79" s="14"/>
      <c r="AO79" s="14"/>
      <c r="AP79" s="14"/>
      <c r="AQ79" s="14"/>
      <c r="AR79" s="14"/>
      <c r="AS79" s="14"/>
      <c r="AT79" s="14"/>
      <c r="AU79" s="14"/>
      <c r="AV79" s="14"/>
      <c r="AW79" s="14"/>
      <c r="AX79" s="14"/>
      <c r="AY79" s="14"/>
      <c r="AZ79" s="14"/>
      <c r="BA79" s="14"/>
      <c r="BB79" s="14"/>
      <c r="BC79" s="14"/>
      <c r="BD79" s="14"/>
      <c r="BE79" s="14"/>
      <c r="BF79" s="14"/>
      <c r="BG79" s="14"/>
      <c r="BH79" s="14"/>
      <c r="BI79" s="14"/>
      <c r="BJ79" s="14"/>
      <c r="BK79" s="14"/>
      <c r="BL79" s="14"/>
      <c r="BM79" s="14"/>
      <c r="BN79" s="14"/>
      <c r="BO79" s="14"/>
      <c r="BP79" s="14"/>
      <c r="BQ79" s="14"/>
    </row>
    <row r="80" spans="2:69" x14ac:dyDescent="0.2">
      <c r="B80" s="123" t="s">
        <v>54</v>
      </c>
      <c r="C80" s="66" t="s">
        <v>118</v>
      </c>
      <c r="D80" s="66">
        <v>0</v>
      </c>
      <c r="E80" s="66">
        <v>0</v>
      </c>
      <c r="F80" s="61">
        <v>0</v>
      </c>
      <c r="G80" s="61">
        <f>'Rail Data'!G77</f>
        <v>0</v>
      </c>
      <c r="H80" s="61">
        <f>'Rail Data'!H77</f>
        <v>0</v>
      </c>
      <c r="I80" s="125">
        <f>'Rail Data'!I77</f>
        <v>0</v>
      </c>
      <c r="J80" s="60">
        <f>'Rail Data'!J77</f>
        <v>0</v>
      </c>
      <c r="K80" s="60">
        <f>'Rail Data'!K77</f>
        <v>0</v>
      </c>
      <c r="L80" s="60">
        <f>'Rail Data'!L77</f>
        <v>0</v>
      </c>
      <c r="M80" s="60">
        <f>'Rail Data'!M77</f>
        <v>0</v>
      </c>
      <c r="N80" s="60">
        <f>'Rail Data'!N77</f>
        <v>0</v>
      </c>
      <c r="O80" s="60">
        <f>'Rail Data'!O77</f>
        <v>0</v>
      </c>
      <c r="P80" s="60">
        <f>'Rail Data'!P77</f>
        <v>0</v>
      </c>
      <c r="AC80" s="128">
        <f>'Car Data'!F99</f>
        <v>0</v>
      </c>
      <c r="AD80" s="126">
        <f t="shared" ref="AD80:AD107" si="2">IFERROR(F80/(AC80/60),0)</f>
        <v>0</v>
      </c>
      <c r="AF80" s="126">
        <f>'Car Data'!H99</f>
        <v>0</v>
      </c>
      <c r="AN80" s="128">
        <f>'Aviation Data'!F15</f>
        <v>0</v>
      </c>
      <c r="AO80" s="127">
        <f>IFERROR(F80/AN80,0)</f>
        <v>0</v>
      </c>
      <c r="AP80" s="127"/>
      <c r="AQ80" s="126">
        <f>'Aviation Data'!G15</f>
        <v>0</v>
      </c>
      <c r="AR80" s="126">
        <f>'Aviation Data'!H15</f>
        <v>0</v>
      </c>
      <c r="AS80" s="126">
        <f>'Aviation Data'!I15</f>
        <v>0</v>
      </c>
    </row>
    <row r="81" spans="2:45" x14ac:dyDescent="0.2">
      <c r="B81" s="123" t="s">
        <v>54</v>
      </c>
      <c r="C81" s="66" t="s">
        <v>117</v>
      </c>
      <c r="D81" s="66" t="s">
        <v>116</v>
      </c>
      <c r="E81" s="66" t="s">
        <v>135</v>
      </c>
      <c r="F81" s="61">
        <v>380</v>
      </c>
      <c r="G81" s="61">
        <f>'Rail Data'!G78</f>
        <v>453</v>
      </c>
      <c r="H81" s="61">
        <f>'Rail Data'!H78</f>
        <v>50.331125827814567</v>
      </c>
      <c r="I81" s="125">
        <f>'Rail Data'!I78</f>
        <v>0.16805555555555551</v>
      </c>
      <c r="J81" s="60">
        <f>'Rail Data'!J78</f>
        <v>6.5441496302740335E-2</v>
      </c>
      <c r="K81" s="60">
        <f>'Rail Data'!K78</f>
        <v>6.5441496302740335E-2</v>
      </c>
      <c r="L81" s="60">
        <f>'Rail Data'!L78</f>
        <v>6.5441496302740335E-2</v>
      </c>
      <c r="M81" s="60">
        <f>'Rail Data'!M78</f>
        <v>4.8803827751196176E-2</v>
      </c>
      <c r="N81" s="60">
        <f>'Rail Data'!N78</f>
        <v>4.8803827751196176E-2</v>
      </c>
      <c r="O81" s="60">
        <f>'Rail Data'!O78</f>
        <v>4.8803827751196176E-2</v>
      </c>
      <c r="P81" s="60">
        <f>'Rail Data'!P78</f>
        <v>0</v>
      </c>
      <c r="AC81" s="128">
        <f>'Car Data'!F100</f>
        <v>396</v>
      </c>
      <c r="AD81" s="126">
        <f t="shared" si="2"/>
        <v>57.575757575757578</v>
      </c>
      <c r="AF81" s="126">
        <f>'Car Data'!H100</f>
        <v>9.9877292356649758E-2</v>
      </c>
      <c r="AN81" s="128">
        <f>'Aviation Data'!F16</f>
        <v>188</v>
      </c>
      <c r="AO81" s="127">
        <f t="shared" ref="AO81:AO108" si="3">IFERROR(F81/(AN81/60),0)</f>
        <v>121.27659574468085</v>
      </c>
      <c r="AP81" s="127"/>
      <c r="AQ81" s="126">
        <f>'Aviation Data'!G16</f>
        <v>0.17845996814164708</v>
      </c>
      <c r="AR81" s="126">
        <f>'Aviation Data'!H16</f>
        <v>0.17845996814164708</v>
      </c>
      <c r="AS81" s="126">
        <f>'Aviation Data'!I16</f>
        <v>0.14424419048348316</v>
      </c>
    </row>
    <row r="82" spans="2:45" x14ac:dyDescent="0.2">
      <c r="B82" s="123" t="s">
        <v>54</v>
      </c>
      <c r="C82" s="66" t="s">
        <v>114</v>
      </c>
      <c r="D82" s="66">
        <v>0</v>
      </c>
      <c r="E82" s="66">
        <v>0</v>
      </c>
      <c r="F82" s="61">
        <v>0</v>
      </c>
      <c r="G82" s="61">
        <f>'Rail Data'!G79</f>
        <v>0</v>
      </c>
      <c r="H82" s="61">
        <f>'Rail Data'!H79</f>
        <v>0</v>
      </c>
      <c r="I82" s="125">
        <f>'Rail Data'!I79</f>
        <v>0</v>
      </c>
      <c r="J82" s="60">
        <f>'Rail Data'!J79</f>
        <v>0</v>
      </c>
      <c r="K82" s="60">
        <f>'Rail Data'!K79</f>
        <v>0</v>
      </c>
      <c r="L82" s="60">
        <f>'Rail Data'!L79</f>
        <v>0</v>
      </c>
      <c r="M82" s="60">
        <f>'Rail Data'!M79</f>
        <v>0</v>
      </c>
      <c r="N82" s="60">
        <f>'Rail Data'!N79</f>
        <v>0</v>
      </c>
      <c r="O82" s="60">
        <f>'Rail Data'!O79</f>
        <v>0</v>
      </c>
      <c r="P82" s="60">
        <f>'Rail Data'!P79</f>
        <v>0</v>
      </c>
      <c r="AC82" s="128">
        <f>'Car Data'!F101</f>
        <v>0</v>
      </c>
      <c r="AD82" s="126">
        <f t="shared" si="2"/>
        <v>0</v>
      </c>
      <c r="AF82" s="126">
        <f>'Car Data'!H101</f>
        <v>0</v>
      </c>
      <c r="AN82" s="128">
        <f>'Aviation Data'!F17</f>
        <v>0</v>
      </c>
      <c r="AO82" s="127">
        <f t="shared" si="3"/>
        <v>0</v>
      </c>
      <c r="AP82" s="127"/>
      <c r="AQ82" s="126">
        <f>'Aviation Data'!G17</f>
        <v>0</v>
      </c>
      <c r="AR82" s="126">
        <f>'Aviation Data'!H17</f>
        <v>0</v>
      </c>
      <c r="AS82" s="126">
        <f>'Aviation Data'!I17</f>
        <v>0</v>
      </c>
    </row>
    <row r="83" spans="2:45" x14ac:dyDescent="0.2">
      <c r="B83" s="123" t="s">
        <v>54</v>
      </c>
      <c r="C83" s="66" t="s">
        <v>113</v>
      </c>
      <c r="D83" s="66" t="s">
        <v>73</v>
      </c>
      <c r="E83" s="66" t="s">
        <v>134</v>
      </c>
      <c r="F83" s="61">
        <v>280</v>
      </c>
      <c r="G83" s="61">
        <f>'Rail Data'!G80</f>
        <v>181</v>
      </c>
      <c r="H83" s="61">
        <f>'Rail Data'!H80</f>
        <v>92.817679558011051</v>
      </c>
      <c r="I83" s="125">
        <f>'Rail Data'!I80</f>
        <v>0.39444444444444443</v>
      </c>
      <c r="J83" s="60">
        <f>'Rail Data'!J80</f>
        <v>1.8224299065420561E-2</v>
      </c>
      <c r="K83" s="60">
        <f>'Rail Data'!K80</f>
        <v>1.8224299065420561E-2</v>
      </c>
      <c r="L83" s="60">
        <f>'Rail Data'!L80</f>
        <v>1.8224299065420561E-2</v>
      </c>
      <c r="M83" s="60">
        <f>'Rail Data'!M80</f>
        <v>2.1417445482866043E-2</v>
      </c>
      <c r="N83" s="60">
        <f>'Rail Data'!N80</f>
        <v>2.1417445482866043E-2</v>
      </c>
      <c r="O83" s="60">
        <f>'Rail Data'!O80</f>
        <v>2.1417445482866043E-2</v>
      </c>
      <c r="P83" s="60">
        <f>'Rail Data'!P80</f>
        <v>0</v>
      </c>
      <c r="AC83" s="128">
        <f>'Car Data'!F102</f>
        <v>251</v>
      </c>
      <c r="AD83" s="126">
        <f t="shared" si="2"/>
        <v>66.932270916334659</v>
      </c>
      <c r="AF83" s="126">
        <f>'Car Data'!H102</f>
        <v>8.1363378959977042E-2</v>
      </c>
      <c r="AN83" s="128">
        <f>'Aviation Data'!F18</f>
        <v>207</v>
      </c>
      <c r="AO83" s="127">
        <f t="shared" si="3"/>
        <v>81.159420289855063</v>
      </c>
      <c r="AP83" s="127"/>
      <c r="AQ83" s="126">
        <f>'Aviation Data'!G18</f>
        <v>0.46770495290718317</v>
      </c>
      <c r="AR83" s="126">
        <f>'Aviation Data'!H18</f>
        <v>0.46770495290718317</v>
      </c>
      <c r="AS83" s="126">
        <f>'Aviation Data'!I18</f>
        <v>0.46770495290718317</v>
      </c>
    </row>
    <row r="84" spans="2:45" x14ac:dyDescent="0.2">
      <c r="B84" s="123" t="s">
        <v>54</v>
      </c>
      <c r="C84" s="66" t="s">
        <v>112</v>
      </c>
      <c r="D84" s="66">
        <v>0</v>
      </c>
      <c r="E84" s="66">
        <v>0</v>
      </c>
      <c r="F84" s="61">
        <v>0</v>
      </c>
      <c r="G84" s="61">
        <f>'Rail Data'!G81</f>
        <v>0</v>
      </c>
      <c r="H84" s="61">
        <f>'Rail Data'!H81</f>
        <v>0</v>
      </c>
      <c r="I84" s="125">
        <f>'Rail Data'!I81</f>
        <v>0</v>
      </c>
      <c r="J84" s="60">
        <f>'Rail Data'!J81</f>
        <v>0</v>
      </c>
      <c r="K84" s="60">
        <f>'Rail Data'!K81</f>
        <v>0</v>
      </c>
      <c r="L84" s="60">
        <f>'Rail Data'!L81</f>
        <v>0</v>
      </c>
      <c r="M84" s="60">
        <f>'Rail Data'!M81</f>
        <v>0</v>
      </c>
      <c r="N84" s="60">
        <f>'Rail Data'!N81</f>
        <v>0</v>
      </c>
      <c r="O84" s="60">
        <f>'Rail Data'!O81</f>
        <v>0</v>
      </c>
      <c r="P84" s="60">
        <f>'Rail Data'!P81</f>
        <v>0</v>
      </c>
      <c r="AC84" s="128">
        <f>'Car Data'!F103</f>
        <v>207</v>
      </c>
      <c r="AD84" s="126">
        <f t="shared" si="2"/>
        <v>0</v>
      </c>
      <c r="AF84" s="126">
        <f>'Car Data'!H103</f>
        <v>0.12681691371475942</v>
      </c>
      <c r="AN84" s="128">
        <f>'Aviation Data'!F19</f>
        <v>0</v>
      </c>
      <c r="AO84" s="127">
        <f t="shared" si="3"/>
        <v>0</v>
      </c>
      <c r="AP84" s="127"/>
      <c r="AQ84" s="126">
        <f>'Aviation Data'!G19</f>
        <v>0</v>
      </c>
      <c r="AR84" s="126">
        <f>'Aviation Data'!H19</f>
        <v>0</v>
      </c>
      <c r="AS84" s="126">
        <f>'Aviation Data'!I19</f>
        <v>0</v>
      </c>
    </row>
    <row r="85" spans="2:45" x14ac:dyDescent="0.2">
      <c r="B85" s="123" t="s">
        <v>54</v>
      </c>
      <c r="C85" s="66" t="s">
        <v>109</v>
      </c>
      <c r="D85" s="66" t="s">
        <v>83</v>
      </c>
      <c r="E85" s="66" t="s">
        <v>64</v>
      </c>
      <c r="F85" s="61">
        <v>480</v>
      </c>
      <c r="G85" s="61">
        <f>'Rail Data'!G82</f>
        <v>260</v>
      </c>
      <c r="H85" s="61">
        <f>'Rail Data'!H82</f>
        <v>110.76923076923077</v>
      </c>
      <c r="I85" s="125">
        <f>'Rail Data'!I82</f>
        <v>0.54444444444444429</v>
      </c>
      <c r="J85" s="60">
        <f>'Rail Data'!J82</f>
        <v>0.24014778325123154</v>
      </c>
      <c r="K85" s="60">
        <f>'Rail Data'!K82</f>
        <v>0.18267651888341546</v>
      </c>
      <c r="L85" s="60">
        <f>'Rail Data'!L82</f>
        <v>0.10057471264367816</v>
      </c>
      <c r="M85" s="60">
        <f>'Rail Data'!M82</f>
        <v>0.24014778325123154</v>
      </c>
      <c r="N85" s="60">
        <f>'Rail Data'!N82</f>
        <v>0.14367816091954025</v>
      </c>
      <c r="O85" s="60">
        <f>'Rail Data'!O82</f>
        <v>0.12315270935960593</v>
      </c>
      <c r="P85" s="60">
        <f>'Rail Data'!P82</f>
        <v>0</v>
      </c>
      <c r="AC85" s="128">
        <f>'Car Data'!F104</f>
        <v>373</v>
      </c>
      <c r="AD85" s="126">
        <f t="shared" si="2"/>
        <v>77.211796246648788</v>
      </c>
      <c r="AF85" s="126">
        <f>'Car Data'!H104</f>
        <v>5.8717993635000187E-2</v>
      </c>
      <c r="AN85" s="128">
        <f>'Aviation Data'!F20</f>
        <v>211</v>
      </c>
      <c r="AO85" s="127">
        <f t="shared" si="3"/>
        <v>136.49289099526067</v>
      </c>
      <c r="AP85" s="127"/>
      <c r="AQ85" s="126">
        <f>'Aviation Data'!G20</f>
        <v>0.15381009026301548</v>
      </c>
      <c r="AR85" s="126">
        <f>'Aviation Data'!H20</f>
        <v>0.15381009026301548</v>
      </c>
      <c r="AS85" s="126">
        <f>'Aviation Data'!I20</f>
        <v>0.10423779316900904</v>
      </c>
    </row>
    <row r="86" spans="2:45" x14ac:dyDescent="0.2">
      <c r="B86" s="123" t="s">
        <v>54</v>
      </c>
      <c r="C86" s="66" t="s">
        <v>107</v>
      </c>
      <c r="D86" s="66">
        <v>0</v>
      </c>
      <c r="E86" s="66">
        <v>0</v>
      </c>
      <c r="F86" s="61">
        <v>0</v>
      </c>
      <c r="G86" s="61">
        <f>'Rail Data'!G83</f>
        <v>0</v>
      </c>
      <c r="H86" s="61">
        <f>'Rail Data'!H83</f>
        <v>0</v>
      </c>
      <c r="I86" s="125">
        <f>'Rail Data'!I83</f>
        <v>0</v>
      </c>
      <c r="J86" s="60">
        <f>'Rail Data'!J83</f>
        <v>0</v>
      </c>
      <c r="K86" s="60">
        <f>'Rail Data'!K83</f>
        <v>0</v>
      </c>
      <c r="L86" s="60">
        <f>'Rail Data'!L83</f>
        <v>0</v>
      </c>
      <c r="M86" s="60">
        <f>'Rail Data'!M83</f>
        <v>0</v>
      </c>
      <c r="N86" s="60">
        <f>'Rail Data'!N83</f>
        <v>0</v>
      </c>
      <c r="O86" s="60">
        <f>'Rail Data'!O83</f>
        <v>0</v>
      </c>
      <c r="P86" s="60">
        <f>'Rail Data'!P83</f>
        <v>0</v>
      </c>
      <c r="AC86" s="128">
        <f>'Car Data'!F105</f>
        <v>0</v>
      </c>
      <c r="AD86" s="126">
        <f t="shared" si="2"/>
        <v>0</v>
      </c>
      <c r="AF86" s="126">
        <f>'Car Data'!H105</f>
        <v>0</v>
      </c>
      <c r="AN86" s="128">
        <f>'Aviation Data'!F21</f>
        <v>0</v>
      </c>
      <c r="AO86" s="127">
        <f t="shared" si="3"/>
        <v>0</v>
      </c>
      <c r="AP86" s="127"/>
      <c r="AQ86" s="126">
        <f>'Aviation Data'!G21</f>
        <v>0</v>
      </c>
      <c r="AR86" s="126">
        <f>'Aviation Data'!H21</f>
        <v>0</v>
      </c>
      <c r="AS86" s="126">
        <f>'Aviation Data'!I21</f>
        <v>0</v>
      </c>
    </row>
    <row r="87" spans="2:45" x14ac:dyDescent="0.2">
      <c r="B87" s="123" t="s">
        <v>54</v>
      </c>
      <c r="C87" s="66" t="s">
        <v>106</v>
      </c>
      <c r="D87" s="66">
        <v>0</v>
      </c>
      <c r="E87" s="66">
        <v>0</v>
      </c>
      <c r="F87" s="61">
        <v>0</v>
      </c>
      <c r="G87" s="61">
        <f>'Rail Data'!G84</f>
        <v>0</v>
      </c>
      <c r="H87" s="61">
        <f>'Rail Data'!H84</f>
        <v>0</v>
      </c>
      <c r="I87" s="125">
        <f>'Rail Data'!I84</f>
        <v>0</v>
      </c>
      <c r="J87" s="60">
        <f>'Rail Data'!J84</f>
        <v>0</v>
      </c>
      <c r="K87" s="60">
        <f>'Rail Data'!K84</f>
        <v>0</v>
      </c>
      <c r="L87" s="60">
        <f>'Rail Data'!L84</f>
        <v>0</v>
      </c>
      <c r="M87" s="60">
        <f>'Rail Data'!M84</f>
        <v>0</v>
      </c>
      <c r="N87" s="60">
        <f>'Rail Data'!N84</f>
        <v>0</v>
      </c>
      <c r="O87" s="60">
        <f>'Rail Data'!O84</f>
        <v>0</v>
      </c>
      <c r="P87" s="60">
        <f>'Rail Data'!P84</f>
        <v>0</v>
      </c>
      <c r="AC87" s="128">
        <f>'Car Data'!F106</f>
        <v>0</v>
      </c>
      <c r="AD87" s="126">
        <f t="shared" si="2"/>
        <v>0</v>
      </c>
      <c r="AF87" s="126">
        <f>'Car Data'!H106</f>
        <v>0</v>
      </c>
      <c r="AN87" s="128">
        <f>'Aviation Data'!F22</f>
        <v>0</v>
      </c>
      <c r="AO87" s="127">
        <f t="shared" si="3"/>
        <v>0</v>
      </c>
      <c r="AP87" s="127"/>
      <c r="AQ87" s="126">
        <f>'Aviation Data'!G22</f>
        <v>0</v>
      </c>
      <c r="AR87" s="126">
        <f>'Aviation Data'!H22</f>
        <v>0</v>
      </c>
      <c r="AS87" s="126">
        <f>'Aviation Data'!I22</f>
        <v>0</v>
      </c>
    </row>
    <row r="88" spans="2:45" x14ac:dyDescent="0.2">
      <c r="B88" s="123" t="s">
        <v>54</v>
      </c>
      <c r="C88" s="66" t="s">
        <v>105</v>
      </c>
      <c r="D88" s="66" t="s">
        <v>133</v>
      </c>
      <c r="E88" s="66" t="s">
        <v>132</v>
      </c>
      <c r="F88" s="61">
        <v>500</v>
      </c>
      <c r="G88" s="61">
        <f>'Rail Data'!G85</f>
        <v>323</v>
      </c>
      <c r="H88" s="61">
        <f>'Rail Data'!H85</f>
        <v>92.879256965944265</v>
      </c>
      <c r="I88" s="125">
        <f>'Rail Data'!I85</f>
        <v>0.46805555555555556</v>
      </c>
      <c r="J88" s="60">
        <f>'Rail Data'!J85</f>
        <v>0.10533642691415313</v>
      </c>
      <c r="K88" s="60">
        <f>'Rail Data'!K85</f>
        <v>0.10533642691415313</v>
      </c>
      <c r="L88" s="60">
        <f>'Rail Data'!L85</f>
        <v>0.10533642691415313</v>
      </c>
      <c r="M88" s="60">
        <f>'Rail Data'!M85</f>
        <v>0.10533642691415313</v>
      </c>
      <c r="N88" s="60">
        <f>'Rail Data'!N85</f>
        <v>0.10533642691415313</v>
      </c>
      <c r="O88" s="60">
        <f>'Rail Data'!O85</f>
        <v>0.10533642691415313</v>
      </c>
      <c r="P88" s="60">
        <f>'Rail Data'!P85</f>
        <v>0</v>
      </c>
      <c r="AC88" s="128">
        <f>'Car Data'!F107</f>
        <v>349</v>
      </c>
      <c r="AD88" s="126">
        <f t="shared" si="2"/>
        <v>85.959885386819494</v>
      </c>
      <c r="AF88" s="126">
        <f>'Car Data'!H107</f>
        <v>0.14482854705942944</v>
      </c>
      <c r="AN88" s="128">
        <f>'Aviation Data'!F23</f>
        <v>209</v>
      </c>
      <c r="AO88" s="127">
        <f t="shared" si="3"/>
        <v>143.54066985645932</v>
      </c>
      <c r="AP88" s="127"/>
      <c r="AQ88" s="126">
        <f>'Aviation Data'!G23</f>
        <v>0.10593253773594052</v>
      </c>
      <c r="AR88" s="126">
        <f>'Aviation Data'!H23</f>
        <v>0.10593253773594052</v>
      </c>
      <c r="AS88" s="126">
        <f>'Aviation Data'!I23</f>
        <v>8.1217032757277666E-2</v>
      </c>
    </row>
    <row r="89" spans="2:45" x14ac:dyDescent="0.2">
      <c r="B89" s="123" t="s">
        <v>54</v>
      </c>
      <c r="C89" s="66" t="s">
        <v>104</v>
      </c>
      <c r="D89" s="66" t="s">
        <v>80</v>
      </c>
      <c r="E89" s="66" t="s">
        <v>103</v>
      </c>
      <c r="F89" s="61">
        <v>500</v>
      </c>
      <c r="G89" s="61">
        <f>'Rail Data'!G86</f>
        <v>150</v>
      </c>
      <c r="H89" s="61">
        <f>'Rail Data'!H86</f>
        <v>200</v>
      </c>
      <c r="I89" s="125">
        <f>'Rail Data'!I86</f>
        <v>0.54652777777777795</v>
      </c>
      <c r="J89" s="60">
        <f>'Rail Data'!J86</f>
        <v>0.22804746494066883</v>
      </c>
      <c r="K89" s="60">
        <f>'Rail Data'!K86</f>
        <v>0.27162891046386195</v>
      </c>
      <c r="L89" s="60">
        <f>'Rail Data'!L86</f>
        <v>0.14271844660194175</v>
      </c>
      <c r="M89" s="60">
        <f>'Rail Data'!M86</f>
        <v>0.20070118662351674</v>
      </c>
      <c r="N89" s="60">
        <f>'Rail Data'!N86</f>
        <v>0.18414239482200645</v>
      </c>
      <c r="O89" s="60">
        <f>'Rail Data'!O86</f>
        <v>0.14390507011866235</v>
      </c>
      <c r="P89" s="60">
        <f>'Rail Data'!P86</f>
        <v>0</v>
      </c>
      <c r="AC89" s="128">
        <f>'Car Data'!F108</f>
        <v>429</v>
      </c>
      <c r="AD89" s="126">
        <f t="shared" si="2"/>
        <v>69.930069930069934</v>
      </c>
      <c r="AF89" s="126">
        <f>'Car Data'!H108</f>
        <v>7.7162451779854563E-2</v>
      </c>
      <c r="AN89" s="128">
        <f>'Aviation Data'!F24</f>
        <v>214</v>
      </c>
      <c r="AO89" s="127">
        <f t="shared" si="3"/>
        <v>140.18691588785046</v>
      </c>
      <c r="AP89" s="127"/>
      <c r="AQ89" s="126">
        <f>'Aviation Data'!G24</f>
        <v>0.19191944619728882</v>
      </c>
      <c r="AR89" s="126">
        <f>'Aviation Data'!H24</f>
        <v>0.19191944619728882</v>
      </c>
      <c r="AS89" s="126">
        <f>'Aviation Data'!I24</f>
        <v>0.18335856167930972</v>
      </c>
    </row>
    <row r="90" spans="2:45" x14ac:dyDescent="0.2">
      <c r="B90" s="123" t="s">
        <v>54</v>
      </c>
      <c r="C90" s="66" t="s">
        <v>100</v>
      </c>
      <c r="D90" s="66" t="s">
        <v>154</v>
      </c>
      <c r="E90" s="66" t="s">
        <v>131</v>
      </c>
      <c r="F90" s="61">
        <v>390</v>
      </c>
      <c r="G90" s="61">
        <f>'Rail Data'!G87</f>
        <v>117</v>
      </c>
      <c r="H90" s="61">
        <f>'Rail Data'!H87</f>
        <v>200</v>
      </c>
      <c r="I90" s="125">
        <f>'Rail Data'!I87</f>
        <v>0.57013888888888897</v>
      </c>
      <c r="J90" s="60">
        <f>'Rail Data'!J87</f>
        <v>0.1736358879216022</v>
      </c>
      <c r="K90" s="60">
        <f>'Rail Data'!K87</f>
        <v>0.1736358879216022</v>
      </c>
      <c r="L90" s="60">
        <f>'Rail Data'!L87</f>
        <v>9.0385804671518952E-2</v>
      </c>
      <c r="M90" s="60">
        <f>'Rail Data'!M87</f>
        <v>0.13260548974834688</v>
      </c>
      <c r="N90" s="60">
        <f>'Rail Data'!N87</f>
        <v>0.1409304980733552</v>
      </c>
      <c r="O90" s="60">
        <f>'Rail Data'!O87</f>
        <v>0.10227867370724512</v>
      </c>
      <c r="P90" s="60">
        <f>'Rail Data'!P87</f>
        <v>0</v>
      </c>
      <c r="AC90" s="128">
        <f>'Car Data'!F109</f>
        <v>279</v>
      </c>
      <c r="AD90" s="126">
        <f t="shared" si="2"/>
        <v>83.870967741935473</v>
      </c>
      <c r="AF90" s="126">
        <f>'Car Data'!H109</f>
        <v>0.11962850701458475</v>
      </c>
      <c r="AN90" s="128">
        <f>'Aviation Data'!F25</f>
        <v>221</v>
      </c>
      <c r="AO90" s="127">
        <f t="shared" si="3"/>
        <v>105.88235294117648</v>
      </c>
      <c r="AP90" s="127"/>
      <c r="AQ90" s="126">
        <f>'Aviation Data'!G25</f>
        <v>0.41048554716671048</v>
      </c>
      <c r="AR90" s="126">
        <f>'Aviation Data'!H25</f>
        <v>0.41048554716671048</v>
      </c>
      <c r="AS90" s="126">
        <f>'Aviation Data'!I25</f>
        <v>0.41550461239289332</v>
      </c>
    </row>
    <row r="91" spans="2:45" x14ac:dyDescent="0.2">
      <c r="B91" s="123" t="s">
        <v>54</v>
      </c>
      <c r="C91" s="66" t="s">
        <v>153</v>
      </c>
      <c r="D91" s="66">
        <v>0</v>
      </c>
      <c r="E91" s="66">
        <v>0</v>
      </c>
      <c r="F91" s="61">
        <v>0</v>
      </c>
      <c r="G91" s="61">
        <f>'Rail Data'!G88</f>
        <v>0</v>
      </c>
      <c r="H91" s="61">
        <f>'Rail Data'!H88</f>
        <v>0</v>
      </c>
      <c r="I91" s="125">
        <f>'Rail Data'!I88</f>
        <v>0</v>
      </c>
      <c r="J91" s="60">
        <f>'Rail Data'!J88</f>
        <v>0</v>
      </c>
      <c r="K91" s="60">
        <f>'Rail Data'!K88</f>
        <v>0</v>
      </c>
      <c r="L91" s="60">
        <f>'Rail Data'!L88</f>
        <v>0</v>
      </c>
      <c r="M91" s="60">
        <f>'Rail Data'!M88</f>
        <v>0</v>
      </c>
      <c r="N91" s="60">
        <f>'Rail Data'!N88</f>
        <v>0</v>
      </c>
      <c r="O91" s="60">
        <f>'Rail Data'!O88</f>
        <v>0</v>
      </c>
      <c r="P91" s="60">
        <f>'Rail Data'!P88</f>
        <v>0</v>
      </c>
      <c r="AC91" s="128">
        <f>'Car Data'!F110</f>
        <v>0</v>
      </c>
      <c r="AD91" s="126">
        <f t="shared" si="2"/>
        <v>0</v>
      </c>
      <c r="AF91" s="126">
        <f>'Car Data'!H110</f>
        <v>0</v>
      </c>
      <c r="AN91" s="128">
        <f>'Aviation Data'!F26</f>
        <v>0</v>
      </c>
      <c r="AO91" s="127">
        <f t="shared" si="3"/>
        <v>0</v>
      </c>
      <c r="AP91" s="127"/>
      <c r="AQ91" s="126">
        <f>'Aviation Data'!G26</f>
        <v>0</v>
      </c>
      <c r="AR91" s="126">
        <f>'Aviation Data'!H26</f>
        <v>0</v>
      </c>
      <c r="AS91" s="126">
        <f>'Aviation Data'!I26</f>
        <v>0</v>
      </c>
    </row>
    <row r="92" spans="2:45" x14ac:dyDescent="0.2">
      <c r="B92" s="123" t="s">
        <v>54</v>
      </c>
      <c r="C92" s="66" t="s">
        <v>98</v>
      </c>
      <c r="D92" s="66" t="s">
        <v>130</v>
      </c>
      <c r="E92" s="66" t="s">
        <v>97</v>
      </c>
      <c r="F92" s="61">
        <v>480</v>
      </c>
      <c r="G92" s="61">
        <f>'Rail Data'!G89</f>
        <v>198</v>
      </c>
      <c r="H92" s="61">
        <f>'Rail Data'!H89</f>
        <v>145.45454545454547</v>
      </c>
      <c r="I92" s="125">
        <f>'Rail Data'!I89</f>
        <v>0.4861111111111111</v>
      </c>
      <c r="J92" s="60">
        <f>'Rail Data'!J89</f>
        <v>0.16151455675498858</v>
      </c>
      <c r="K92" s="60">
        <f>'Rail Data'!K89</f>
        <v>5.1112201504743222E-2</v>
      </c>
      <c r="L92" s="60">
        <f>'Rail Data'!L89</f>
        <v>0.16151455675498858</v>
      </c>
      <c r="M92" s="60">
        <f>'Rail Data'!M89</f>
        <v>0.15333660451422965</v>
      </c>
      <c r="N92" s="60">
        <f>'Rail Data'!N89</f>
        <v>9.6090938828917241E-2</v>
      </c>
      <c r="O92" s="60">
        <f>'Rail Data'!O89</f>
        <v>0.11653581943081454</v>
      </c>
      <c r="P92" s="60">
        <f>'Rail Data'!P89</f>
        <v>4.6256542361792607E-2</v>
      </c>
      <c r="AC92" s="128">
        <f>'Car Data'!F111</f>
        <v>382</v>
      </c>
      <c r="AD92" s="126">
        <f t="shared" si="2"/>
        <v>75.392670157068068</v>
      </c>
      <c r="AF92" s="126">
        <f>'Car Data'!H111</f>
        <v>0.1348571127141085</v>
      </c>
      <c r="AN92" s="128">
        <f>'Aviation Data'!F27</f>
        <v>235</v>
      </c>
      <c r="AO92" s="127">
        <f t="shared" si="3"/>
        <v>122.55319148936171</v>
      </c>
      <c r="AP92" s="127"/>
      <c r="AQ92" s="126">
        <f>'Aviation Data'!G27</f>
        <v>0.32090077796437255</v>
      </c>
      <c r="AR92" s="126">
        <f>'Aviation Data'!H27</f>
        <v>0.32090077796437255</v>
      </c>
      <c r="AS92" s="126">
        <f>'Aviation Data'!I27</f>
        <v>0.32090077796437255</v>
      </c>
    </row>
    <row r="93" spans="2:45" x14ac:dyDescent="0.2">
      <c r="B93" s="123" t="s">
        <v>54</v>
      </c>
      <c r="C93" s="66" t="s">
        <v>95</v>
      </c>
      <c r="D93" s="66">
        <v>0</v>
      </c>
      <c r="E93" s="66">
        <v>0</v>
      </c>
      <c r="F93" s="61">
        <v>0</v>
      </c>
      <c r="G93" s="61">
        <f>'Rail Data'!G90</f>
        <v>0</v>
      </c>
      <c r="H93" s="61">
        <f>'Rail Data'!H90</f>
        <v>0</v>
      </c>
      <c r="I93" s="125">
        <f>'Rail Data'!I90</f>
        <v>0</v>
      </c>
      <c r="J93" s="60">
        <f>'Rail Data'!J90</f>
        <v>0</v>
      </c>
      <c r="K93" s="60">
        <f>'Rail Data'!K90</f>
        <v>0</v>
      </c>
      <c r="L93" s="60">
        <f>'Rail Data'!L90</f>
        <v>0</v>
      </c>
      <c r="M93" s="60">
        <f>'Rail Data'!M90</f>
        <v>0</v>
      </c>
      <c r="N93" s="60">
        <f>'Rail Data'!N90</f>
        <v>0</v>
      </c>
      <c r="O93" s="60">
        <f>'Rail Data'!O90</f>
        <v>0</v>
      </c>
      <c r="P93" s="60">
        <f>'Rail Data'!P90</f>
        <v>0</v>
      </c>
      <c r="AC93" s="128">
        <f>'Car Data'!F112</f>
        <v>0</v>
      </c>
      <c r="AD93" s="126">
        <f t="shared" si="2"/>
        <v>0</v>
      </c>
      <c r="AF93" s="126">
        <f>'Car Data'!H112</f>
        <v>0</v>
      </c>
      <c r="AN93" s="128">
        <f>'Aviation Data'!F28</f>
        <v>0</v>
      </c>
      <c r="AO93" s="127">
        <f t="shared" si="3"/>
        <v>0</v>
      </c>
      <c r="AP93" s="127"/>
      <c r="AQ93" s="126">
        <f>'Aviation Data'!G28</f>
        <v>0</v>
      </c>
      <c r="AR93" s="126">
        <f>'Aviation Data'!H28</f>
        <v>0</v>
      </c>
      <c r="AS93" s="126">
        <f>'Aviation Data'!I28</f>
        <v>0</v>
      </c>
    </row>
    <row r="94" spans="2:45" x14ac:dyDescent="0.2">
      <c r="B94" s="123" t="s">
        <v>54</v>
      </c>
      <c r="C94" s="66" t="s">
        <v>94</v>
      </c>
      <c r="D94" s="66">
        <v>0</v>
      </c>
      <c r="E94" s="66">
        <v>0</v>
      </c>
      <c r="F94" s="61">
        <v>0</v>
      </c>
      <c r="G94" s="61">
        <f>'Rail Data'!G91</f>
        <v>0</v>
      </c>
      <c r="H94" s="61">
        <f>'Rail Data'!H91</f>
        <v>0</v>
      </c>
      <c r="I94" s="125">
        <f>'Rail Data'!I91</f>
        <v>0</v>
      </c>
      <c r="J94" s="60">
        <f>'Rail Data'!J91</f>
        <v>0</v>
      </c>
      <c r="K94" s="60">
        <f>'Rail Data'!K91</f>
        <v>0</v>
      </c>
      <c r="L94" s="60">
        <f>'Rail Data'!L91</f>
        <v>0</v>
      </c>
      <c r="M94" s="60">
        <f>'Rail Data'!M91</f>
        <v>0</v>
      </c>
      <c r="N94" s="60">
        <f>'Rail Data'!N91</f>
        <v>0</v>
      </c>
      <c r="O94" s="60">
        <f>'Rail Data'!O91</f>
        <v>0</v>
      </c>
      <c r="P94" s="60">
        <f>'Rail Data'!P91</f>
        <v>0</v>
      </c>
      <c r="AC94" s="128">
        <f>'Car Data'!F113</f>
        <v>0</v>
      </c>
      <c r="AD94" s="126">
        <f t="shared" si="2"/>
        <v>0</v>
      </c>
      <c r="AF94" s="126">
        <f>'Car Data'!H113</f>
        <v>0</v>
      </c>
      <c r="AN94" s="128">
        <f>'Aviation Data'!F29</f>
        <v>0</v>
      </c>
      <c r="AO94" s="127">
        <f t="shared" si="3"/>
        <v>0</v>
      </c>
      <c r="AP94" s="127"/>
      <c r="AQ94" s="126">
        <f>'Aviation Data'!G29</f>
        <v>0</v>
      </c>
      <c r="AR94" s="126">
        <f>'Aviation Data'!H29</f>
        <v>0</v>
      </c>
      <c r="AS94" s="126">
        <f>'Aviation Data'!I29</f>
        <v>0</v>
      </c>
    </row>
    <row r="95" spans="2:45" x14ac:dyDescent="0.2">
      <c r="B95" s="123" t="s">
        <v>54</v>
      </c>
      <c r="C95" s="66" t="s">
        <v>93</v>
      </c>
      <c r="D95" s="66">
        <v>0</v>
      </c>
      <c r="E95" s="66">
        <v>0</v>
      </c>
      <c r="F95" s="61">
        <v>0</v>
      </c>
      <c r="G95" s="61">
        <f>'Rail Data'!G92</f>
        <v>0</v>
      </c>
      <c r="H95" s="61">
        <f>'Rail Data'!H92</f>
        <v>0</v>
      </c>
      <c r="I95" s="125">
        <f>'Rail Data'!I92</f>
        <v>0</v>
      </c>
      <c r="J95" s="60">
        <f>'Rail Data'!J92</f>
        <v>0</v>
      </c>
      <c r="K95" s="60">
        <f>'Rail Data'!K92</f>
        <v>0</v>
      </c>
      <c r="L95" s="60">
        <f>'Rail Data'!L92</f>
        <v>0</v>
      </c>
      <c r="M95" s="60">
        <f>'Rail Data'!M92</f>
        <v>0</v>
      </c>
      <c r="N95" s="60">
        <f>'Rail Data'!N92</f>
        <v>0</v>
      </c>
      <c r="O95" s="60">
        <f>'Rail Data'!O92</f>
        <v>0</v>
      </c>
      <c r="P95" s="60">
        <f>'Rail Data'!P92</f>
        <v>0</v>
      </c>
      <c r="AC95" s="128">
        <f>'Car Data'!F114</f>
        <v>0</v>
      </c>
      <c r="AD95" s="126">
        <f t="shared" si="2"/>
        <v>0</v>
      </c>
      <c r="AF95" s="126">
        <f>'Car Data'!H114</f>
        <v>0</v>
      </c>
      <c r="AN95" s="128">
        <f>'Aviation Data'!F30</f>
        <v>0</v>
      </c>
      <c r="AO95" s="127">
        <f t="shared" si="3"/>
        <v>0</v>
      </c>
      <c r="AP95" s="127"/>
      <c r="AQ95" s="126">
        <f>'Aviation Data'!G30</f>
        <v>0</v>
      </c>
      <c r="AR95" s="126">
        <f>'Aviation Data'!H30</f>
        <v>0</v>
      </c>
      <c r="AS95" s="126">
        <f>'Aviation Data'!I30</f>
        <v>0</v>
      </c>
    </row>
    <row r="96" spans="2:45" x14ac:dyDescent="0.2">
      <c r="B96" s="123" t="s">
        <v>54</v>
      </c>
      <c r="C96" s="66" t="s">
        <v>92</v>
      </c>
      <c r="D96" s="66">
        <v>0</v>
      </c>
      <c r="E96" s="66">
        <v>0</v>
      </c>
      <c r="F96" s="61">
        <v>0</v>
      </c>
      <c r="G96" s="61">
        <f>'Rail Data'!G93</f>
        <v>0</v>
      </c>
      <c r="H96" s="61">
        <f>'Rail Data'!H93</f>
        <v>0</v>
      </c>
      <c r="I96" s="125">
        <f>'Rail Data'!I93</f>
        <v>0</v>
      </c>
      <c r="J96" s="60">
        <f>'Rail Data'!J93</f>
        <v>0</v>
      </c>
      <c r="K96" s="60">
        <f>'Rail Data'!K93</f>
        <v>0</v>
      </c>
      <c r="L96" s="60">
        <f>'Rail Data'!L93</f>
        <v>0</v>
      </c>
      <c r="M96" s="60">
        <f>'Rail Data'!M93</f>
        <v>0</v>
      </c>
      <c r="N96" s="60">
        <f>'Rail Data'!N93</f>
        <v>0</v>
      </c>
      <c r="O96" s="60">
        <f>'Rail Data'!O93</f>
        <v>0</v>
      </c>
      <c r="P96" s="60">
        <f>'Rail Data'!P93</f>
        <v>0</v>
      </c>
      <c r="AC96" s="128">
        <f>'Car Data'!F115</f>
        <v>0</v>
      </c>
      <c r="AD96" s="126">
        <f t="shared" si="2"/>
        <v>0</v>
      </c>
      <c r="AF96" s="126">
        <f>'Car Data'!H115</f>
        <v>0</v>
      </c>
      <c r="AN96" s="128">
        <f>'Aviation Data'!F31</f>
        <v>0</v>
      </c>
      <c r="AO96" s="127">
        <f t="shared" si="3"/>
        <v>0</v>
      </c>
      <c r="AP96" s="127"/>
      <c r="AQ96" s="126">
        <f>'Aviation Data'!G31</f>
        <v>0</v>
      </c>
      <c r="AR96" s="126">
        <f>'Aviation Data'!H31</f>
        <v>0</v>
      </c>
      <c r="AS96" s="126">
        <f>'Aviation Data'!I31</f>
        <v>0</v>
      </c>
    </row>
    <row r="97" spans="2:69" x14ac:dyDescent="0.2">
      <c r="B97" s="123" t="s">
        <v>54</v>
      </c>
      <c r="C97" s="66" t="s">
        <v>91</v>
      </c>
      <c r="D97" s="66">
        <v>0</v>
      </c>
      <c r="E97" s="66">
        <v>0</v>
      </c>
      <c r="F97" s="61">
        <v>0</v>
      </c>
      <c r="G97" s="61">
        <f>'Rail Data'!G94</f>
        <v>0</v>
      </c>
      <c r="H97" s="61">
        <f>'Rail Data'!H94</f>
        <v>0</v>
      </c>
      <c r="I97" s="125">
        <f>'Rail Data'!I94</f>
        <v>0</v>
      </c>
      <c r="J97" s="60">
        <f>'Rail Data'!J94</f>
        <v>0</v>
      </c>
      <c r="K97" s="60">
        <f>'Rail Data'!K94</f>
        <v>0</v>
      </c>
      <c r="L97" s="60">
        <f>'Rail Data'!L94</f>
        <v>0</v>
      </c>
      <c r="M97" s="60">
        <f>'Rail Data'!M94</f>
        <v>0</v>
      </c>
      <c r="N97" s="60">
        <f>'Rail Data'!N94</f>
        <v>0</v>
      </c>
      <c r="O97" s="60">
        <f>'Rail Data'!O94</f>
        <v>0</v>
      </c>
      <c r="P97" s="60">
        <f>'Rail Data'!P94</f>
        <v>0</v>
      </c>
      <c r="AC97" s="128">
        <f>'Car Data'!F116</f>
        <v>0</v>
      </c>
      <c r="AD97" s="126">
        <f t="shared" si="2"/>
        <v>0</v>
      </c>
      <c r="AF97" s="126">
        <f>'Car Data'!H116</f>
        <v>0</v>
      </c>
      <c r="AN97" s="128">
        <f>'Aviation Data'!F32</f>
        <v>0</v>
      </c>
      <c r="AO97" s="127">
        <f t="shared" si="3"/>
        <v>0</v>
      </c>
      <c r="AP97" s="127"/>
      <c r="AQ97" s="126">
        <f>'Aviation Data'!G32</f>
        <v>0</v>
      </c>
      <c r="AR97" s="126">
        <f>'Aviation Data'!H32</f>
        <v>0</v>
      </c>
      <c r="AS97" s="126">
        <f>'Aviation Data'!I32</f>
        <v>0</v>
      </c>
    </row>
    <row r="98" spans="2:69" x14ac:dyDescent="0.2">
      <c r="B98" s="123" t="s">
        <v>54</v>
      </c>
      <c r="C98" s="66" t="s">
        <v>90</v>
      </c>
      <c r="D98" s="66" t="s">
        <v>67</v>
      </c>
      <c r="E98" s="66" t="s">
        <v>129</v>
      </c>
      <c r="F98" s="61">
        <v>310</v>
      </c>
      <c r="G98" s="61">
        <f>'Rail Data'!G95</f>
        <v>409</v>
      </c>
      <c r="H98" s="61">
        <f>'Rail Data'!H95</f>
        <v>45.47677261613692</v>
      </c>
      <c r="I98" s="125">
        <f>'Rail Data'!I95</f>
        <v>0.33333333333333337</v>
      </c>
      <c r="J98" s="60">
        <f>'Rail Data'!J95</f>
        <v>0.19509485744157171</v>
      </c>
      <c r="K98" s="60">
        <f>'Rail Data'!K95</f>
        <v>5.7489490536037108E-2</v>
      </c>
      <c r="L98" s="60">
        <f>'Rail Data'!L95</f>
        <v>5.7489490536037108E-2</v>
      </c>
      <c r="M98" s="60">
        <f>'Rail Data'!M95</f>
        <v>0.19509485744157171</v>
      </c>
      <c r="N98" s="60">
        <f>'Rail Data'!N95</f>
        <v>5.7489490536037108E-2</v>
      </c>
      <c r="O98" s="60">
        <f>'Rail Data'!O95</f>
        <v>5.7489490536037108E-2</v>
      </c>
      <c r="P98" s="60">
        <f>'Rail Data'!P95</f>
        <v>0</v>
      </c>
      <c r="AC98" s="128">
        <f>'Car Data'!F117</f>
        <v>483</v>
      </c>
      <c r="AD98" s="126">
        <f t="shared" si="2"/>
        <v>38.509316770186331</v>
      </c>
      <c r="AF98" s="126">
        <f>'Car Data'!H117</f>
        <v>6.31593815258438E-2</v>
      </c>
      <c r="AN98" s="128">
        <f>'Aviation Data'!F33</f>
        <v>204</v>
      </c>
      <c r="AO98" s="127">
        <f t="shared" si="3"/>
        <v>91.17647058823529</v>
      </c>
      <c r="AP98" s="127"/>
      <c r="AQ98" s="126">
        <f>'Aviation Data'!G33</f>
        <v>0.29702417173507917</v>
      </c>
      <c r="AR98" s="126">
        <f>'Aviation Data'!H33</f>
        <v>0.29702417173507917</v>
      </c>
      <c r="AS98" s="126">
        <f>'Aviation Data'!I33</f>
        <v>0.16987939307763048</v>
      </c>
    </row>
    <row r="99" spans="2:69" x14ac:dyDescent="0.2">
      <c r="B99" s="123" t="s">
        <v>54</v>
      </c>
      <c r="C99" s="66" t="s">
        <v>88</v>
      </c>
      <c r="D99" s="66" t="s">
        <v>87</v>
      </c>
      <c r="E99" s="66" t="s">
        <v>128</v>
      </c>
      <c r="F99" s="61">
        <v>390</v>
      </c>
      <c r="G99" s="61">
        <f>'Rail Data'!G96</f>
        <v>248</v>
      </c>
      <c r="H99" s="61">
        <f>'Rail Data'!H96</f>
        <v>94.354838709677409</v>
      </c>
      <c r="I99" s="125">
        <f>'Rail Data'!I96</f>
        <v>0.44722222222222224</v>
      </c>
      <c r="J99" s="60">
        <f>'Rail Data'!J96</f>
        <v>0.16541822721598004</v>
      </c>
      <c r="K99" s="60">
        <f>'Rail Data'!K96</f>
        <v>0.16541822721598004</v>
      </c>
      <c r="L99" s="60">
        <f>'Rail Data'!L96</f>
        <v>0.16541822721598004</v>
      </c>
      <c r="M99" s="60">
        <f>'Rail Data'!M96</f>
        <v>0.16541822721598004</v>
      </c>
      <c r="N99" s="60">
        <f>'Rail Data'!N96</f>
        <v>0.16541822721598004</v>
      </c>
      <c r="O99" s="60">
        <f>'Rail Data'!O96</f>
        <v>0.16541822721598004</v>
      </c>
      <c r="P99" s="60">
        <f>'Rail Data'!P96</f>
        <v>0</v>
      </c>
      <c r="AC99" s="128">
        <f>'Car Data'!F118</f>
        <v>321</v>
      </c>
      <c r="AD99" s="126">
        <f t="shared" si="2"/>
        <v>72.897196261682254</v>
      </c>
      <c r="AF99" s="126">
        <f>'Car Data'!H118</f>
        <v>4.7116345025513581E-2</v>
      </c>
      <c r="AN99" s="128">
        <f>'Aviation Data'!F34</f>
        <v>184</v>
      </c>
      <c r="AO99" s="127">
        <f t="shared" si="3"/>
        <v>127.17391304347825</v>
      </c>
      <c r="AP99" s="127"/>
      <c r="AQ99" s="126">
        <f>'Aviation Data'!G34</f>
        <v>0.20069220248962971</v>
      </c>
      <c r="AR99" s="126">
        <f>'Aviation Data'!H34</f>
        <v>0.20069220248962971</v>
      </c>
      <c r="AS99" s="126">
        <f>'Aviation Data'!I34</f>
        <v>0.30282793756506277</v>
      </c>
    </row>
    <row r="100" spans="2:69" x14ac:dyDescent="0.2">
      <c r="B100" s="123" t="s">
        <v>54</v>
      </c>
      <c r="C100" s="66" t="s">
        <v>85</v>
      </c>
      <c r="D100" s="66" t="s">
        <v>108</v>
      </c>
      <c r="E100" s="66" t="s">
        <v>296</v>
      </c>
      <c r="F100" s="61">
        <v>300</v>
      </c>
      <c r="G100" s="61">
        <f>'Rail Data'!G97</f>
        <v>249</v>
      </c>
      <c r="H100" s="61">
        <f>'Rail Data'!H97</f>
        <v>72.289156626506013</v>
      </c>
      <c r="I100" s="125">
        <f>'Rail Data'!I97</f>
        <v>0.61736111111111114</v>
      </c>
      <c r="J100" s="60">
        <f>'Rail Data'!J97</f>
        <v>0.18848267622461168</v>
      </c>
      <c r="K100" s="60">
        <f>'Rail Data'!K97</f>
        <v>7.2066905615292706E-2</v>
      </c>
      <c r="L100" s="60">
        <f>'Rail Data'!L97</f>
        <v>6.305854241338113E-2</v>
      </c>
      <c r="M100" s="60">
        <f>'Rail Data'!M97</f>
        <v>0.14898446833930704</v>
      </c>
      <c r="N100" s="60">
        <f>'Rail Data'!N97</f>
        <v>0.14205495818399042</v>
      </c>
      <c r="O100" s="60">
        <f>'Rail Data'!O97</f>
        <v>7.2413381123058534E-2</v>
      </c>
      <c r="P100" s="60">
        <f>'Rail Data'!P97</f>
        <v>0</v>
      </c>
      <c r="AC100" s="128">
        <f>'Car Data'!F119</f>
        <v>290</v>
      </c>
      <c r="AD100" s="126">
        <f t="shared" si="2"/>
        <v>62.068965517241381</v>
      </c>
      <c r="AF100" s="126">
        <f>'Car Data'!H119</f>
        <v>8.0944708761289799E-2</v>
      </c>
      <c r="AN100" s="128">
        <f>'Aviation Data'!F35</f>
        <v>187</v>
      </c>
      <c r="AO100" s="127">
        <f t="shared" si="3"/>
        <v>96.256684491978604</v>
      </c>
      <c r="AP100" s="127"/>
      <c r="AQ100" s="126">
        <f>'Aviation Data'!G35</f>
        <v>0.28228323397814725</v>
      </c>
      <c r="AR100" s="126">
        <f>'Aviation Data'!H35</f>
        <v>0.28228323397814725</v>
      </c>
      <c r="AS100" s="126">
        <f>'Aviation Data'!I35</f>
        <v>0.21780295226477578</v>
      </c>
    </row>
    <row r="101" spans="2:69" x14ac:dyDescent="0.2">
      <c r="B101" s="123" t="s">
        <v>54</v>
      </c>
      <c r="C101" s="66" t="s">
        <v>82</v>
      </c>
      <c r="D101" s="66" t="s">
        <v>290</v>
      </c>
      <c r="E101" s="66" t="s">
        <v>126</v>
      </c>
      <c r="F101" s="61">
        <v>280</v>
      </c>
      <c r="G101" s="61">
        <f>'Rail Data'!G98</f>
        <v>155</v>
      </c>
      <c r="H101" s="61">
        <f>'Rail Data'!H98</f>
        <v>108.38709677419354</v>
      </c>
      <c r="I101" s="125">
        <f>'Rail Data'!I98</f>
        <v>0.50208333333333344</v>
      </c>
      <c r="J101" s="60">
        <f>'Rail Data'!J98</f>
        <v>0.13343315131231284</v>
      </c>
      <c r="K101" s="60">
        <f>'Rail Data'!K98</f>
        <v>0.13343315131231284</v>
      </c>
      <c r="L101" s="60">
        <f>'Rail Data'!L98</f>
        <v>0.13343315131231284</v>
      </c>
      <c r="M101" s="60">
        <f>'Rail Data'!M98</f>
        <v>0.12110269508543244</v>
      </c>
      <c r="N101" s="60">
        <f>'Rail Data'!N98</f>
        <v>0.12110269508543244</v>
      </c>
      <c r="O101" s="60">
        <f>'Rail Data'!O98</f>
        <v>0.12110269508543244</v>
      </c>
      <c r="P101" s="60">
        <f>'Rail Data'!P98</f>
        <v>0</v>
      </c>
      <c r="AC101" s="128">
        <f>'Car Data'!F120</f>
        <v>235</v>
      </c>
      <c r="AD101" s="126">
        <f t="shared" si="2"/>
        <v>71.489361702127667</v>
      </c>
      <c r="AF101" s="126">
        <f>'Car Data'!H120</f>
        <v>0.15941474875914416</v>
      </c>
      <c r="AN101" s="128">
        <f>'Aviation Data'!F36</f>
        <v>171</v>
      </c>
      <c r="AO101" s="127">
        <f t="shared" si="3"/>
        <v>98.245614035087712</v>
      </c>
      <c r="AP101" s="127"/>
      <c r="AQ101" s="126">
        <f>'Aviation Data'!G36</f>
        <v>0.18582531364546959</v>
      </c>
      <c r="AR101" s="126">
        <f>'Aviation Data'!H36</f>
        <v>0.18582531364546959</v>
      </c>
      <c r="AS101" s="126">
        <f>'Aviation Data'!I36</f>
        <v>0.18582531364546959</v>
      </c>
    </row>
    <row r="102" spans="2:69" x14ac:dyDescent="0.2">
      <c r="B102" s="123" t="s">
        <v>54</v>
      </c>
      <c r="C102" s="66" t="s">
        <v>79</v>
      </c>
      <c r="D102" s="66" t="s">
        <v>125</v>
      </c>
      <c r="E102" s="66" t="s">
        <v>78</v>
      </c>
      <c r="F102" s="61">
        <v>420</v>
      </c>
      <c r="G102" s="61">
        <f>'Rail Data'!G99</f>
        <v>535</v>
      </c>
      <c r="H102" s="61">
        <f>'Rail Data'!H99</f>
        <v>47.10280373831776</v>
      </c>
      <c r="I102" s="125">
        <f>'Rail Data'!I99</f>
        <v>0.32291666666666652</v>
      </c>
      <c r="J102" s="60">
        <f>'Rail Data'!J99</f>
        <v>0.10267034990791896</v>
      </c>
      <c r="K102" s="60">
        <f>'Rail Data'!K99</f>
        <v>0.10267034990791896</v>
      </c>
      <c r="L102" s="60">
        <f>'Rail Data'!L99</f>
        <v>7.7980575287205103E-2</v>
      </c>
      <c r="M102" s="60">
        <f>'Rail Data'!M99</f>
        <v>9.0838814347101643E-2</v>
      </c>
      <c r="N102" s="60">
        <f>'Rail Data'!N99</f>
        <v>9.0838814347101643E-2</v>
      </c>
      <c r="O102" s="60">
        <f>'Rail Data'!O99</f>
        <v>9.0838814347101643E-2</v>
      </c>
      <c r="P102" s="60">
        <f>'Rail Data'!P99</f>
        <v>0</v>
      </c>
      <c r="AC102" s="128">
        <f>'Car Data'!F121</f>
        <v>545</v>
      </c>
      <c r="AD102" s="126">
        <f t="shared" si="2"/>
        <v>46.238532110091739</v>
      </c>
      <c r="AF102" s="126">
        <f>'Car Data'!H121</f>
        <v>0.10011784718166632</v>
      </c>
      <c r="AN102" s="128">
        <f>'Aviation Data'!F37</f>
        <v>227</v>
      </c>
      <c r="AO102" s="127">
        <f t="shared" si="3"/>
        <v>111.01321585903084</v>
      </c>
      <c r="AP102" s="127"/>
      <c r="AQ102" s="126">
        <f>'Aviation Data'!G37</f>
        <v>0.28713475849957021</v>
      </c>
      <c r="AR102" s="126">
        <f>'Aviation Data'!H37</f>
        <v>0.28713475849957021</v>
      </c>
      <c r="AS102" s="126">
        <f>'Aviation Data'!I37</f>
        <v>0.23155900973539459</v>
      </c>
    </row>
    <row r="103" spans="2:69" x14ac:dyDescent="0.2">
      <c r="B103" s="123" t="s">
        <v>54</v>
      </c>
      <c r="C103" s="66" t="s">
        <v>76</v>
      </c>
      <c r="D103" s="66">
        <v>0</v>
      </c>
      <c r="E103" s="66">
        <v>0</v>
      </c>
      <c r="F103" s="61">
        <v>0</v>
      </c>
      <c r="G103" s="61">
        <f>'Rail Data'!G100</f>
        <v>0</v>
      </c>
      <c r="H103" s="61">
        <f>'Rail Data'!H100</f>
        <v>0</v>
      </c>
      <c r="I103" s="125">
        <f>'Rail Data'!I100</f>
        <v>0</v>
      </c>
      <c r="J103" s="60">
        <f>'Rail Data'!J100</f>
        <v>0</v>
      </c>
      <c r="K103" s="60">
        <f>'Rail Data'!K100</f>
        <v>0</v>
      </c>
      <c r="L103" s="60">
        <f>'Rail Data'!L100</f>
        <v>0</v>
      </c>
      <c r="M103" s="60">
        <f>'Rail Data'!M100</f>
        <v>0</v>
      </c>
      <c r="N103" s="60">
        <f>'Rail Data'!N100</f>
        <v>0</v>
      </c>
      <c r="O103" s="60">
        <f>'Rail Data'!O100</f>
        <v>0</v>
      </c>
      <c r="P103" s="60">
        <f>'Rail Data'!P100</f>
        <v>0</v>
      </c>
      <c r="AC103" s="128">
        <f>'Car Data'!F122</f>
        <v>0</v>
      </c>
      <c r="AD103" s="126">
        <f t="shared" si="2"/>
        <v>0</v>
      </c>
      <c r="AF103" s="126">
        <f>'Car Data'!H122</f>
        <v>0</v>
      </c>
      <c r="AN103" s="128">
        <f>'Aviation Data'!F38</f>
        <v>0</v>
      </c>
      <c r="AO103" s="127">
        <f t="shared" si="3"/>
        <v>0</v>
      </c>
      <c r="AP103" s="127"/>
      <c r="AQ103" s="126">
        <f>'Aviation Data'!G38</f>
        <v>0</v>
      </c>
      <c r="AR103" s="126">
        <f>'Aviation Data'!H38</f>
        <v>0</v>
      </c>
      <c r="AS103" s="126">
        <f>'Aviation Data'!I38</f>
        <v>0</v>
      </c>
    </row>
    <row r="104" spans="2:69" x14ac:dyDescent="0.2">
      <c r="B104" s="123" t="s">
        <v>54</v>
      </c>
      <c r="C104" s="66" t="s">
        <v>75</v>
      </c>
      <c r="D104" s="66" t="s">
        <v>74</v>
      </c>
      <c r="E104" s="66" t="s">
        <v>159</v>
      </c>
      <c r="F104" s="61">
        <v>310</v>
      </c>
      <c r="G104" s="61">
        <f>'Rail Data'!G101</f>
        <v>357</v>
      </c>
      <c r="H104" s="61">
        <f>'Rail Data'!H101</f>
        <v>52.100840336134453</v>
      </c>
      <c r="I104" s="125">
        <f>'Rail Data'!I101</f>
        <v>0.48749999999999993</v>
      </c>
      <c r="J104" s="60">
        <f>'Rail Data'!J101</f>
        <v>8.3278472679394339E-2</v>
      </c>
      <c r="K104" s="60">
        <f>'Rail Data'!K101</f>
        <v>8.3795730273676289E-2</v>
      </c>
      <c r="L104" s="60">
        <f>'Rail Data'!L101</f>
        <v>8.3795730273676289E-2</v>
      </c>
      <c r="M104" s="60">
        <f>'Rail Data'!M101</f>
        <v>8.3795730273676289E-2</v>
      </c>
      <c r="N104" s="60">
        <f>'Rail Data'!N101</f>
        <v>8.3795730273676289E-2</v>
      </c>
      <c r="O104" s="60">
        <f>'Rail Data'!O101</f>
        <v>8.3795730273676289E-2</v>
      </c>
      <c r="P104" s="60">
        <f>'Rail Data'!P101</f>
        <v>0</v>
      </c>
      <c r="AC104" s="128">
        <f>'Car Data'!F123</f>
        <v>340</v>
      </c>
      <c r="AD104" s="126">
        <f t="shared" si="2"/>
        <v>54.705882352941174</v>
      </c>
      <c r="AF104" s="126">
        <f>'Car Data'!H123</f>
        <v>8.1402585539889591E-2</v>
      </c>
      <c r="AN104" s="128">
        <f>'Aviation Data'!F39</f>
        <v>176</v>
      </c>
      <c r="AO104" s="127">
        <f t="shared" si="3"/>
        <v>105.68181818181819</v>
      </c>
      <c r="AP104" s="127"/>
      <c r="AQ104" s="126">
        <f>'Aviation Data'!G39</f>
        <v>0.26440445177865468</v>
      </c>
      <c r="AR104" s="126">
        <f>'Aviation Data'!H39</f>
        <v>0.26440445177865468</v>
      </c>
      <c r="AS104" s="126">
        <f>'Aviation Data'!I39</f>
        <v>0.23359334382007901</v>
      </c>
    </row>
    <row r="105" spans="2:69" x14ac:dyDescent="0.2">
      <c r="B105" s="123" t="s">
        <v>54</v>
      </c>
      <c r="C105" s="66" t="s">
        <v>72</v>
      </c>
      <c r="D105" s="66" t="s">
        <v>71</v>
      </c>
      <c r="E105" s="66" t="s">
        <v>122</v>
      </c>
      <c r="F105" s="61">
        <v>370</v>
      </c>
      <c r="G105" s="61">
        <f>'Rail Data'!G102</f>
        <v>220</v>
      </c>
      <c r="H105" s="61">
        <f>'Rail Data'!H102</f>
        <v>100.90909090909091</v>
      </c>
      <c r="I105" s="125">
        <f>'Rail Data'!I102</f>
        <v>0.21666666666666667</v>
      </c>
      <c r="J105" s="60">
        <f>'Rail Data'!J102</f>
        <v>0.14895577395577397</v>
      </c>
      <c r="K105" s="60">
        <f>'Rail Data'!K102</f>
        <v>5.4843804843804848E-2</v>
      </c>
      <c r="L105" s="60">
        <f>'Rail Data'!L102</f>
        <v>5.4843804843804848E-2</v>
      </c>
      <c r="M105" s="60">
        <f>'Rail Data'!M102</f>
        <v>0.1402904527904528</v>
      </c>
      <c r="N105" s="60">
        <f>'Rail Data'!N102</f>
        <v>5.4843804843804848E-2</v>
      </c>
      <c r="O105" s="60">
        <f>'Rail Data'!O102</f>
        <v>5.9889434889434885E-2</v>
      </c>
      <c r="P105" s="60">
        <f>'Rail Data'!P102</f>
        <v>3.5023253773253778E-2</v>
      </c>
      <c r="AC105" s="128">
        <f>'Car Data'!F124</f>
        <v>327</v>
      </c>
      <c r="AD105" s="126">
        <f t="shared" si="2"/>
        <v>67.88990825688073</v>
      </c>
      <c r="AF105" s="126">
        <f>'Car Data'!H124</f>
        <v>5.4249434083732062E-2</v>
      </c>
      <c r="AN105" s="128">
        <f>'Aviation Data'!F40</f>
        <v>201</v>
      </c>
      <c r="AO105" s="127">
        <f t="shared" si="3"/>
        <v>110.44776119402985</v>
      </c>
      <c r="AP105" s="127"/>
      <c r="AQ105" s="126">
        <f>'Aviation Data'!G40</f>
        <v>0.8003099200664896</v>
      </c>
      <c r="AR105" s="126">
        <f>'Aviation Data'!H40</f>
        <v>0.8003099200664896</v>
      </c>
      <c r="AS105" s="126">
        <f>'Aviation Data'!I40</f>
        <v>0.8003099200664896</v>
      </c>
    </row>
    <row r="106" spans="2:69" x14ac:dyDescent="0.2">
      <c r="B106" s="123" t="s">
        <v>54</v>
      </c>
      <c r="C106" s="66" t="s">
        <v>69</v>
      </c>
      <c r="D106" s="66" t="s">
        <v>68</v>
      </c>
      <c r="E106" s="66" t="s">
        <v>121</v>
      </c>
      <c r="F106" s="61">
        <v>510</v>
      </c>
      <c r="G106" s="61">
        <f>'Rail Data'!G103</f>
        <v>249</v>
      </c>
      <c r="H106" s="61">
        <f>'Rail Data'!H103</f>
        <v>122.89156626506023</v>
      </c>
      <c r="I106" s="125">
        <f>'Rail Data'!I103</f>
        <v>0.49305555555555552</v>
      </c>
      <c r="J106" s="60">
        <f>'Rail Data'!J103</f>
        <v>0.13177980093400629</v>
      </c>
      <c r="K106" s="60">
        <f>'Rail Data'!K103</f>
        <v>8.117364026605027E-2</v>
      </c>
      <c r="L106" s="60">
        <f>'Rail Data'!L103</f>
        <v>3.8888626822019906E-2</v>
      </c>
      <c r="M106" s="60">
        <f>'Rail Data'!M103</f>
        <v>9.1362800132081701E-2</v>
      </c>
      <c r="N106" s="60">
        <f>'Rail Data'!N103</f>
        <v>6.6059719798103669E-2</v>
      </c>
      <c r="O106" s="60">
        <f>'Rail Data'!O103</f>
        <v>5.5870559932072267E-2</v>
      </c>
      <c r="P106" s="60">
        <f>'Rail Data'!P103</f>
        <v>2.0378319732062829E-2</v>
      </c>
      <c r="AC106" s="128">
        <f>'Car Data'!F125</f>
        <v>426</v>
      </c>
      <c r="AD106" s="126">
        <f t="shared" si="2"/>
        <v>71.83098591549296</v>
      </c>
      <c r="AF106" s="126">
        <f>'Car Data'!H125</f>
        <v>6.0142901705649163E-2</v>
      </c>
      <c r="AN106" s="128">
        <f>'Aviation Data'!F41</f>
        <v>210</v>
      </c>
      <c r="AO106" s="127">
        <f t="shared" si="3"/>
        <v>145.71428571428572</v>
      </c>
      <c r="AP106" s="127"/>
      <c r="AQ106" s="126">
        <f>'Aviation Data'!G41</f>
        <v>0.25363932907447734</v>
      </c>
      <c r="AR106" s="126">
        <f>'Aviation Data'!H41</f>
        <v>0.25363932907447734</v>
      </c>
      <c r="AS106" s="126">
        <f>'Aviation Data'!I41</f>
        <v>0.14389621593417759</v>
      </c>
    </row>
    <row r="107" spans="2:69" x14ac:dyDescent="0.2">
      <c r="B107" s="123" t="s">
        <v>54</v>
      </c>
      <c r="C107" s="66" t="s">
        <v>66</v>
      </c>
      <c r="D107" s="66" t="s">
        <v>157</v>
      </c>
      <c r="E107" s="66" t="s">
        <v>119</v>
      </c>
      <c r="F107" s="61">
        <v>540</v>
      </c>
      <c r="G107" s="61">
        <f>'Rail Data'!G104</f>
        <v>269</v>
      </c>
      <c r="H107" s="61">
        <f>'Rail Data'!H104</f>
        <v>120.4460966542751</v>
      </c>
      <c r="I107" s="125">
        <f>'Rail Data'!I104</f>
        <v>0.47083333333333333</v>
      </c>
      <c r="J107" s="60">
        <f>'Rail Data'!J104</f>
        <v>0.29741563109161789</v>
      </c>
      <c r="K107" s="60">
        <f>'Rail Data'!K104</f>
        <v>0.22756000243664715</v>
      </c>
      <c r="L107" s="60">
        <f>'Rail Data'!L104</f>
        <v>0.20109953703703703</v>
      </c>
      <c r="M107" s="60">
        <f>'Rail Data'!M104</f>
        <v>0.14203977826510719</v>
      </c>
      <c r="N107" s="60">
        <f>'Rail Data'!N104</f>
        <v>0.14203977826510719</v>
      </c>
      <c r="O107" s="60">
        <f>'Rail Data'!O104</f>
        <v>0.14341572246588694</v>
      </c>
      <c r="P107" s="60">
        <f>'Rail Data'!P104</f>
        <v>0</v>
      </c>
      <c r="AC107" s="128">
        <f>'Car Data'!F126</f>
        <v>480</v>
      </c>
      <c r="AD107" s="126">
        <f t="shared" si="2"/>
        <v>67.5</v>
      </c>
      <c r="AF107" s="126">
        <f>'Car Data'!H126</f>
        <v>5.635286807957824E-2</v>
      </c>
      <c r="AN107" s="128">
        <f>'Aviation Data'!F42</f>
        <v>263</v>
      </c>
      <c r="AO107" s="127">
        <f t="shared" si="3"/>
        <v>123.19391634980987</v>
      </c>
      <c r="AP107" s="127"/>
      <c r="AQ107" s="126">
        <f>'Aviation Data'!G42</f>
        <v>0.34512781581754809</v>
      </c>
      <c r="AR107" s="126">
        <f>'Aviation Data'!H42</f>
        <v>0.34512781581754809</v>
      </c>
      <c r="AS107" s="126">
        <f>'Aviation Data'!I42</f>
        <v>0.22517717679993524</v>
      </c>
    </row>
    <row r="108" spans="2:69" x14ac:dyDescent="0.2">
      <c r="B108" s="123"/>
      <c r="C108" s="66"/>
      <c r="D108" s="66"/>
      <c r="E108" s="66"/>
      <c r="F108" s="61"/>
      <c r="G108" s="61"/>
      <c r="H108" s="61"/>
      <c r="I108" s="113"/>
      <c r="J108" s="60"/>
      <c r="K108" s="60"/>
      <c r="L108" s="60"/>
      <c r="M108" s="60"/>
      <c r="N108" s="60"/>
      <c r="O108" s="60"/>
      <c r="P108" s="60"/>
      <c r="AC108" s="128"/>
      <c r="AD108" s="126"/>
      <c r="AF108" s="128"/>
      <c r="AN108" s="128">
        <f>'Aviation Data'!F43</f>
        <v>0</v>
      </c>
      <c r="AO108" s="127">
        <f t="shared" si="3"/>
        <v>0</v>
      </c>
      <c r="AP108" s="127"/>
      <c r="AQ108" s="126">
        <f>'Aviation Data'!G43</f>
        <v>0</v>
      </c>
      <c r="AR108" s="126">
        <f>'Aviation Data'!H43</f>
        <v>0</v>
      </c>
      <c r="AS108" s="126">
        <f>'Aviation Data'!I43</f>
        <v>0</v>
      </c>
    </row>
    <row r="109" spans="2:69" ht="15" x14ac:dyDescent="0.2">
      <c r="B109" s="64" t="s">
        <v>52</v>
      </c>
      <c r="C109" s="64"/>
      <c r="D109" s="64"/>
      <c r="E109" s="64"/>
      <c r="F109" s="64"/>
      <c r="G109" s="64"/>
      <c r="H109" s="64"/>
      <c r="I109" s="64"/>
      <c r="J109" s="64"/>
      <c r="K109" s="64"/>
      <c r="L109" s="64"/>
      <c r="M109" s="64"/>
      <c r="N109" s="64"/>
      <c r="O109" s="64"/>
      <c r="P109" s="64"/>
      <c r="Q109" s="64"/>
      <c r="R109" s="64"/>
      <c r="S109" s="64"/>
      <c r="T109" s="64"/>
      <c r="U109" s="64"/>
      <c r="V109" s="64"/>
      <c r="W109" s="64"/>
      <c r="X109" s="64"/>
      <c r="Y109" s="64"/>
      <c r="Z109" s="64"/>
      <c r="AA109" s="64"/>
      <c r="AB109" s="64"/>
      <c r="AC109" s="64"/>
      <c r="AD109" s="64"/>
      <c r="AE109" s="64"/>
      <c r="AF109" s="64"/>
      <c r="AG109" s="64"/>
      <c r="AH109" s="64"/>
      <c r="AI109" s="64"/>
      <c r="AJ109" s="64"/>
      <c r="AK109" s="64"/>
      <c r="AL109" s="64"/>
      <c r="AM109" s="64"/>
      <c r="AN109" s="64"/>
      <c r="AO109" s="64"/>
      <c r="AP109" s="64"/>
      <c r="AQ109" s="64"/>
      <c r="AR109" s="64"/>
      <c r="AS109" s="64"/>
      <c r="AT109" s="64"/>
      <c r="AU109" s="64"/>
      <c r="AV109" s="64"/>
      <c r="AW109" s="64"/>
      <c r="AX109" s="64"/>
      <c r="AY109" s="64"/>
      <c r="AZ109" s="64"/>
      <c r="BA109" s="64"/>
      <c r="BB109" s="64"/>
      <c r="BC109" s="64"/>
      <c r="BD109" s="64"/>
      <c r="BE109" s="64"/>
      <c r="BF109" s="64"/>
      <c r="BG109" s="64"/>
      <c r="BH109" s="64"/>
      <c r="BI109" s="64"/>
      <c r="BJ109" s="64"/>
      <c r="BK109" s="64"/>
      <c r="BL109" s="64"/>
      <c r="BM109" s="64"/>
      <c r="BN109" s="64"/>
      <c r="BO109" s="64"/>
      <c r="BP109" s="64"/>
      <c r="BQ109" s="64"/>
    </row>
    <row r="110" spans="2:69" x14ac:dyDescent="0.2">
      <c r="B110" s="123" t="s">
        <v>52</v>
      </c>
      <c r="C110" s="66" t="s">
        <v>118</v>
      </c>
      <c r="D110" s="66" t="s">
        <v>156</v>
      </c>
      <c r="E110" s="66" t="s">
        <v>155</v>
      </c>
      <c r="F110" s="61">
        <f>'Rail Data'!F107</f>
        <v>90</v>
      </c>
      <c r="G110" s="61">
        <f>'Rail Data'!G107</f>
        <v>59</v>
      </c>
      <c r="H110" s="61">
        <f>'Rail Data'!H107</f>
        <v>91.525423728813564</v>
      </c>
      <c r="I110" s="125">
        <f>'Rail Data'!I107</f>
        <v>0.66805555555555562</v>
      </c>
      <c r="J110" s="60">
        <f>'Rail Data'!J107</f>
        <v>0.15059015059015057</v>
      </c>
      <c r="K110" s="60">
        <f>'Rail Data'!K107</f>
        <v>0.15059015059015057</v>
      </c>
      <c r="L110" s="60">
        <f>'Rail Data'!L107</f>
        <v>0.15059015059015057</v>
      </c>
      <c r="M110" s="60">
        <f>'Rail Data'!M107</f>
        <v>0.15059015059015057</v>
      </c>
      <c r="N110" s="60">
        <f>'Rail Data'!N107</f>
        <v>0.15059015059015057</v>
      </c>
      <c r="O110" s="60">
        <f>'Rail Data'!O107</f>
        <v>0.15059015059015057</v>
      </c>
      <c r="P110" s="61">
        <f>'Rail Data'!P107</f>
        <v>0</v>
      </c>
      <c r="AC110" s="128">
        <f>'Car Data'!G129</f>
        <v>96</v>
      </c>
      <c r="AD110" s="126">
        <f t="shared" ref="AD110:AD138" si="4">IFERROR(F110/(AC110/60),0)</f>
        <v>56.25</v>
      </c>
      <c r="AF110" s="126">
        <f>'Car Data'!H129</f>
        <v>4.8980671079933084E-2</v>
      </c>
    </row>
    <row r="111" spans="2:69" x14ac:dyDescent="0.2">
      <c r="B111" s="123" t="s">
        <v>52</v>
      </c>
      <c r="C111" s="66" t="s">
        <v>117</v>
      </c>
      <c r="D111" s="66">
        <v>0</v>
      </c>
      <c r="E111" s="66">
        <v>0</v>
      </c>
      <c r="F111" s="61">
        <f>'Rail Data'!F108</f>
        <v>0</v>
      </c>
      <c r="G111" s="61">
        <f>'Rail Data'!G108</f>
        <v>0</v>
      </c>
      <c r="H111" s="61">
        <f>'Rail Data'!H108</f>
        <v>0</v>
      </c>
      <c r="I111" s="125">
        <f>'Rail Data'!I108</f>
        <v>0</v>
      </c>
      <c r="J111" s="60">
        <f>'Rail Data'!J108</f>
        <v>0</v>
      </c>
      <c r="K111" s="60">
        <f>'Rail Data'!K108</f>
        <v>0</v>
      </c>
      <c r="L111" s="60">
        <f>'Rail Data'!L108</f>
        <v>0</v>
      </c>
      <c r="M111" s="60">
        <f>'Rail Data'!M108</f>
        <v>0</v>
      </c>
      <c r="N111" s="60">
        <f>'Rail Data'!N108</f>
        <v>0</v>
      </c>
      <c r="O111" s="60">
        <f>'Rail Data'!O108</f>
        <v>0</v>
      </c>
      <c r="P111" s="61">
        <f>'Rail Data'!P108</f>
        <v>0</v>
      </c>
      <c r="AC111" s="128">
        <f>'Car Data'!G130</f>
        <v>0</v>
      </c>
      <c r="AD111" s="126">
        <f t="shared" si="4"/>
        <v>0</v>
      </c>
      <c r="AF111" s="126">
        <f>'Car Data'!H130</f>
        <v>0</v>
      </c>
    </row>
    <row r="112" spans="2:69" x14ac:dyDescent="0.2">
      <c r="B112" s="123" t="s">
        <v>52</v>
      </c>
      <c r="C112" s="66" t="s">
        <v>114</v>
      </c>
      <c r="D112" s="66">
        <v>0</v>
      </c>
      <c r="E112" s="66">
        <v>0</v>
      </c>
      <c r="F112" s="61">
        <f>'Rail Data'!F109</f>
        <v>0</v>
      </c>
      <c r="G112" s="61">
        <f>'Rail Data'!G109</f>
        <v>0</v>
      </c>
      <c r="H112" s="61">
        <f>'Rail Data'!H109</f>
        <v>0</v>
      </c>
      <c r="I112" s="125">
        <f>'Rail Data'!I109</f>
        <v>0</v>
      </c>
      <c r="J112" s="60">
        <f>'Rail Data'!J109</f>
        <v>0</v>
      </c>
      <c r="K112" s="60">
        <f>'Rail Data'!K109</f>
        <v>0</v>
      </c>
      <c r="L112" s="60">
        <f>'Rail Data'!L109</f>
        <v>0</v>
      </c>
      <c r="M112" s="60">
        <f>'Rail Data'!M109</f>
        <v>0</v>
      </c>
      <c r="N112" s="60">
        <f>'Rail Data'!N109</f>
        <v>0</v>
      </c>
      <c r="O112" s="60">
        <f>'Rail Data'!O109</f>
        <v>0</v>
      </c>
      <c r="P112" s="61">
        <f>'Rail Data'!P109</f>
        <v>0</v>
      </c>
      <c r="AC112" s="128">
        <f>'Car Data'!G131</f>
        <v>0</v>
      </c>
      <c r="AD112" s="126">
        <f t="shared" si="4"/>
        <v>0</v>
      </c>
      <c r="AF112" s="126">
        <f>'Car Data'!H131</f>
        <v>0</v>
      </c>
    </row>
    <row r="113" spans="2:32" x14ac:dyDescent="0.2">
      <c r="B113" s="123" t="s">
        <v>52</v>
      </c>
      <c r="C113" s="66" t="s">
        <v>113</v>
      </c>
      <c r="D113" s="66">
        <v>0</v>
      </c>
      <c r="E113" s="66">
        <v>0</v>
      </c>
      <c r="F113" s="61">
        <f>'Rail Data'!F110</f>
        <v>0</v>
      </c>
      <c r="G113" s="61">
        <f>'Rail Data'!G110</f>
        <v>0</v>
      </c>
      <c r="H113" s="61">
        <f>'Rail Data'!H110</f>
        <v>0</v>
      </c>
      <c r="I113" s="125">
        <f>'Rail Data'!I110</f>
        <v>0</v>
      </c>
      <c r="J113" s="60">
        <f>'Rail Data'!J110</f>
        <v>0</v>
      </c>
      <c r="K113" s="60">
        <f>'Rail Data'!K110</f>
        <v>0</v>
      </c>
      <c r="L113" s="60">
        <f>'Rail Data'!L110</f>
        <v>0</v>
      </c>
      <c r="M113" s="60">
        <f>'Rail Data'!M110</f>
        <v>0</v>
      </c>
      <c r="N113" s="60">
        <f>'Rail Data'!N110</f>
        <v>0</v>
      </c>
      <c r="O113" s="60">
        <f>'Rail Data'!O110</f>
        <v>0</v>
      </c>
      <c r="P113" s="61">
        <f>'Rail Data'!P110</f>
        <v>0</v>
      </c>
      <c r="AC113" s="128">
        <f>'Car Data'!G132</f>
        <v>0</v>
      </c>
      <c r="AD113" s="126">
        <f t="shared" si="4"/>
        <v>0</v>
      </c>
      <c r="AF113" s="126">
        <f>'Car Data'!H132</f>
        <v>0</v>
      </c>
    </row>
    <row r="114" spans="2:32" x14ac:dyDescent="0.2">
      <c r="B114" s="123" t="s">
        <v>52</v>
      </c>
      <c r="C114" s="66" t="s">
        <v>112</v>
      </c>
      <c r="D114" s="66">
        <v>0</v>
      </c>
      <c r="E114" s="66">
        <v>0</v>
      </c>
      <c r="F114" s="61">
        <f>'Rail Data'!F111</f>
        <v>0</v>
      </c>
      <c r="G114" s="61">
        <f>'Rail Data'!G111</f>
        <v>0</v>
      </c>
      <c r="H114" s="61">
        <f>'Rail Data'!H111</f>
        <v>0</v>
      </c>
      <c r="I114" s="125">
        <f>'Rail Data'!I111</f>
        <v>0</v>
      </c>
      <c r="J114" s="60">
        <f>'Rail Data'!J111</f>
        <v>0</v>
      </c>
      <c r="K114" s="60">
        <f>'Rail Data'!K111</f>
        <v>0</v>
      </c>
      <c r="L114" s="60">
        <f>'Rail Data'!L111</f>
        <v>0</v>
      </c>
      <c r="M114" s="60">
        <f>'Rail Data'!M111</f>
        <v>0</v>
      </c>
      <c r="N114" s="60">
        <f>'Rail Data'!N111</f>
        <v>0</v>
      </c>
      <c r="O114" s="60">
        <f>'Rail Data'!O111</f>
        <v>0</v>
      </c>
      <c r="P114" s="61">
        <f>'Rail Data'!P111</f>
        <v>0</v>
      </c>
      <c r="AC114" s="128">
        <f>'Car Data'!G133</f>
        <v>0</v>
      </c>
      <c r="AD114" s="126">
        <f t="shared" si="4"/>
        <v>0</v>
      </c>
      <c r="AF114" s="126">
        <f>'Car Data'!H133</f>
        <v>0</v>
      </c>
    </row>
    <row r="115" spans="2:32" x14ac:dyDescent="0.2">
      <c r="B115" s="123" t="s">
        <v>52</v>
      </c>
      <c r="C115" s="66" t="s">
        <v>109</v>
      </c>
      <c r="D115" s="66" t="s">
        <v>83</v>
      </c>
      <c r="E115" s="66" t="s">
        <v>64</v>
      </c>
      <c r="F115" s="61">
        <f>'Rail Data'!F112</f>
        <v>480</v>
      </c>
      <c r="G115" s="61">
        <f>'Rail Data'!G112</f>
        <v>260</v>
      </c>
      <c r="H115" s="61">
        <f>'Rail Data'!H112</f>
        <v>110.76923076923077</v>
      </c>
      <c r="I115" s="125">
        <f>'Rail Data'!I112</f>
        <v>0.54444444444444429</v>
      </c>
      <c r="J115" s="60">
        <f>'Rail Data'!J112</f>
        <v>0.24014778325123154</v>
      </c>
      <c r="K115" s="60">
        <f>'Rail Data'!K112</f>
        <v>0.18267651888341546</v>
      </c>
      <c r="L115" s="60">
        <f>'Rail Data'!L112</f>
        <v>0.10057471264367816</v>
      </c>
      <c r="M115" s="60">
        <f>'Rail Data'!M112</f>
        <v>0.24014778325123154</v>
      </c>
      <c r="N115" s="60">
        <f>'Rail Data'!N112</f>
        <v>0.14367816091954025</v>
      </c>
      <c r="O115" s="60">
        <f>'Rail Data'!O112</f>
        <v>0.12315270935960593</v>
      </c>
      <c r="P115" s="61">
        <f>'Rail Data'!P112</f>
        <v>0</v>
      </c>
      <c r="AC115" s="128">
        <f>'Car Data'!G134</f>
        <v>577</v>
      </c>
      <c r="AD115" s="126">
        <f t="shared" si="4"/>
        <v>49.913344887348352</v>
      </c>
      <c r="AF115" s="126">
        <f>'Car Data'!H134</f>
        <v>5.8717993635000187E-2</v>
      </c>
    </row>
    <row r="116" spans="2:32" x14ac:dyDescent="0.2">
      <c r="B116" s="123" t="s">
        <v>52</v>
      </c>
      <c r="C116" s="66" t="s">
        <v>107</v>
      </c>
      <c r="D116" s="66">
        <v>0</v>
      </c>
      <c r="E116" s="66">
        <v>0</v>
      </c>
      <c r="F116" s="61">
        <f>'Rail Data'!F113</f>
        <v>0</v>
      </c>
      <c r="G116" s="61">
        <f>'Rail Data'!G113</f>
        <v>0</v>
      </c>
      <c r="H116" s="61">
        <f>'Rail Data'!H113</f>
        <v>0</v>
      </c>
      <c r="I116" s="125">
        <f>'Rail Data'!I113</f>
        <v>0</v>
      </c>
      <c r="J116" s="60">
        <f>'Rail Data'!J113</f>
        <v>0</v>
      </c>
      <c r="K116" s="60">
        <f>'Rail Data'!K113</f>
        <v>0</v>
      </c>
      <c r="L116" s="60">
        <f>'Rail Data'!L113</f>
        <v>0</v>
      </c>
      <c r="M116" s="60">
        <f>'Rail Data'!M113</f>
        <v>0</v>
      </c>
      <c r="N116" s="60">
        <f>'Rail Data'!N113</f>
        <v>0</v>
      </c>
      <c r="O116" s="60">
        <f>'Rail Data'!O113</f>
        <v>0</v>
      </c>
      <c r="P116" s="61">
        <f>'Rail Data'!P113</f>
        <v>0</v>
      </c>
      <c r="AC116" s="128">
        <f>'Car Data'!G135</f>
        <v>0</v>
      </c>
      <c r="AD116" s="126">
        <f t="shared" si="4"/>
        <v>0</v>
      </c>
      <c r="AF116" s="126">
        <f>'Car Data'!H135</f>
        <v>0</v>
      </c>
    </row>
    <row r="117" spans="2:32" x14ac:dyDescent="0.2">
      <c r="B117" s="123" t="s">
        <v>52</v>
      </c>
      <c r="C117" s="66" t="s">
        <v>106</v>
      </c>
      <c r="D117" s="66">
        <v>0</v>
      </c>
      <c r="E117" s="66">
        <v>0</v>
      </c>
      <c r="F117" s="61">
        <f>'Rail Data'!F114</f>
        <v>0</v>
      </c>
      <c r="G117" s="61">
        <f>'Rail Data'!G114</f>
        <v>0</v>
      </c>
      <c r="H117" s="61">
        <f>'Rail Data'!H114</f>
        <v>0</v>
      </c>
      <c r="I117" s="125">
        <f>'Rail Data'!I114</f>
        <v>0</v>
      </c>
      <c r="J117" s="60">
        <f>'Rail Data'!J114</f>
        <v>0</v>
      </c>
      <c r="K117" s="60">
        <f>'Rail Data'!K114</f>
        <v>0</v>
      </c>
      <c r="L117" s="60">
        <f>'Rail Data'!L114</f>
        <v>0</v>
      </c>
      <c r="M117" s="60">
        <f>'Rail Data'!M114</f>
        <v>0</v>
      </c>
      <c r="N117" s="60">
        <f>'Rail Data'!N114</f>
        <v>0</v>
      </c>
      <c r="O117" s="60">
        <f>'Rail Data'!O114</f>
        <v>0</v>
      </c>
      <c r="P117" s="61">
        <f>'Rail Data'!P114</f>
        <v>0</v>
      </c>
      <c r="AC117" s="128">
        <f>'Car Data'!G136</f>
        <v>0</v>
      </c>
      <c r="AD117" s="126">
        <f t="shared" si="4"/>
        <v>0</v>
      </c>
      <c r="AF117" s="126">
        <f>'Car Data'!H136</f>
        <v>0</v>
      </c>
    </row>
    <row r="118" spans="2:32" x14ac:dyDescent="0.2">
      <c r="B118" s="123" t="s">
        <v>52</v>
      </c>
      <c r="C118" s="66" t="s">
        <v>105</v>
      </c>
      <c r="D118" s="66">
        <v>0</v>
      </c>
      <c r="E118" s="66">
        <v>0</v>
      </c>
      <c r="F118" s="61">
        <f>'Rail Data'!F115</f>
        <v>0</v>
      </c>
      <c r="G118" s="61">
        <f>'Rail Data'!G115</f>
        <v>0</v>
      </c>
      <c r="H118" s="61">
        <f>'Rail Data'!H115</f>
        <v>0</v>
      </c>
      <c r="I118" s="125">
        <f>'Rail Data'!I115</f>
        <v>0</v>
      </c>
      <c r="J118" s="60">
        <f>'Rail Data'!J115</f>
        <v>0</v>
      </c>
      <c r="K118" s="60">
        <f>'Rail Data'!K115</f>
        <v>0</v>
      </c>
      <c r="L118" s="60">
        <f>'Rail Data'!L115</f>
        <v>0</v>
      </c>
      <c r="M118" s="60">
        <f>'Rail Data'!M115</f>
        <v>0</v>
      </c>
      <c r="N118" s="60">
        <f>'Rail Data'!N115</f>
        <v>0</v>
      </c>
      <c r="O118" s="60">
        <f>'Rail Data'!O115</f>
        <v>0</v>
      </c>
      <c r="P118" s="61">
        <f>'Rail Data'!P115</f>
        <v>0</v>
      </c>
      <c r="AC118" s="128">
        <f>'Car Data'!G137</f>
        <v>0</v>
      </c>
      <c r="AD118" s="126">
        <f t="shared" si="4"/>
        <v>0</v>
      </c>
      <c r="AF118" s="126">
        <f>'Car Data'!H137</f>
        <v>0</v>
      </c>
    </row>
    <row r="119" spans="2:32" x14ac:dyDescent="0.2">
      <c r="B119" s="123" t="s">
        <v>52</v>
      </c>
      <c r="C119" s="66" t="s">
        <v>104</v>
      </c>
      <c r="D119" s="66" t="s">
        <v>80</v>
      </c>
      <c r="E119" s="66" t="s">
        <v>103</v>
      </c>
      <c r="F119" s="61">
        <f>'Rail Data'!F116</f>
        <v>500</v>
      </c>
      <c r="G119" s="61">
        <f>'Rail Data'!G116</f>
        <v>150</v>
      </c>
      <c r="H119" s="61">
        <f>'Rail Data'!H116</f>
        <v>200</v>
      </c>
      <c r="I119" s="125">
        <f>'Rail Data'!I116</f>
        <v>0.54652777777777795</v>
      </c>
      <c r="J119" s="60">
        <f>'Rail Data'!J116</f>
        <v>0.22804746494066883</v>
      </c>
      <c r="K119" s="60">
        <f>'Rail Data'!K116</f>
        <v>0.27162891046386195</v>
      </c>
      <c r="L119" s="60">
        <f>'Rail Data'!L116</f>
        <v>0.14271844660194175</v>
      </c>
      <c r="M119" s="60">
        <f>'Rail Data'!M116</f>
        <v>0.20070118662351674</v>
      </c>
      <c r="N119" s="60">
        <f>'Rail Data'!N116</f>
        <v>0.18414239482200645</v>
      </c>
      <c r="O119" s="60">
        <f>'Rail Data'!O116</f>
        <v>0.14390507011866235</v>
      </c>
      <c r="P119" s="61">
        <f>'Rail Data'!P116</f>
        <v>0</v>
      </c>
      <c r="AC119" s="128">
        <f>'Car Data'!G138</f>
        <v>612</v>
      </c>
      <c r="AD119" s="126">
        <f t="shared" si="4"/>
        <v>49.019607843137258</v>
      </c>
      <c r="AF119" s="126">
        <f>'Car Data'!H138</f>
        <v>7.7162451779854563E-2</v>
      </c>
    </row>
    <row r="120" spans="2:32" x14ac:dyDescent="0.2">
      <c r="B120" s="123" t="s">
        <v>52</v>
      </c>
      <c r="C120" s="66" t="s">
        <v>100</v>
      </c>
      <c r="D120" s="66" t="s">
        <v>154</v>
      </c>
      <c r="E120" s="66" t="s">
        <v>131</v>
      </c>
      <c r="F120" s="61">
        <f>'Rail Data'!F117</f>
        <v>390</v>
      </c>
      <c r="G120" s="61">
        <f>'Rail Data'!G117</f>
        <v>117</v>
      </c>
      <c r="H120" s="61">
        <f>'Rail Data'!H117</f>
        <v>200</v>
      </c>
      <c r="I120" s="125">
        <f>'Rail Data'!I117</f>
        <v>0.57013888888888897</v>
      </c>
      <c r="J120" s="60">
        <f>'Rail Data'!J117</f>
        <v>0.1736358879216022</v>
      </c>
      <c r="K120" s="60">
        <f>'Rail Data'!K117</f>
        <v>0.1736358879216022</v>
      </c>
      <c r="L120" s="60">
        <f>'Rail Data'!L117</f>
        <v>9.0385804671518952E-2</v>
      </c>
      <c r="M120" s="60">
        <f>'Rail Data'!M117</f>
        <v>0.13260548974834688</v>
      </c>
      <c r="N120" s="60">
        <f>'Rail Data'!N117</f>
        <v>0.1409304980733552</v>
      </c>
      <c r="O120" s="60">
        <f>'Rail Data'!O117</f>
        <v>0.10227867370724512</v>
      </c>
      <c r="P120" s="61">
        <f>'Rail Data'!P117</f>
        <v>0</v>
      </c>
      <c r="AC120" s="128">
        <f>'Car Data'!G139</f>
        <v>463</v>
      </c>
      <c r="AD120" s="126">
        <f t="shared" si="4"/>
        <v>50.539956803455723</v>
      </c>
      <c r="AF120" s="126">
        <f>'Car Data'!H139</f>
        <v>0.11962850701458475</v>
      </c>
    </row>
    <row r="121" spans="2:32" x14ac:dyDescent="0.2">
      <c r="B121" s="123" t="s">
        <v>52</v>
      </c>
      <c r="C121" s="66" t="s">
        <v>153</v>
      </c>
      <c r="D121" s="66">
        <v>0</v>
      </c>
      <c r="E121" s="66">
        <v>0</v>
      </c>
      <c r="F121" s="61">
        <f>'Rail Data'!F118</f>
        <v>0</v>
      </c>
      <c r="G121" s="61">
        <f>'Rail Data'!G118</f>
        <v>0</v>
      </c>
      <c r="H121" s="61">
        <f>'Rail Data'!H118</f>
        <v>0</v>
      </c>
      <c r="I121" s="125">
        <f>'Rail Data'!I118</f>
        <v>0</v>
      </c>
      <c r="J121" s="60">
        <f>'Rail Data'!J118</f>
        <v>0</v>
      </c>
      <c r="K121" s="60">
        <f>'Rail Data'!K118</f>
        <v>0</v>
      </c>
      <c r="L121" s="60">
        <f>'Rail Data'!L118</f>
        <v>0</v>
      </c>
      <c r="M121" s="60">
        <f>'Rail Data'!M118</f>
        <v>0</v>
      </c>
      <c r="N121" s="60">
        <f>'Rail Data'!N118</f>
        <v>0</v>
      </c>
      <c r="O121" s="60">
        <f>'Rail Data'!O118</f>
        <v>0</v>
      </c>
      <c r="P121" s="61">
        <f>'Rail Data'!P118</f>
        <v>0</v>
      </c>
      <c r="AC121" s="128">
        <f>'Car Data'!G140</f>
        <v>0</v>
      </c>
      <c r="AD121" s="126">
        <f t="shared" si="4"/>
        <v>0</v>
      </c>
      <c r="AF121" s="126">
        <f>'Car Data'!H140</f>
        <v>0</v>
      </c>
    </row>
    <row r="122" spans="2:32" x14ac:dyDescent="0.2">
      <c r="B122" s="123" t="s">
        <v>52</v>
      </c>
      <c r="C122" s="66" t="s">
        <v>98</v>
      </c>
      <c r="D122" s="66" t="s">
        <v>130</v>
      </c>
      <c r="E122" s="66" t="s">
        <v>97</v>
      </c>
      <c r="F122" s="61">
        <f>'Rail Data'!F119</f>
        <v>480</v>
      </c>
      <c r="G122" s="61">
        <f>'Rail Data'!G119</f>
        <v>198</v>
      </c>
      <c r="H122" s="61">
        <f>'Rail Data'!H119</f>
        <v>145.45454545454547</v>
      </c>
      <c r="I122" s="125">
        <f>'Rail Data'!I119</f>
        <v>0.4861111111111111</v>
      </c>
      <c r="J122" s="60">
        <f>'Rail Data'!J119</f>
        <v>0.16151455675498858</v>
      </c>
      <c r="K122" s="60">
        <f>'Rail Data'!K119</f>
        <v>5.1112201504743222E-2</v>
      </c>
      <c r="L122" s="60">
        <f>'Rail Data'!L119</f>
        <v>0.16151455675498858</v>
      </c>
      <c r="M122" s="60">
        <f>'Rail Data'!M119</f>
        <v>0.15333660451422965</v>
      </c>
      <c r="N122" s="60">
        <f>'Rail Data'!N119</f>
        <v>9.6090938828917241E-2</v>
      </c>
      <c r="O122" s="60">
        <f>'Rail Data'!O119</f>
        <v>0.11653581943081454</v>
      </c>
      <c r="P122" s="61">
        <f>'Rail Data'!P119</f>
        <v>4.6256542361792607E-2</v>
      </c>
      <c r="AC122" s="128">
        <f>'Car Data'!G141</f>
        <v>581</v>
      </c>
      <c r="AD122" s="126">
        <f t="shared" si="4"/>
        <v>49.569707401032701</v>
      </c>
      <c r="AF122" s="126">
        <f>'Car Data'!H141</f>
        <v>0.1348571127141085</v>
      </c>
    </row>
    <row r="123" spans="2:32" x14ac:dyDescent="0.2">
      <c r="B123" s="123" t="s">
        <v>52</v>
      </c>
      <c r="C123" s="66" t="s">
        <v>95</v>
      </c>
      <c r="D123" s="66">
        <v>0</v>
      </c>
      <c r="E123" s="66">
        <v>0</v>
      </c>
      <c r="F123" s="61">
        <f>'Rail Data'!F120</f>
        <v>0</v>
      </c>
      <c r="G123" s="61">
        <f>'Rail Data'!G120</f>
        <v>0</v>
      </c>
      <c r="H123" s="61">
        <f>'Rail Data'!H120</f>
        <v>0</v>
      </c>
      <c r="I123" s="125">
        <f>'Rail Data'!I120</f>
        <v>0</v>
      </c>
      <c r="J123" s="60">
        <f>'Rail Data'!J120</f>
        <v>0</v>
      </c>
      <c r="K123" s="60">
        <f>'Rail Data'!K120</f>
        <v>0</v>
      </c>
      <c r="L123" s="60">
        <f>'Rail Data'!L120</f>
        <v>0</v>
      </c>
      <c r="M123" s="60">
        <f>'Rail Data'!M120</f>
        <v>0</v>
      </c>
      <c r="N123" s="60">
        <f>'Rail Data'!N120</f>
        <v>0</v>
      </c>
      <c r="O123" s="60">
        <f>'Rail Data'!O120</f>
        <v>0</v>
      </c>
      <c r="P123" s="61">
        <f>'Rail Data'!P120</f>
        <v>0</v>
      </c>
      <c r="AC123" s="128">
        <f>'Car Data'!G142</f>
        <v>0</v>
      </c>
      <c r="AD123" s="126">
        <f t="shared" si="4"/>
        <v>0</v>
      </c>
      <c r="AF123" s="126">
        <f>'Car Data'!H142</f>
        <v>0</v>
      </c>
    </row>
    <row r="124" spans="2:32" x14ac:dyDescent="0.2">
      <c r="B124" s="123" t="s">
        <v>52</v>
      </c>
      <c r="C124" s="66" t="s">
        <v>94</v>
      </c>
      <c r="D124" s="66">
        <v>0</v>
      </c>
      <c r="E124" s="66">
        <v>0</v>
      </c>
      <c r="F124" s="61">
        <f>'Rail Data'!F121</f>
        <v>0</v>
      </c>
      <c r="G124" s="61">
        <f>'Rail Data'!G121</f>
        <v>0</v>
      </c>
      <c r="H124" s="61">
        <f>'Rail Data'!H121</f>
        <v>0</v>
      </c>
      <c r="I124" s="125">
        <f>'Rail Data'!I121</f>
        <v>0</v>
      </c>
      <c r="J124" s="60">
        <f>'Rail Data'!J121</f>
        <v>0</v>
      </c>
      <c r="K124" s="60">
        <f>'Rail Data'!K121</f>
        <v>0</v>
      </c>
      <c r="L124" s="60">
        <f>'Rail Data'!L121</f>
        <v>0</v>
      </c>
      <c r="M124" s="60">
        <f>'Rail Data'!M121</f>
        <v>0</v>
      </c>
      <c r="N124" s="60">
        <f>'Rail Data'!N121</f>
        <v>0</v>
      </c>
      <c r="O124" s="60">
        <f>'Rail Data'!O121</f>
        <v>0</v>
      </c>
      <c r="P124" s="61">
        <f>'Rail Data'!P121</f>
        <v>0</v>
      </c>
      <c r="AC124" s="128">
        <f>'Car Data'!G143</f>
        <v>0</v>
      </c>
      <c r="AD124" s="126">
        <f t="shared" si="4"/>
        <v>0</v>
      </c>
      <c r="AF124" s="126">
        <f>'Car Data'!H143</f>
        <v>0</v>
      </c>
    </row>
    <row r="125" spans="2:32" x14ac:dyDescent="0.2">
      <c r="B125" s="123" t="s">
        <v>52</v>
      </c>
      <c r="C125" s="66" t="s">
        <v>93</v>
      </c>
      <c r="D125" s="66">
        <v>0</v>
      </c>
      <c r="E125" s="66">
        <v>0</v>
      </c>
      <c r="F125" s="61">
        <f>'Rail Data'!F122</f>
        <v>0</v>
      </c>
      <c r="G125" s="61">
        <f>'Rail Data'!G122</f>
        <v>0</v>
      </c>
      <c r="H125" s="61">
        <f>'Rail Data'!H122</f>
        <v>0</v>
      </c>
      <c r="I125" s="125">
        <f>'Rail Data'!I122</f>
        <v>0</v>
      </c>
      <c r="J125" s="60">
        <f>'Rail Data'!J122</f>
        <v>0</v>
      </c>
      <c r="K125" s="60">
        <f>'Rail Data'!K122</f>
        <v>0</v>
      </c>
      <c r="L125" s="60">
        <f>'Rail Data'!L122</f>
        <v>0</v>
      </c>
      <c r="M125" s="60">
        <f>'Rail Data'!M122</f>
        <v>0</v>
      </c>
      <c r="N125" s="60">
        <f>'Rail Data'!N122</f>
        <v>0</v>
      </c>
      <c r="O125" s="60">
        <f>'Rail Data'!O122</f>
        <v>0</v>
      </c>
      <c r="P125" s="61">
        <f>'Rail Data'!P122</f>
        <v>0</v>
      </c>
      <c r="AC125" s="128">
        <f>'Car Data'!G144</f>
        <v>0</v>
      </c>
      <c r="AD125" s="126">
        <f t="shared" si="4"/>
        <v>0</v>
      </c>
      <c r="AF125" s="126">
        <f>'Car Data'!H144</f>
        <v>0</v>
      </c>
    </row>
    <row r="126" spans="2:32" x14ac:dyDescent="0.2">
      <c r="B126" s="123" t="s">
        <v>52</v>
      </c>
      <c r="C126" s="66" t="s">
        <v>92</v>
      </c>
      <c r="D126" s="66">
        <v>0</v>
      </c>
      <c r="E126" s="66">
        <v>0</v>
      </c>
      <c r="F126" s="61">
        <f>'Rail Data'!F123</f>
        <v>0</v>
      </c>
      <c r="G126" s="61">
        <f>'Rail Data'!G123</f>
        <v>0</v>
      </c>
      <c r="H126" s="61">
        <f>'Rail Data'!H123</f>
        <v>0</v>
      </c>
      <c r="I126" s="125">
        <f>'Rail Data'!I123</f>
        <v>0</v>
      </c>
      <c r="J126" s="60">
        <f>'Rail Data'!J123</f>
        <v>0</v>
      </c>
      <c r="K126" s="60">
        <f>'Rail Data'!K123</f>
        <v>0</v>
      </c>
      <c r="L126" s="60">
        <f>'Rail Data'!L123</f>
        <v>0</v>
      </c>
      <c r="M126" s="60">
        <f>'Rail Data'!M123</f>
        <v>0</v>
      </c>
      <c r="N126" s="60">
        <f>'Rail Data'!N123</f>
        <v>0</v>
      </c>
      <c r="O126" s="60">
        <f>'Rail Data'!O123</f>
        <v>0</v>
      </c>
      <c r="P126" s="61">
        <f>'Rail Data'!P123</f>
        <v>0</v>
      </c>
      <c r="AC126" s="128">
        <f>'Car Data'!G145</f>
        <v>0</v>
      </c>
      <c r="AD126" s="126">
        <f t="shared" si="4"/>
        <v>0</v>
      </c>
      <c r="AF126" s="126">
        <f>'Car Data'!H145</f>
        <v>0</v>
      </c>
    </row>
    <row r="127" spans="2:32" x14ac:dyDescent="0.2">
      <c r="B127" s="123" t="s">
        <v>52</v>
      </c>
      <c r="C127" s="66" t="s">
        <v>91</v>
      </c>
      <c r="D127" s="66" t="s">
        <v>152</v>
      </c>
      <c r="E127" s="66" t="s">
        <v>151</v>
      </c>
      <c r="F127" s="61">
        <f>'Rail Data'!F124</f>
        <v>57</v>
      </c>
      <c r="G127" s="61">
        <f>'Rail Data'!G124</f>
        <v>37</v>
      </c>
      <c r="H127" s="61">
        <f>'Rail Data'!H124</f>
        <v>92.432432432432421</v>
      </c>
      <c r="I127" s="125">
        <f>'Rail Data'!I124</f>
        <v>0.6791666666666667</v>
      </c>
      <c r="J127" s="60">
        <f>'Rail Data'!J124</f>
        <v>0.3328103456473161</v>
      </c>
      <c r="K127" s="60">
        <f>'Rail Data'!K124</f>
        <v>0.3328103456473161</v>
      </c>
      <c r="L127" s="60">
        <f>'Rail Data'!L124</f>
        <v>0.3328103456473161</v>
      </c>
      <c r="M127" s="60">
        <f>'Rail Data'!M124</f>
        <v>0.3328103456473161</v>
      </c>
      <c r="N127" s="60">
        <f>'Rail Data'!N124</f>
        <v>0.3328103456473161</v>
      </c>
      <c r="O127" s="60">
        <f>'Rail Data'!O124</f>
        <v>0.3328103456473161</v>
      </c>
      <c r="P127" s="61">
        <f>'Rail Data'!P124</f>
        <v>0.16165073931441068</v>
      </c>
      <c r="AC127" s="128">
        <f>'Car Data'!G146</f>
        <v>73</v>
      </c>
      <c r="AD127" s="126">
        <f t="shared" si="4"/>
        <v>46.849315068493155</v>
      </c>
      <c r="AF127" s="126">
        <f>'Car Data'!H146</f>
        <v>6.8690025026042406E-2</v>
      </c>
    </row>
    <row r="128" spans="2:32" x14ac:dyDescent="0.2">
      <c r="B128" s="123" t="s">
        <v>52</v>
      </c>
      <c r="C128" s="66" t="s">
        <v>90</v>
      </c>
      <c r="D128" s="66">
        <v>0</v>
      </c>
      <c r="E128" s="66">
        <v>0</v>
      </c>
      <c r="F128" s="61">
        <f>'Rail Data'!F125</f>
        <v>0</v>
      </c>
      <c r="G128" s="61">
        <f>'Rail Data'!G125</f>
        <v>0</v>
      </c>
      <c r="H128" s="61">
        <f>'Rail Data'!H125</f>
        <v>0</v>
      </c>
      <c r="I128" s="125">
        <f>'Rail Data'!I125</f>
        <v>0</v>
      </c>
      <c r="J128" s="60">
        <f>'Rail Data'!J125</f>
        <v>0</v>
      </c>
      <c r="K128" s="60">
        <f>'Rail Data'!K125</f>
        <v>0</v>
      </c>
      <c r="L128" s="60">
        <f>'Rail Data'!L125</f>
        <v>0</v>
      </c>
      <c r="M128" s="60">
        <f>'Rail Data'!M125</f>
        <v>0</v>
      </c>
      <c r="N128" s="60">
        <f>'Rail Data'!N125</f>
        <v>0</v>
      </c>
      <c r="O128" s="60">
        <f>'Rail Data'!O125</f>
        <v>0</v>
      </c>
      <c r="P128" s="61">
        <f>'Rail Data'!P125</f>
        <v>0</v>
      </c>
      <c r="AC128" s="128">
        <f>'Car Data'!G147</f>
        <v>0</v>
      </c>
      <c r="AD128" s="126">
        <f t="shared" si="4"/>
        <v>0</v>
      </c>
      <c r="AF128" s="126">
        <f>'Car Data'!H147</f>
        <v>0</v>
      </c>
    </row>
    <row r="129" spans="2:69" x14ac:dyDescent="0.2">
      <c r="B129" s="123" t="s">
        <v>52</v>
      </c>
      <c r="C129" s="66" t="s">
        <v>88</v>
      </c>
      <c r="D129" s="66">
        <v>0</v>
      </c>
      <c r="E129" s="66">
        <v>0</v>
      </c>
      <c r="F129" s="61">
        <f>'Rail Data'!F126</f>
        <v>0</v>
      </c>
      <c r="G129" s="61">
        <f>'Rail Data'!G126</f>
        <v>0</v>
      </c>
      <c r="H129" s="61">
        <f>'Rail Data'!H126</f>
        <v>0</v>
      </c>
      <c r="I129" s="125">
        <f>'Rail Data'!I126</f>
        <v>0</v>
      </c>
      <c r="J129" s="60">
        <f>'Rail Data'!J126</f>
        <v>0</v>
      </c>
      <c r="K129" s="60">
        <f>'Rail Data'!K126</f>
        <v>0</v>
      </c>
      <c r="L129" s="60">
        <f>'Rail Data'!L126</f>
        <v>0</v>
      </c>
      <c r="M129" s="60">
        <f>'Rail Data'!M126</f>
        <v>0</v>
      </c>
      <c r="N129" s="60">
        <f>'Rail Data'!N126</f>
        <v>0</v>
      </c>
      <c r="O129" s="60">
        <f>'Rail Data'!O126</f>
        <v>0</v>
      </c>
      <c r="P129" s="61">
        <f>'Rail Data'!P126</f>
        <v>0</v>
      </c>
      <c r="AC129" s="128">
        <f>'Car Data'!G148</f>
        <v>0</v>
      </c>
      <c r="AD129" s="126">
        <f t="shared" si="4"/>
        <v>0</v>
      </c>
      <c r="AF129" s="126">
        <f>'Car Data'!H148</f>
        <v>0</v>
      </c>
    </row>
    <row r="130" spans="2:69" x14ac:dyDescent="0.2">
      <c r="B130" s="123" t="s">
        <v>52</v>
      </c>
      <c r="C130" s="66" t="s">
        <v>85</v>
      </c>
      <c r="D130" s="66">
        <v>0</v>
      </c>
      <c r="E130" s="66">
        <v>0</v>
      </c>
      <c r="F130" s="61">
        <f>'Rail Data'!F127</f>
        <v>0</v>
      </c>
      <c r="G130" s="61">
        <f>'Rail Data'!G127</f>
        <v>0</v>
      </c>
      <c r="H130" s="61">
        <f>'Rail Data'!H127</f>
        <v>0</v>
      </c>
      <c r="I130" s="125">
        <f>'Rail Data'!I127</f>
        <v>0</v>
      </c>
      <c r="J130" s="60">
        <f>'Rail Data'!J127</f>
        <v>0</v>
      </c>
      <c r="K130" s="60">
        <f>'Rail Data'!K127</f>
        <v>0</v>
      </c>
      <c r="L130" s="60">
        <f>'Rail Data'!L127</f>
        <v>0</v>
      </c>
      <c r="M130" s="60">
        <f>'Rail Data'!M127</f>
        <v>0</v>
      </c>
      <c r="N130" s="60">
        <f>'Rail Data'!N127</f>
        <v>0</v>
      </c>
      <c r="O130" s="60">
        <f>'Rail Data'!O127</f>
        <v>0</v>
      </c>
      <c r="P130" s="61">
        <f>'Rail Data'!P127</f>
        <v>0</v>
      </c>
      <c r="AC130" s="128">
        <f>'Car Data'!G149</f>
        <v>0</v>
      </c>
      <c r="AD130" s="126">
        <f t="shared" si="4"/>
        <v>0</v>
      </c>
      <c r="AF130" s="126">
        <f>'Car Data'!H149</f>
        <v>0</v>
      </c>
    </row>
    <row r="131" spans="2:69" x14ac:dyDescent="0.2">
      <c r="B131" s="123" t="s">
        <v>52</v>
      </c>
      <c r="C131" s="66" t="s">
        <v>82</v>
      </c>
      <c r="D131" s="66">
        <v>0</v>
      </c>
      <c r="E131" s="66">
        <v>0</v>
      </c>
      <c r="F131" s="61">
        <f>'Rail Data'!F128</f>
        <v>0</v>
      </c>
      <c r="G131" s="61">
        <f>'Rail Data'!G128</f>
        <v>0</v>
      </c>
      <c r="H131" s="61">
        <f>'Rail Data'!H128</f>
        <v>0</v>
      </c>
      <c r="I131" s="125">
        <f>'Rail Data'!I128</f>
        <v>0</v>
      </c>
      <c r="J131" s="60">
        <f>'Rail Data'!J128</f>
        <v>0</v>
      </c>
      <c r="K131" s="60">
        <f>'Rail Data'!K128</f>
        <v>0</v>
      </c>
      <c r="L131" s="60">
        <f>'Rail Data'!L128</f>
        <v>0</v>
      </c>
      <c r="M131" s="60">
        <f>'Rail Data'!M128</f>
        <v>0</v>
      </c>
      <c r="N131" s="60">
        <f>'Rail Data'!N128</f>
        <v>0</v>
      </c>
      <c r="O131" s="60">
        <f>'Rail Data'!O128</f>
        <v>0</v>
      </c>
      <c r="P131" s="61">
        <f>'Rail Data'!P128</f>
        <v>0</v>
      </c>
      <c r="AC131" s="128">
        <f>'Car Data'!G150</f>
        <v>0</v>
      </c>
      <c r="AD131" s="126">
        <f t="shared" si="4"/>
        <v>0</v>
      </c>
      <c r="AF131" s="126">
        <f>'Car Data'!H150</f>
        <v>0</v>
      </c>
    </row>
    <row r="132" spans="2:69" x14ac:dyDescent="0.2">
      <c r="B132" s="123" t="s">
        <v>52</v>
      </c>
      <c r="C132" s="66" t="s">
        <v>79</v>
      </c>
      <c r="D132" s="66">
        <v>0</v>
      </c>
      <c r="E132" s="66">
        <v>0</v>
      </c>
      <c r="F132" s="61">
        <f>'Rail Data'!F129</f>
        <v>0</v>
      </c>
      <c r="G132" s="61">
        <f>'Rail Data'!G129</f>
        <v>0</v>
      </c>
      <c r="H132" s="61">
        <f>'Rail Data'!H129</f>
        <v>0</v>
      </c>
      <c r="I132" s="125">
        <f>'Rail Data'!I129</f>
        <v>0</v>
      </c>
      <c r="J132" s="60">
        <f>'Rail Data'!J129</f>
        <v>0</v>
      </c>
      <c r="K132" s="60">
        <f>'Rail Data'!K129</f>
        <v>0</v>
      </c>
      <c r="L132" s="60">
        <f>'Rail Data'!L129</f>
        <v>0</v>
      </c>
      <c r="M132" s="60">
        <f>'Rail Data'!M129</f>
        <v>0</v>
      </c>
      <c r="N132" s="60">
        <f>'Rail Data'!N129</f>
        <v>0</v>
      </c>
      <c r="O132" s="60">
        <f>'Rail Data'!O129</f>
        <v>0</v>
      </c>
      <c r="P132" s="61">
        <f>'Rail Data'!P129</f>
        <v>0</v>
      </c>
      <c r="AC132" s="128">
        <f>'Car Data'!G151</f>
        <v>0</v>
      </c>
      <c r="AD132" s="126">
        <f t="shared" si="4"/>
        <v>0</v>
      </c>
      <c r="AF132" s="126">
        <f>'Car Data'!H151</f>
        <v>0</v>
      </c>
    </row>
    <row r="133" spans="2:69" x14ac:dyDescent="0.2">
      <c r="B133" s="123" t="s">
        <v>52</v>
      </c>
      <c r="C133" s="66" t="s">
        <v>76</v>
      </c>
      <c r="D133" s="66">
        <v>0</v>
      </c>
      <c r="E133" s="66">
        <v>0</v>
      </c>
      <c r="F133" s="61">
        <f>'Rail Data'!F130</f>
        <v>0</v>
      </c>
      <c r="G133" s="61">
        <f>'Rail Data'!G130</f>
        <v>0</v>
      </c>
      <c r="H133" s="61">
        <f>'Rail Data'!H130</f>
        <v>0</v>
      </c>
      <c r="I133" s="125">
        <f>'Rail Data'!I130</f>
        <v>0</v>
      </c>
      <c r="J133" s="60">
        <f>'Rail Data'!J130</f>
        <v>0</v>
      </c>
      <c r="K133" s="60">
        <f>'Rail Data'!K130</f>
        <v>0</v>
      </c>
      <c r="L133" s="60">
        <f>'Rail Data'!L130</f>
        <v>0</v>
      </c>
      <c r="M133" s="60">
        <f>'Rail Data'!M130</f>
        <v>0</v>
      </c>
      <c r="N133" s="60">
        <f>'Rail Data'!N130</f>
        <v>0</v>
      </c>
      <c r="O133" s="60">
        <f>'Rail Data'!O130</f>
        <v>0</v>
      </c>
      <c r="P133" s="61">
        <f>'Rail Data'!P130</f>
        <v>0</v>
      </c>
      <c r="AC133" s="128">
        <f>'Car Data'!G152</f>
        <v>0</v>
      </c>
      <c r="AD133" s="126">
        <f t="shared" si="4"/>
        <v>0</v>
      </c>
      <c r="AF133" s="126">
        <f>'Car Data'!H152</f>
        <v>0</v>
      </c>
    </row>
    <row r="134" spans="2:69" x14ac:dyDescent="0.2">
      <c r="B134" s="123" t="s">
        <v>52</v>
      </c>
      <c r="C134" s="66" t="s">
        <v>75</v>
      </c>
      <c r="D134" s="66">
        <v>0</v>
      </c>
      <c r="E134" s="66">
        <v>0</v>
      </c>
      <c r="F134" s="61">
        <f>'Rail Data'!F131</f>
        <v>0</v>
      </c>
      <c r="G134" s="61">
        <f>'Rail Data'!G131</f>
        <v>0</v>
      </c>
      <c r="H134" s="61">
        <f>'Rail Data'!H131</f>
        <v>0</v>
      </c>
      <c r="I134" s="125">
        <f>'Rail Data'!I131</f>
        <v>0</v>
      </c>
      <c r="J134" s="60">
        <f>'Rail Data'!J131</f>
        <v>0</v>
      </c>
      <c r="K134" s="60">
        <f>'Rail Data'!K131</f>
        <v>0</v>
      </c>
      <c r="L134" s="60">
        <f>'Rail Data'!L131</f>
        <v>0</v>
      </c>
      <c r="M134" s="60">
        <f>'Rail Data'!M131</f>
        <v>0</v>
      </c>
      <c r="N134" s="60">
        <f>'Rail Data'!N131</f>
        <v>0</v>
      </c>
      <c r="O134" s="60">
        <f>'Rail Data'!O131</f>
        <v>0</v>
      </c>
      <c r="P134" s="61">
        <f>'Rail Data'!P131</f>
        <v>0</v>
      </c>
      <c r="AC134" s="128">
        <f>'Car Data'!G153</f>
        <v>0</v>
      </c>
      <c r="AD134" s="126">
        <f t="shared" si="4"/>
        <v>0</v>
      </c>
      <c r="AF134" s="126">
        <f>'Car Data'!H153</f>
        <v>0</v>
      </c>
    </row>
    <row r="135" spans="2:69" x14ac:dyDescent="0.2">
      <c r="B135" s="123" t="s">
        <v>52</v>
      </c>
      <c r="C135" s="66" t="s">
        <v>72</v>
      </c>
      <c r="D135" s="66">
        <v>0</v>
      </c>
      <c r="E135" s="66">
        <v>0</v>
      </c>
      <c r="F135" s="61">
        <f>'Rail Data'!F132</f>
        <v>0</v>
      </c>
      <c r="G135" s="61">
        <f>'Rail Data'!G132</f>
        <v>0</v>
      </c>
      <c r="H135" s="61">
        <f>'Rail Data'!H132</f>
        <v>0</v>
      </c>
      <c r="I135" s="125">
        <f>'Rail Data'!I132</f>
        <v>0</v>
      </c>
      <c r="J135" s="60">
        <f>'Rail Data'!J132</f>
        <v>0</v>
      </c>
      <c r="K135" s="60">
        <f>'Rail Data'!K132</f>
        <v>0</v>
      </c>
      <c r="L135" s="60">
        <f>'Rail Data'!L132</f>
        <v>0</v>
      </c>
      <c r="M135" s="60">
        <f>'Rail Data'!M132</f>
        <v>0</v>
      </c>
      <c r="N135" s="60">
        <f>'Rail Data'!N132</f>
        <v>0</v>
      </c>
      <c r="O135" s="60">
        <f>'Rail Data'!O132</f>
        <v>0</v>
      </c>
      <c r="P135" s="61">
        <f>'Rail Data'!P132</f>
        <v>0</v>
      </c>
      <c r="AC135" s="128">
        <f>'Car Data'!G154</f>
        <v>0</v>
      </c>
      <c r="AD135" s="126">
        <f t="shared" si="4"/>
        <v>0</v>
      </c>
      <c r="AF135" s="126">
        <f>'Car Data'!H154</f>
        <v>0</v>
      </c>
    </row>
    <row r="136" spans="2:69" x14ac:dyDescent="0.2">
      <c r="B136" s="123" t="s">
        <v>52</v>
      </c>
      <c r="C136" s="66" t="s">
        <v>69</v>
      </c>
      <c r="D136" s="66">
        <v>0</v>
      </c>
      <c r="E136" s="66">
        <v>0</v>
      </c>
      <c r="F136" s="61">
        <f>'Rail Data'!F133</f>
        <v>0</v>
      </c>
      <c r="G136" s="61">
        <f>'Rail Data'!G133</f>
        <v>0</v>
      </c>
      <c r="H136" s="61">
        <f>'Rail Data'!H133</f>
        <v>0</v>
      </c>
      <c r="I136" s="125">
        <f>'Rail Data'!I133</f>
        <v>0</v>
      </c>
      <c r="J136" s="60">
        <f>'Rail Data'!J133</f>
        <v>0</v>
      </c>
      <c r="K136" s="60">
        <f>'Rail Data'!K133</f>
        <v>0</v>
      </c>
      <c r="L136" s="60">
        <f>'Rail Data'!L133</f>
        <v>0</v>
      </c>
      <c r="M136" s="60">
        <f>'Rail Data'!M133</f>
        <v>0</v>
      </c>
      <c r="N136" s="60">
        <f>'Rail Data'!N133</f>
        <v>0</v>
      </c>
      <c r="O136" s="60">
        <f>'Rail Data'!O133</f>
        <v>0</v>
      </c>
      <c r="P136" s="61">
        <f>'Rail Data'!P133</f>
        <v>0</v>
      </c>
      <c r="AC136" s="128">
        <f>'Car Data'!G155</f>
        <v>0</v>
      </c>
      <c r="AD136" s="126">
        <f t="shared" si="4"/>
        <v>0</v>
      </c>
      <c r="AF136" s="126">
        <f>'Car Data'!H155</f>
        <v>0</v>
      </c>
    </row>
    <row r="137" spans="2:69" x14ac:dyDescent="0.2">
      <c r="B137" s="123" t="s">
        <v>52</v>
      </c>
      <c r="C137" s="66" t="s">
        <v>66</v>
      </c>
      <c r="D137" s="66" t="s">
        <v>150</v>
      </c>
      <c r="E137" s="66" t="s">
        <v>149</v>
      </c>
      <c r="F137" s="61">
        <f>'Rail Data'!F134</f>
        <v>82</v>
      </c>
      <c r="G137" s="61">
        <f>'Rail Data'!G134</f>
        <v>38</v>
      </c>
      <c r="H137" s="61">
        <f>'Rail Data'!H134</f>
        <v>129.47368421052633</v>
      </c>
      <c r="I137" s="125">
        <f>'Rail Data'!I134</f>
        <v>0.65416666666666667</v>
      </c>
      <c r="J137" s="60">
        <f>'Rail Data'!J134</f>
        <v>0.41123435494223359</v>
      </c>
      <c r="K137" s="60">
        <f>'Rail Data'!K134</f>
        <v>0.41123435494223359</v>
      </c>
      <c r="L137" s="60">
        <f>'Rail Data'!L134</f>
        <v>0.41402238446726569</v>
      </c>
      <c r="M137" s="60">
        <f>'Rail Data'!M134</f>
        <v>0.20631418485237485</v>
      </c>
      <c r="N137" s="60">
        <f>'Rail Data'!N134</f>
        <v>0.20631418485237485</v>
      </c>
      <c r="O137" s="60">
        <f>'Rail Data'!O134</f>
        <v>0.2077081996148909</v>
      </c>
      <c r="P137" s="61">
        <f>'Rail Data'!P134</f>
        <v>0.1719865713254172</v>
      </c>
      <c r="AC137" s="128">
        <f>'Car Data'!G156</f>
        <v>93</v>
      </c>
      <c r="AD137" s="126">
        <f t="shared" si="4"/>
        <v>52.903225806451609</v>
      </c>
      <c r="AF137" s="126">
        <f>'Car Data'!H156</f>
        <v>5.6352868079578247E-2</v>
      </c>
    </row>
    <row r="138" spans="2:69" x14ac:dyDescent="0.2">
      <c r="B138" s="69"/>
      <c r="C138" s="69"/>
      <c r="D138" s="69"/>
      <c r="E138" s="69"/>
      <c r="F138" s="69"/>
      <c r="G138" s="69"/>
      <c r="H138" s="69"/>
      <c r="I138" s="69"/>
      <c r="J138" s="69"/>
      <c r="K138" s="69"/>
      <c r="L138" s="69"/>
      <c r="M138" s="69"/>
      <c r="N138" s="69"/>
      <c r="O138" s="69"/>
      <c r="P138" s="69"/>
      <c r="AC138" s="128">
        <f>'Car Data'!G157</f>
        <v>0</v>
      </c>
      <c r="AD138" s="126">
        <f t="shared" si="4"/>
        <v>0</v>
      </c>
      <c r="AF138" s="126">
        <f>'Car Data'!H157</f>
        <v>0</v>
      </c>
    </row>
    <row r="139" spans="2:69" ht="15" x14ac:dyDescent="0.2">
      <c r="B139" s="14" t="s">
        <v>50</v>
      </c>
      <c r="C139" s="14"/>
      <c r="D139" s="14"/>
      <c r="E139" s="14"/>
      <c r="F139" s="14"/>
      <c r="G139" s="14"/>
      <c r="H139" s="14"/>
      <c r="I139" s="14"/>
      <c r="J139" s="14"/>
      <c r="K139" s="14"/>
      <c r="L139" s="14"/>
      <c r="M139" s="14"/>
      <c r="N139" s="14"/>
      <c r="O139" s="14"/>
      <c r="P139" s="14"/>
      <c r="Q139" s="14"/>
      <c r="R139" s="14"/>
      <c r="S139" s="14"/>
      <c r="T139" s="14"/>
      <c r="U139" s="14"/>
      <c r="V139" s="14"/>
      <c r="W139" s="14"/>
      <c r="X139" s="14"/>
      <c r="Y139" s="14"/>
      <c r="Z139" s="14"/>
      <c r="AA139" s="14"/>
      <c r="AB139" s="14"/>
      <c r="AC139" s="14"/>
      <c r="AD139" s="14"/>
      <c r="AE139" s="14"/>
      <c r="AF139" s="14"/>
      <c r="AG139" s="14"/>
      <c r="AH139" s="14"/>
      <c r="AI139" s="14"/>
      <c r="AJ139" s="14"/>
      <c r="AK139" s="14"/>
      <c r="AL139" s="14"/>
      <c r="AM139" s="14"/>
      <c r="AN139" s="14"/>
      <c r="AO139" s="14"/>
      <c r="AP139" s="14"/>
      <c r="AQ139" s="14"/>
      <c r="AR139" s="14"/>
      <c r="AS139" s="14"/>
      <c r="AT139" s="14"/>
      <c r="AU139" s="14"/>
      <c r="AV139" s="14"/>
      <c r="AW139" s="14"/>
      <c r="AX139" s="14"/>
      <c r="AY139" s="14"/>
      <c r="AZ139" s="14"/>
      <c r="BA139" s="14"/>
      <c r="BB139" s="14"/>
      <c r="BC139" s="14"/>
      <c r="BD139" s="14"/>
      <c r="BE139" s="14"/>
      <c r="BF139" s="14"/>
      <c r="BG139" s="14"/>
      <c r="BH139" s="14"/>
      <c r="BI139" s="14"/>
      <c r="BJ139" s="14"/>
      <c r="BK139" s="14"/>
      <c r="BL139" s="14"/>
      <c r="BM139" s="14"/>
      <c r="BN139" s="14"/>
      <c r="BO139" s="14"/>
      <c r="BP139" s="14"/>
      <c r="BQ139" s="14"/>
    </row>
    <row r="140" spans="2:69" x14ac:dyDescent="0.2">
      <c r="B140" s="123" t="s">
        <v>50</v>
      </c>
      <c r="C140" s="66" t="s">
        <v>118</v>
      </c>
      <c r="D140" s="66">
        <v>0</v>
      </c>
      <c r="E140" s="66">
        <v>0</v>
      </c>
      <c r="F140" s="61">
        <v>0</v>
      </c>
      <c r="G140" s="61">
        <f>'Rail Data'!G137</f>
        <v>0</v>
      </c>
      <c r="H140" s="61">
        <f>'Rail Data'!H137</f>
        <v>0</v>
      </c>
      <c r="I140" s="125">
        <f>'Rail Data'!I137</f>
        <v>0</v>
      </c>
      <c r="J140" s="60">
        <f>'Rail Data'!J137</f>
        <v>0</v>
      </c>
      <c r="K140" s="60">
        <f>'Rail Data'!K137</f>
        <v>0</v>
      </c>
      <c r="L140" s="60">
        <f>'Rail Data'!L137</f>
        <v>0</v>
      </c>
      <c r="M140" s="60">
        <f>'Rail Data'!M137</f>
        <v>0</v>
      </c>
      <c r="N140" s="60">
        <f>'Rail Data'!N137</f>
        <v>0</v>
      </c>
      <c r="O140" s="60">
        <f>'Rail Data'!O137</f>
        <v>0</v>
      </c>
      <c r="P140" s="60">
        <f>'Rail Data'!P137</f>
        <v>0</v>
      </c>
      <c r="R140" s="126">
        <f>'Coach Data'!F46</f>
        <v>0</v>
      </c>
      <c r="S140" s="126">
        <f>'Coach Data'!G46</f>
        <v>0</v>
      </c>
      <c r="T140" s="126"/>
      <c r="U140" s="126">
        <f>'Coach Data'!I46</f>
        <v>0</v>
      </c>
      <c r="V140" s="126">
        <f>'Coach Data'!J46</f>
        <v>0</v>
      </c>
      <c r="W140" s="126">
        <f>'Coach Data'!K46</f>
        <v>0</v>
      </c>
      <c r="X140" s="126">
        <f>'Coach Data'!L46</f>
        <v>0</v>
      </c>
      <c r="Y140" s="126">
        <f>'Coach Data'!M46</f>
        <v>0</v>
      </c>
      <c r="Z140" s="126">
        <f>'Coach Data'!N46</f>
        <v>0</v>
      </c>
      <c r="AA140" s="126">
        <f>'Coach Data'!O46</f>
        <v>0</v>
      </c>
      <c r="AC140" s="128">
        <f>'Car Data'!G159</f>
        <v>0</v>
      </c>
      <c r="AD140" s="126">
        <f t="shared" ref="AD140:AD168" si="5">IFERROR(F140/(AC140/60),0)</f>
        <v>0</v>
      </c>
      <c r="AF140" s="126">
        <f>'Car Data'!H159</f>
        <v>0</v>
      </c>
      <c r="AN140" s="128">
        <f>'Aviation Data'!F45</f>
        <v>0</v>
      </c>
      <c r="AO140" s="127">
        <f>IFERROR(F140/AN140,0)</f>
        <v>0</v>
      </c>
      <c r="AP140" s="4"/>
      <c r="AQ140" s="126">
        <f>'Aviation Data'!G45</f>
        <v>0</v>
      </c>
      <c r="AR140" s="126">
        <f>'Aviation Data'!H45</f>
        <v>0</v>
      </c>
      <c r="AS140" s="126">
        <f>'Aviation Data'!I45</f>
        <v>0</v>
      </c>
    </row>
    <row r="141" spans="2:69" x14ac:dyDescent="0.2">
      <c r="B141" s="123" t="s">
        <v>50</v>
      </c>
      <c r="C141" s="66" t="s">
        <v>117</v>
      </c>
      <c r="D141" s="66" t="s">
        <v>116</v>
      </c>
      <c r="E141" s="66" t="s">
        <v>132</v>
      </c>
      <c r="F141" s="61">
        <v>235</v>
      </c>
      <c r="G141" s="61">
        <f>'Rail Data'!G138</f>
        <v>427</v>
      </c>
      <c r="H141" s="61">
        <f>'Rail Data'!H138</f>
        <v>33.021077283372364</v>
      </c>
      <c r="I141" s="125">
        <f>'Rail Data'!I138</f>
        <v>0</v>
      </c>
      <c r="J141" s="60">
        <f>'Rail Data'!J138</f>
        <v>8.7870859455990519E-2</v>
      </c>
      <c r="K141" s="60">
        <f>'Rail Data'!K138</f>
        <v>8.7870859455990519E-2</v>
      </c>
      <c r="L141" s="60">
        <f>'Rail Data'!L138</f>
        <v>8.7870859455990519E-2</v>
      </c>
      <c r="M141" s="60">
        <f>'Rail Data'!M138</f>
        <v>8.5402576887002035E-2</v>
      </c>
      <c r="N141" s="60">
        <f>'Rail Data'!N138</f>
        <v>8.5402576887002035E-2</v>
      </c>
      <c r="O141" s="60">
        <f>'Rail Data'!O138</f>
        <v>8.5402576887002035E-2</v>
      </c>
      <c r="P141" s="60">
        <f>'Rail Data'!P138</f>
        <v>0</v>
      </c>
      <c r="R141" s="126">
        <f>'Coach Data'!F47</f>
        <v>305</v>
      </c>
      <c r="S141" s="126">
        <f>'Coach Data'!G47</f>
        <v>46.229508196721312</v>
      </c>
      <c r="T141" s="126"/>
      <c r="U141" s="126">
        <f>'Coach Data'!I47</f>
        <v>0.21971162299982416</v>
      </c>
      <c r="V141" s="126">
        <f>'Coach Data'!J47</f>
        <v>0.21971162299982416</v>
      </c>
      <c r="W141" s="126">
        <f>'Coach Data'!K47</f>
        <v>0.21971162299982416</v>
      </c>
      <c r="X141" s="126">
        <f>'Coach Data'!L47</f>
        <v>0.17487251626516617</v>
      </c>
      <c r="Y141" s="126">
        <f>'Coach Data'!M47</f>
        <v>0.17487251626516617</v>
      </c>
      <c r="Z141" s="126">
        <f>'Coach Data'!N47</f>
        <v>0.17487251626516617</v>
      </c>
      <c r="AA141" s="126">
        <f>'Coach Data'!O47</f>
        <v>0</v>
      </c>
      <c r="AC141" s="128">
        <f>'Car Data'!G160</f>
        <v>301</v>
      </c>
      <c r="AD141" s="126">
        <f t="shared" si="5"/>
        <v>46.843853820598007</v>
      </c>
      <c r="AF141" s="126">
        <f>'Car Data'!H160</f>
        <v>9.9877292356649744E-2</v>
      </c>
      <c r="AN141" s="128">
        <f>'Aviation Data'!F46</f>
        <v>0</v>
      </c>
      <c r="AO141" s="127">
        <f t="shared" ref="AO141:AO168" si="6">IFERROR(F141/(AN141/60),0)</f>
        <v>0</v>
      </c>
      <c r="AP141" s="4"/>
      <c r="AQ141" s="126">
        <f>'Aviation Data'!G46</f>
        <v>0</v>
      </c>
      <c r="AR141" s="126">
        <f>'Aviation Data'!H46</f>
        <v>0</v>
      </c>
      <c r="AS141" s="126">
        <f>'Aviation Data'!I46</f>
        <v>0</v>
      </c>
    </row>
    <row r="142" spans="2:69" x14ac:dyDescent="0.2">
      <c r="B142" s="123" t="s">
        <v>50</v>
      </c>
      <c r="C142" s="66" t="s">
        <v>114</v>
      </c>
      <c r="D142" s="66">
        <v>0</v>
      </c>
      <c r="E142" s="66">
        <v>0</v>
      </c>
      <c r="F142" s="61">
        <v>0</v>
      </c>
      <c r="G142" s="61">
        <f>'Rail Data'!G139</f>
        <v>0</v>
      </c>
      <c r="H142" s="61">
        <f>'Rail Data'!H139</f>
        <v>0</v>
      </c>
      <c r="I142" s="125">
        <f>'Rail Data'!I139</f>
        <v>0</v>
      </c>
      <c r="J142" s="60">
        <f>'Rail Data'!J139</f>
        <v>0</v>
      </c>
      <c r="K142" s="60">
        <f>'Rail Data'!K139</f>
        <v>0</v>
      </c>
      <c r="L142" s="60">
        <f>'Rail Data'!L139</f>
        <v>0</v>
      </c>
      <c r="M142" s="60">
        <f>'Rail Data'!M139</f>
        <v>0</v>
      </c>
      <c r="N142" s="60">
        <f>'Rail Data'!N139</f>
        <v>0</v>
      </c>
      <c r="O142" s="60">
        <f>'Rail Data'!O139</f>
        <v>0</v>
      </c>
      <c r="P142" s="60">
        <f>'Rail Data'!P139</f>
        <v>0</v>
      </c>
      <c r="R142" s="126">
        <f>'Coach Data'!F48</f>
        <v>0</v>
      </c>
      <c r="S142" s="126">
        <f>'Coach Data'!G48</f>
        <v>0</v>
      </c>
      <c r="T142" s="126"/>
      <c r="U142" s="126">
        <f>'Coach Data'!I48</f>
        <v>0</v>
      </c>
      <c r="V142" s="126">
        <f>'Coach Data'!J48</f>
        <v>0</v>
      </c>
      <c r="W142" s="126">
        <f>'Coach Data'!K48</f>
        <v>0</v>
      </c>
      <c r="X142" s="126">
        <f>'Coach Data'!L48</f>
        <v>0</v>
      </c>
      <c r="Y142" s="126">
        <f>'Coach Data'!M48</f>
        <v>0</v>
      </c>
      <c r="Z142" s="126">
        <f>'Coach Data'!N48</f>
        <v>0</v>
      </c>
      <c r="AA142" s="126">
        <f>'Coach Data'!O48</f>
        <v>0</v>
      </c>
      <c r="AC142" s="128">
        <f>'Car Data'!G161</f>
        <v>0</v>
      </c>
      <c r="AD142" s="126">
        <f t="shared" si="5"/>
        <v>0</v>
      </c>
      <c r="AF142" s="126">
        <f>'Car Data'!H161</f>
        <v>0</v>
      </c>
      <c r="AN142" s="128">
        <f>'Aviation Data'!F47</f>
        <v>0</v>
      </c>
      <c r="AO142" s="127">
        <f t="shared" si="6"/>
        <v>0</v>
      </c>
      <c r="AP142" s="4"/>
      <c r="AQ142" s="126">
        <f>'Aviation Data'!G47</f>
        <v>0</v>
      </c>
      <c r="AR142" s="126">
        <f>'Aviation Data'!H47</f>
        <v>0</v>
      </c>
      <c r="AS142" s="126">
        <f>'Aviation Data'!I47</f>
        <v>0</v>
      </c>
    </row>
    <row r="143" spans="2:69" x14ac:dyDescent="0.2">
      <c r="B143" s="123" t="s">
        <v>50</v>
      </c>
      <c r="C143" s="66" t="s">
        <v>113</v>
      </c>
      <c r="D143" s="66" t="s">
        <v>73</v>
      </c>
      <c r="E143" s="66" t="s">
        <v>87</v>
      </c>
      <c r="F143" s="61">
        <v>250</v>
      </c>
      <c r="G143" s="61">
        <f>'Rail Data'!G140</f>
        <v>239</v>
      </c>
      <c r="H143" s="61">
        <f>'Rail Data'!H140</f>
        <v>62.761506276150627</v>
      </c>
      <c r="I143" s="125">
        <f>'Rail Data'!I140</f>
        <v>0.55694444444444446</v>
      </c>
      <c r="J143" s="60">
        <f>'Rail Data'!J140</f>
        <v>0.23670411985018724</v>
      </c>
      <c r="K143" s="60">
        <f>'Rail Data'!K140</f>
        <v>0.10861423220973782</v>
      </c>
      <c r="L143" s="60">
        <f>'Rail Data'!L140</f>
        <v>7.116104868913857E-2</v>
      </c>
      <c r="M143" s="60">
        <f>'Rail Data'!M140</f>
        <v>0.23670411985018724</v>
      </c>
      <c r="N143" s="60">
        <f>'Rail Data'!N140</f>
        <v>0.20074906367041198</v>
      </c>
      <c r="O143" s="60">
        <f>'Rail Data'!O140</f>
        <v>8.0524344569288392E-2</v>
      </c>
      <c r="P143" s="60">
        <f>'Rail Data'!P140</f>
        <v>0</v>
      </c>
      <c r="R143" s="126">
        <f>'Coach Data'!F49</f>
        <v>235</v>
      </c>
      <c r="S143" s="126">
        <f>'Coach Data'!G49</f>
        <v>63.829787234042556</v>
      </c>
      <c r="T143" s="126"/>
      <c r="U143" s="126">
        <f>'Coach Data'!I49</f>
        <v>9.3457943925233641E-2</v>
      </c>
      <c r="V143" s="126">
        <f>'Coach Data'!J49</f>
        <v>9.3457943925233641E-2</v>
      </c>
      <c r="W143" s="126">
        <f>'Coach Data'!K49</f>
        <v>9.3457943925233641E-2</v>
      </c>
      <c r="X143" s="126">
        <f>'Coach Data'!L49</f>
        <v>9.3457943925233641E-2</v>
      </c>
      <c r="Y143" s="126">
        <f>'Coach Data'!M49</f>
        <v>9.3457943925233641E-2</v>
      </c>
      <c r="Z143" s="126">
        <f>'Coach Data'!N49</f>
        <v>9.3457943925233641E-2</v>
      </c>
      <c r="AA143" s="126">
        <f>'Coach Data'!O49</f>
        <v>0</v>
      </c>
      <c r="AC143" s="128">
        <f>'Car Data'!G162</f>
        <v>294</v>
      </c>
      <c r="AD143" s="126">
        <f t="shared" si="5"/>
        <v>51.020408163265301</v>
      </c>
      <c r="AF143" s="126">
        <f>'Car Data'!H162</f>
        <v>8.1363378959977029E-2</v>
      </c>
      <c r="AN143" s="128">
        <f>'Aviation Data'!F48</f>
        <v>243</v>
      </c>
      <c r="AO143" s="127">
        <f t="shared" si="6"/>
        <v>61.728395061728399</v>
      </c>
      <c r="AP143" s="4"/>
      <c r="AQ143" s="126">
        <f>'Aviation Data'!G48</f>
        <v>1.6677931896406193</v>
      </c>
      <c r="AR143" s="126">
        <f>'Aviation Data'!H48</f>
        <v>1.6677931896406193</v>
      </c>
      <c r="AS143" s="126">
        <f>'Aviation Data'!I48</f>
        <v>1.6677931896406193</v>
      </c>
    </row>
    <row r="144" spans="2:69" x14ac:dyDescent="0.2">
      <c r="B144" s="123" t="s">
        <v>50</v>
      </c>
      <c r="C144" s="66" t="s">
        <v>112</v>
      </c>
      <c r="D144" s="66" t="s">
        <v>148</v>
      </c>
      <c r="E144" s="66" t="s">
        <v>89</v>
      </c>
      <c r="F144" s="61">
        <v>230</v>
      </c>
      <c r="G144" s="61">
        <f>'Rail Data'!G141</f>
        <v>265</v>
      </c>
      <c r="H144" s="61">
        <f>'Rail Data'!H141</f>
        <v>52.075471698113205</v>
      </c>
      <c r="I144" s="125">
        <f>'Rail Data'!I141</f>
        <v>0.36805555555555558</v>
      </c>
      <c r="J144" s="60">
        <f>'Rail Data'!J141</f>
        <v>0.17472194135490393</v>
      </c>
      <c r="K144" s="60">
        <f>'Rail Data'!K141</f>
        <v>0.17472194135490393</v>
      </c>
      <c r="L144" s="60">
        <f>'Rail Data'!L141</f>
        <v>0.17472194135490393</v>
      </c>
      <c r="M144" s="60">
        <f>'Rail Data'!M141</f>
        <v>0.17472194135490393</v>
      </c>
      <c r="N144" s="60">
        <f>'Rail Data'!N141</f>
        <v>0.17472194135490393</v>
      </c>
      <c r="O144" s="60">
        <f>'Rail Data'!O141</f>
        <v>0.17472194135490393</v>
      </c>
      <c r="P144" s="60">
        <f>'Rail Data'!P141</f>
        <v>0</v>
      </c>
      <c r="R144" s="126">
        <f>'Coach Data'!F50</f>
        <v>250</v>
      </c>
      <c r="S144" s="126">
        <f>'Coach Data'!G50</f>
        <v>55.199999999999996</v>
      </c>
      <c r="T144" s="126"/>
      <c r="U144" s="126">
        <f>'Coach Data'!I50</f>
        <v>7.0069313169502212E-2</v>
      </c>
      <c r="V144" s="126">
        <f>'Coach Data'!J50</f>
        <v>7.0069313169502212E-2</v>
      </c>
      <c r="W144" s="126">
        <f>'Coach Data'!K50</f>
        <v>7.0069313169502212E-2</v>
      </c>
      <c r="X144" s="126">
        <f>'Coach Data'!L50</f>
        <v>7.0069313169502212E-2</v>
      </c>
      <c r="Y144" s="126">
        <f>'Coach Data'!M50</f>
        <v>7.0069313169502212E-2</v>
      </c>
      <c r="Z144" s="126">
        <f>'Coach Data'!N50</f>
        <v>7.0069313169502212E-2</v>
      </c>
      <c r="AA144" s="126">
        <f>'Coach Data'!O50</f>
        <v>0</v>
      </c>
      <c r="AC144" s="128">
        <f>'Car Data'!G163</f>
        <v>312</v>
      </c>
      <c r="AD144" s="126">
        <f t="shared" si="5"/>
        <v>44.230769230769226</v>
      </c>
      <c r="AF144" s="126">
        <f>'Car Data'!H163</f>
        <v>0.16520151275825951</v>
      </c>
      <c r="AN144" s="128">
        <f>'Aviation Data'!F49</f>
        <v>73</v>
      </c>
      <c r="AO144" s="127">
        <f t="shared" si="6"/>
        <v>189.04109589041099</v>
      </c>
      <c r="AP144" s="4"/>
      <c r="AQ144" s="126">
        <f>'Aviation Data'!G49</f>
        <v>0.48705663615560646</v>
      </c>
      <c r="AR144" s="126">
        <f>'Aviation Data'!H49</f>
        <v>0.48705663615560646</v>
      </c>
      <c r="AS144" s="126">
        <f>'Aviation Data'!I49</f>
        <v>0.25346824942791762</v>
      </c>
    </row>
    <row r="145" spans="2:45" x14ac:dyDescent="0.2">
      <c r="B145" s="123" t="s">
        <v>50</v>
      </c>
      <c r="C145" s="66" t="s">
        <v>109</v>
      </c>
      <c r="D145" s="66" t="s">
        <v>83</v>
      </c>
      <c r="E145" s="66" t="s">
        <v>108</v>
      </c>
      <c r="F145" s="61">
        <v>520</v>
      </c>
      <c r="G145" s="61">
        <f>'Rail Data'!G142</f>
        <v>342</v>
      </c>
      <c r="H145" s="61">
        <f>'Rail Data'!H142</f>
        <v>91.228070175438589</v>
      </c>
      <c r="I145" s="125">
        <f>'Rail Data'!I142</f>
        <v>0.11458333333333337</v>
      </c>
      <c r="J145" s="60">
        <f>'Rail Data'!J142</f>
        <v>0.12428950359984843</v>
      </c>
      <c r="K145" s="60">
        <f>'Rail Data'!K142</f>
        <v>7.3891625615763554E-2</v>
      </c>
      <c r="L145" s="60">
        <f>'Rail Data'!L142</f>
        <v>5.1155740810913231E-2</v>
      </c>
      <c r="M145" s="60">
        <f>'Rail Data'!M142</f>
        <v>0.12428950359984843</v>
      </c>
      <c r="N145" s="60">
        <f>'Rail Data'!N142</f>
        <v>9.2838196286472163E-2</v>
      </c>
      <c r="O145" s="60">
        <f>'Rail Data'!O142</f>
        <v>5.4945054945054951E-2</v>
      </c>
      <c r="P145" s="60">
        <f>'Rail Data'!P142</f>
        <v>0</v>
      </c>
      <c r="R145" s="126">
        <f>'Coach Data'!F51</f>
        <v>460</v>
      </c>
      <c r="S145" s="126">
        <f>'Coach Data'!G51</f>
        <v>67.826086956521735</v>
      </c>
      <c r="T145" s="126"/>
      <c r="U145" s="126">
        <f>'Coach Data'!I51</f>
        <v>3.9003220917014018E-2</v>
      </c>
      <c r="V145" s="126">
        <f>'Coach Data'!J51</f>
        <v>3.9003220917014018E-2</v>
      </c>
      <c r="W145" s="126">
        <f>'Coach Data'!K51</f>
        <v>3.9003220917014018E-2</v>
      </c>
      <c r="X145" s="126">
        <f>'Coach Data'!L51</f>
        <v>3.4894846532777572E-2</v>
      </c>
      <c r="Y145" s="126">
        <f>'Coach Data'!M51</f>
        <v>3.4894846532777572E-2</v>
      </c>
      <c r="Z145" s="126">
        <f>'Coach Data'!N51</f>
        <v>3.4894846532777572E-2</v>
      </c>
      <c r="AA145" s="126">
        <f>'Coach Data'!O51</f>
        <v>0</v>
      </c>
      <c r="AC145" s="128">
        <f>'Car Data'!G164</f>
        <v>577</v>
      </c>
      <c r="AD145" s="126">
        <f t="shared" si="5"/>
        <v>54.072790294627382</v>
      </c>
      <c r="AF145" s="126">
        <f>'Car Data'!H164</f>
        <v>8.7079400948179453E-2</v>
      </c>
      <c r="AN145" s="128">
        <f>'Aviation Data'!F50</f>
        <v>269</v>
      </c>
      <c r="AO145" s="127">
        <f t="shared" si="6"/>
        <v>115.98513011152416</v>
      </c>
      <c r="AP145" s="4"/>
      <c r="AQ145" s="126">
        <f>'Aviation Data'!G50</f>
        <v>0.28870741064645433</v>
      </c>
      <c r="AR145" s="126">
        <f>'Aviation Data'!H50</f>
        <v>0.28870741064645433</v>
      </c>
      <c r="AS145" s="126">
        <f>'Aviation Data'!I50</f>
        <v>0.31621101488191805</v>
      </c>
    </row>
    <row r="146" spans="2:45" x14ac:dyDescent="0.2">
      <c r="B146" s="123" t="s">
        <v>50</v>
      </c>
      <c r="C146" s="66" t="s">
        <v>107</v>
      </c>
      <c r="D146" s="66">
        <v>0</v>
      </c>
      <c r="E146" s="66">
        <v>0</v>
      </c>
      <c r="F146" s="61">
        <v>0</v>
      </c>
      <c r="G146" s="61">
        <f>'Rail Data'!G143</f>
        <v>0</v>
      </c>
      <c r="H146" s="61">
        <f>'Rail Data'!H143</f>
        <v>0</v>
      </c>
      <c r="I146" s="125">
        <f>'Rail Data'!I143</f>
        <v>0</v>
      </c>
      <c r="J146" s="60">
        <f>'Rail Data'!J143</f>
        <v>0</v>
      </c>
      <c r="K146" s="60">
        <f>'Rail Data'!K143</f>
        <v>0</v>
      </c>
      <c r="L146" s="60">
        <f>'Rail Data'!L143</f>
        <v>0</v>
      </c>
      <c r="M146" s="60">
        <f>'Rail Data'!M143</f>
        <v>0</v>
      </c>
      <c r="N146" s="60">
        <f>'Rail Data'!N143</f>
        <v>0</v>
      </c>
      <c r="O146" s="60">
        <f>'Rail Data'!O143</f>
        <v>0</v>
      </c>
      <c r="P146" s="60">
        <f>'Rail Data'!P143</f>
        <v>0</v>
      </c>
      <c r="R146" s="126">
        <f>'Coach Data'!F52</f>
        <v>0</v>
      </c>
      <c r="S146" s="126">
        <f>'Coach Data'!G52</f>
        <v>0</v>
      </c>
      <c r="T146" s="126"/>
      <c r="U146" s="126">
        <f>'Coach Data'!I52</f>
        <v>0</v>
      </c>
      <c r="V146" s="126">
        <f>'Coach Data'!J52</f>
        <v>0</v>
      </c>
      <c r="W146" s="126">
        <f>'Coach Data'!K52</f>
        <v>0</v>
      </c>
      <c r="X146" s="126">
        <f>'Coach Data'!L52</f>
        <v>0</v>
      </c>
      <c r="Y146" s="126">
        <f>'Coach Data'!M52</f>
        <v>0</v>
      </c>
      <c r="Z146" s="126">
        <f>'Coach Data'!N52</f>
        <v>0</v>
      </c>
      <c r="AA146" s="126">
        <f>'Coach Data'!O52</f>
        <v>0</v>
      </c>
      <c r="AC146" s="128">
        <f>'Car Data'!G165</f>
        <v>0</v>
      </c>
      <c r="AD146" s="126">
        <f t="shared" si="5"/>
        <v>0</v>
      </c>
      <c r="AF146" s="126">
        <f>'Car Data'!H165</f>
        <v>0</v>
      </c>
      <c r="AN146" s="128">
        <f>'Aviation Data'!F51</f>
        <v>0</v>
      </c>
      <c r="AO146" s="127">
        <f t="shared" si="6"/>
        <v>0</v>
      </c>
      <c r="AP146" s="4"/>
      <c r="AQ146" s="126">
        <f>'Aviation Data'!G51</f>
        <v>0</v>
      </c>
      <c r="AR146" s="126">
        <f>'Aviation Data'!H51</f>
        <v>0</v>
      </c>
      <c r="AS146" s="126">
        <f>'Aviation Data'!I51</f>
        <v>0</v>
      </c>
    </row>
    <row r="147" spans="2:45" x14ac:dyDescent="0.2">
      <c r="B147" s="123" t="s">
        <v>50</v>
      </c>
      <c r="C147" s="66" t="s">
        <v>106</v>
      </c>
      <c r="D147" s="66" t="s">
        <v>147</v>
      </c>
      <c r="E147" s="66" t="s">
        <v>146</v>
      </c>
      <c r="F147" s="61">
        <v>140</v>
      </c>
      <c r="G147" s="61">
        <f>'Rail Data'!G144</f>
        <v>135</v>
      </c>
      <c r="H147" s="61">
        <f>'Rail Data'!H144</f>
        <v>62.222222222222221</v>
      </c>
      <c r="I147" s="125">
        <f>'Rail Data'!I144</f>
        <v>0.47916666666666663</v>
      </c>
      <c r="J147" s="60">
        <f>'Rail Data'!J144</f>
        <v>0.15676411409634275</v>
      </c>
      <c r="K147" s="60">
        <f>'Rail Data'!K144</f>
        <v>0.13901053379098116</v>
      </c>
      <c r="L147" s="60">
        <f>'Rail Data'!L144</f>
        <v>0.13901053379098116</v>
      </c>
      <c r="M147" s="60">
        <f>'Rail Data'!M144</f>
        <v>0.11835720203574387</v>
      </c>
      <c r="N147" s="60">
        <f>'Rail Data'!N144</f>
        <v>0.11835720203574387</v>
      </c>
      <c r="O147" s="60">
        <f>'Rail Data'!O144</f>
        <v>0.11835720203574387</v>
      </c>
      <c r="P147" s="60">
        <f>'Rail Data'!P144</f>
        <v>0</v>
      </c>
      <c r="R147" s="126">
        <f>'Coach Data'!F53</f>
        <v>140</v>
      </c>
      <c r="S147" s="126">
        <f>'Coach Data'!G53</f>
        <v>59.999999999999993</v>
      </c>
      <c r="T147" s="126"/>
      <c r="U147" s="126">
        <f>'Coach Data'!I53</f>
        <v>8.5548585631435664E-2</v>
      </c>
      <c r="V147" s="126">
        <f>'Coach Data'!J53</f>
        <v>8.5548585631435664E-2</v>
      </c>
      <c r="W147" s="126">
        <f>'Coach Data'!K53</f>
        <v>6.5806604331873589E-2</v>
      </c>
      <c r="X147" s="126">
        <f>'Coach Data'!L53</f>
        <v>7.567759498165462E-2</v>
      </c>
      <c r="Y147" s="126">
        <f>'Coach Data'!M53</f>
        <v>7.2387264765060938E-2</v>
      </c>
      <c r="Z147" s="126">
        <f>'Coach Data'!N53</f>
        <v>6.5806604331873589E-2</v>
      </c>
      <c r="AA147" s="126">
        <f>'Coach Data'!O53</f>
        <v>0</v>
      </c>
      <c r="AC147" s="128">
        <f>'Car Data'!G166</f>
        <v>167</v>
      </c>
      <c r="AD147" s="126">
        <f t="shared" si="5"/>
        <v>50.299401197604794</v>
      </c>
      <c r="AF147" s="126">
        <f>'Car Data'!H166</f>
        <v>6.0244053796521993E-2</v>
      </c>
      <c r="AN147" s="128">
        <f>'Aviation Data'!F52</f>
        <v>0</v>
      </c>
      <c r="AO147" s="127">
        <f t="shared" si="6"/>
        <v>0</v>
      </c>
      <c r="AP147" s="4"/>
      <c r="AQ147" s="126">
        <f>'Aviation Data'!G52</f>
        <v>0</v>
      </c>
      <c r="AR147" s="126">
        <f>'Aviation Data'!H52</f>
        <v>0</v>
      </c>
      <c r="AS147" s="126">
        <f>'Aviation Data'!I52</f>
        <v>0</v>
      </c>
    </row>
    <row r="148" spans="2:45" x14ac:dyDescent="0.2">
      <c r="B148" s="123" t="s">
        <v>50</v>
      </c>
      <c r="C148" s="66" t="s">
        <v>105</v>
      </c>
      <c r="D148" s="66">
        <v>0</v>
      </c>
      <c r="E148" s="66">
        <v>0</v>
      </c>
      <c r="F148" s="61">
        <v>0</v>
      </c>
      <c r="G148" s="61">
        <f>'Rail Data'!G145</f>
        <v>0</v>
      </c>
      <c r="H148" s="61">
        <f>'Rail Data'!H145</f>
        <v>0</v>
      </c>
      <c r="I148" s="125">
        <f>'Rail Data'!I145</f>
        <v>0</v>
      </c>
      <c r="J148" s="60">
        <f>'Rail Data'!J145</f>
        <v>0</v>
      </c>
      <c r="K148" s="60">
        <f>'Rail Data'!K145</f>
        <v>0</v>
      </c>
      <c r="L148" s="60">
        <f>'Rail Data'!L145</f>
        <v>0</v>
      </c>
      <c r="M148" s="60">
        <f>'Rail Data'!M145</f>
        <v>0</v>
      </c>
      <c r="N148" s="60">
        <f>'Rail Data'!N145</f>
        <v>0</v>
      </c>
      <c r="O148" s="60">
        <f>'Rail Data'!O145</f>
        <v>0</v>
      </c>
      <c r="P148" s="60">
        <f>'Rail Data'!P145</f>
        <v>0</v>
      </c>
      <c r="R148" s="126">
        <f>'Coach Data'!F54</f>
        <v>0</v>
      </c>
      <c r="S148" s="126">
        <f>'Coach Data'!G54</f>
        <v>0</v>
      </c>
      <c r="T148" s="126"/>
      <c r="U148" s="126">
        <f>'Coach Data'!I54</f>
        <v>0</v>
      </c>
      <c r="V148" s="126">
        <f>'Coach Data'!J54</f>
        <v>0</v>
      </c>
      <c r="W148" s="126">
        <f>'Coach Data'!K54</f>
        <v>0</v>
      </c>
      <c r="X148" s="126">
        <f>'Coach Data'!L54</f>
        <v>0</v>
      </c>
      <c r="Y148" s="126">
        <f>'Coach Data'!M54</f>
        <v>0</v>
      </c>
      <c r="Z148" s="126">
        <f>'Coach Data'!N54</f>
        <v>0</v>
      </c>
      <c r="AA148" s="126">
        <f>'Coach Data'!O54</f>
        <v>0</v>
      </c>
      <c r="AC148" s="128">
        <f>'Car Data'!G167</f>
        <v>0</v>
      </c>
      <c r="AD148" s="126">
        <f t="shared" si="5"/>
        <v>0</v>
      </c>
      <c r="AF148" s="126">
        <f>'Car Data'!H167</f>
        <v>0</v>
      </c>
      <c r="AN148" s="128">
        <f>'Aviation Data'!F53</f>
        <v>0</v>
      </c>
      <c r="AO148" s="127">
        <f t="shared" si="6"/>
        <v>0</v>
      </c>
      <c r="AP148" s="4"/>
      <c r="AQ148" s="126">
        <f>'Aviation Data'!G53</f>
        <v>0</v>
      </c>
      <c r="AR148" s="126">
        <f>'Aviation Data'!H53</f>
        <v>0</v>
      </c>
      <c r="AS148" s="126">
        <f>'Aviation Data'!I53</f>
        <v>0</v>
      </c>
    </row>
    <row r="149" spans="2:45" x14ac:dyDescent="0.2">
      <c r="B149" s="123" t="s">
        <v>50</v>
      </c>
      <c r="C149" s="66" t="s">
        <v>104</v>
      </c>
      <c r="D149" s="66" t="s">
        <v>103</v>
      </c>
      <c r="E149" s="66" t="s">
        <v>102</v>
      </c>
      <c r="F149" s="61">
        <v>340</v>
      </c>
      <c r="G149" s="61">
        <f>'Rail Data'!G146</f>
        <v>285</v>
      </c>
      <c r="H149" s="61">
        <f>'Rail Data'!H146</f>
        <v>71.578947368421055</v>
      </c>
      <c r="I149" s="125">
        <f>'Rail Data'!I146</f>
        <v>0</v>
      </c>
      <c r="J149" s="60">
        <f>'Rail Data'!J146</f>
        <v>0.26737967914438504</v>
      </c>
      <c r="K149" s="60">
        <f>'Rail Data'!K146</f>
        <v>0.17870784677507365</v>
      </c>
      <c r="L149" s="60">
        <f>'Rail Data'!L146</f>
        <v>0.12959729346283966</v>
      </c>
      <c r="M149" s="60">
        <f>'Rail Data'!M146</f>
        <v>0</v>
      </c>
      <c r="N149" s="60">
        <f>'Rail Data'!N146</f>
        <v>0</v>
      </c>
      <c r="O149" s="60">
        <f>'Rail Data'!O146</f>
        <v>0</v>
      </c>
      <c r="P149" s="60">
        <f>'Rail Data'!P146</f>
        <v>0</v>
      </c>
      <c r="R149" s="126">
        <f>'Coach Data'!F55</f>
        <v>450</v>
      </c>
      <c r="S149" s="126">
        <f>'Coach Data'!G55</f>
        <v>45.333333333333336</v>
      </c>
      <c r="T149" s="126"/>
      <c r="U149" s="126">
        <f>'Coach Data'!I55</f>
        <v>0.18522748905387396</v>
      </c>
      <c r="V149" s="126">
        <f>'Coach Data'!J55</f>
        <v>0.18522748905387396</v>
      </c>
      <c r="W149" s="126">
        <f>'Coach Data'!K55</f>
        <v>0.18522748905387396</v>
      </c>
      <c r="X149" s="126">
        <f>'Coach Data'!L55</f>
        <v>0.18963766736468046</v>
      </c>
      <c r="Y149" s="126">
        <f>'Coach Data'!M55</f>
        <v>0.13671552763500222</v>
      </c>
      <c r="Z149" s="126">
        <f>'Coach Data'!N55</f>
        <v>0.13671552763500222</v>
      </c>
      <c r="AA149" s="126">
        <f>'Coach Data'!O55</f>
        <v>0</v>
      </c>
      <c r="AC149" s="128">
        <f>'Car Data'!G168</f>
        <v>504</v>
      </c>
      <c r="AD149" s="126">
        <f t="shared" si="5"/>
        <v>40.476190476190474</v>
      </c>
      <c r="AF149" s="126">
        <f>'Car Data'!H168</f>
        <v>0.14684422596381796</v>
      </c>
      <c r="AN149" s="128">
        <f>'Aviation Data'!F54</f>
        <v>249</v>
      </c>
      <c r="AO149" s="127">
        <f t="shared" si="6"/>
        <v>81.92771084337349</v>
      </c>
      <c r="AP149" s="4"/>
      <c r="AQ149" s="126">
        <f>'Aviation Data'!G54</f>
        <v>0.24641204168741171</v>
      </c>
      <c r="AR149" s="126">
        <f>'Aviation Data'!H54</f>
        <v>0.24641204168741171</v>
      </c>
      <c r="AS149" s="126">
        <f>'Aviation Data'!I54</f>
        <v>0.2554056853165475</v>
      </c>
    </row>
    <row r="150" spans="2:45" x14ac:dyDescent="0.2">
      <c r="B150" s="123" t="s">
        <v>50</v>
      </c>
      <c r="C150" s="66" t="s">
        <v>100</v>
      </c>
      <c r="D150" s="66" t="s">
        <v>145</v>
      </c>
      <c r="E150" s="66" t="s">
        <v>101</v>
      </c>
      <c r="F150" s="61">
        <v>480</v>
      </c>
      <c r="G150" s="61">
        <f>'Rail Data'!G147</f>
        <v>232</v>
      </c>
      <c r="H150" s="61">
        <f>'Rail Data'!H147</f>
        <v>124.13793103448276</v>
      </c>
      <c r="I150" s="125">
        <f>'Rail Data'!I147</f>
        <v>0.24999999999999994</v>
      </c>
      <c r="J150" s="60">
        <f>'Rail Data'!J147</f>
        <v>0.26272577996715929</v>
      </c>
      <c r="K150" s="60">
        <f>'Rail Data'!K147</f>
        <v>0.14162561576354679</v>
      </c>
      <c r="L150" s="60">
        <f>'Rail Data'!L147</f>
        <v>8.0049261083743842E-2</v>
      </c>
      <c r="M150" s="60">
        <f>'Rail Data'!M147</f>
        <v>0.26272577996715929</v>
      </c>
      <c r="N150" s="60">
        <f>'Rail Data'!N147</f>
        <v>0.12110016420361248</v>
      </c>
      <c r="O150" s="60">
        <f>'Rail Data'!O147</f>
        <v>8.0049261083743842E-2</v>
      </c>
      <c r="P150" s="60">
        <f>'Rail Data'!P147</f>
        <v>0</v>
      </c>
      <c r="R150" s="126">
        <f>'Coach Data'!F56</f>
        <v>555</v>
      </c>
      <c r="S150" s="126">
        <f>'Coach Data'!G56</f>
        <v>51.891891891891895</v>
      </c>
      <c r="T150" s="126"/>
      <c r="U150" s="126">
        <f>'Coach Data'!I56</f>
        <v>4.8314780457637596E-2</v>
      </c>
      <c r="V150" s="126">
        <f>'Coach Data'!J56</f>
        <v>3.6719233147804571E-2</v>
      </c>
      <c r="W150" s="126">
        <f>'Coach Data'!K56</f>
        <v>3.6719233147804571E-2</v>
      </c>
      <c r="X150" s="126">
        <f>'Coach Data'!L56</f>
        <v>5.2663110698824983E-2</v>
      </c>
      <c r="Y150" s="126">
        <f>'Coach Data'!M56</f>
        <v>5.2663110698824983E-2</v>
      </c>
      <c r="Z150" s="126">
        <f>'Coach Data'!N56</f>
        <v>5.2663110698824983E-2</v>
      </c>
      <c r="AA150" s="126">
        <f>'Coach Data'!O56</f>
        <v>0</v>
      </c>
      <c r="AC150" s="128">
        <f>'Car Data'!G169</f>
        <v>575</v>
      </c>
      <c r="AD150" s="126">
        <f t="shared" si="5"/>
        <v>50.086956521739125</v>
      </c>
      <c r="AF150" s="126">
        <f>'Car Data'!H169</f>
        <v>9.9862350951257936E-2</v>
      </c>
      <c r="AN150" s="128">
        <f>'Aviation Data'!F55</f>
        <v>261</v>
      </c>
      <c r="AO150" s="127">
        <f t="shared" si="6"/>
        <v>110.3448275862069</v>
      </c>
      <c r="AP150" s="4"/>
      <c r="AQ150" s="126">
        <f>'Aviation Data'!G55</f>
        <v>0.34993304269041026</v>
      </c>
      <c r="AR150" s="126">
        <f>'Aviation Data'!H55</f>
        <v>0.34993304269041026</v>
      </c>
      <c r="AS150" s="126">
        <f>'Aviation Data'!I55</f>
        <v>0.30445192444386554</v>
      </c>
    </row>
    <row r="151" spans="2:45" x14ac:dyDescent="0.2">
      <c r="B151" s="123" t="s">
        <v>50</v>
      </c>
      <c r="C151" s="66" t="s">
        <v>299</v>
      </c>
      <c r="D151" s="66" t="s">
        <v>144</v>
      </c>
      <c r="E151" s="66" t="s">
        <v>142</v>
      </c>
      <c r="F151" s="61">
        <v>340</v>
      </c>
      <c r="G151" s="61">
        <f>'Rail Data'!G148</f>
        <v>139</v>
      </c>
      <c r="H151" s="61">
        <f>'Rail Data'!H148</f>
        <v>146.76258992805754</v>
      </c>
      <c r="I151" s="125">
        <f>'Rail Data'!I148</f>
        <v>0.52013888888888893</v>
      </c>
      <c r="J151" s="60">
        <f>'Rail Data'!J148</f>
        <v>0.58835623065015474</v>
      </c>
      <c r="K151" s="60">
        <f>'Rail Data'!K148</f>
        <v>0.58835623065015474</v>
      </c>
      <c r="L151" s="60">
        <f>'Rail Data'!L148</f>
        <v>0.13952447755417954</v>
      </c>
      <c r="M151" s="60">
        <f>'Rail Data'!M148</f>
        <v>0.52279653637770895</v>
      </c>
      <c r="N151" s="60">
        <f>'Rail Data'!N148</f>
        <v>0.39167714783281732</v>
      </c>
      <c r="O151" s="60">
        <f>'Rail Data'!O148</f>
        <v>0.13868396865325078</v>
      </c>
      <c r="P151" s="60">
        <f>'Rail Data'!P148</f>
        <v>0</v>
      </c>
      <c r="R151" s="126">
        <f>'Coach Data'!F57</f>
        <v>480</v>
      </c>
      <c r="S151" s="126">
        <f>'Coach Data'!G57</f>
        <v>42.5</v>
      </c>
      <c r="T151" s="126"/>
      <c r="U151" s="126">
        <f>'Coach Data'!I57</f>
        <v>0.1718777601130542</v>
      </c>
      <c r="V151" s="126">
        <f>'Coach Data'!J57</f>
        <v>0.1166313372195725</v>
      </c>
      <c r="W151" s="126">
        <f>'Coach Data'!K57</f>
        <v>0.11049284578696343</v>
      </c>
      <c r="X151" s="126">
        <f>'Coach Data'!L57</f>
        <v>0.1718777601130542</v>
      </c>
      <c r="Y151" s="126">
        <f>'Coach Data'!M57</f>
        <v>0.1120274686451157</v>
      </c>
      <c r="Z151" s="126">
        <f>'Coach Data'!N57</f>
        <v>6.3226461755873514E-2</v>
      </c>
      <c r="AA151" s="126">
        <f>'Coach Data'!O57</f>
        <v>0</v>
      </c>
      <c r="AC151" s="128">
        <f>'Car Data'!G170</f>
        <v>448</v>
      </c>
      <c r="AD151" s="126">
        <f t="shared" si="5"/>
        <v>45.535714285714285</v>
      </c>
      <c r="AF151" s="126">
        <f>'Car Data'!H170</f>
        <v>9.5178037926217304E-2</v>
      </c>
      <c r="AN151" s="128">
        <f>'Aviation Data'!F56</f>
        <v>310</v>
      </c>
      <c r="AO151" s="127">
        <f t="shared" si="6"/>
        <v>65.806451612903217</v>
      </c>
      <c r="AP151" s="4"/>
      <c r="AQ151" s="126">
        <f>'Aviation Data'!G56</f>
        <v>0.44445369874090046</v>
      </c>
      <c r="AR151" s="126">
        <f>'Aviation Data'!H56</f>
        <v>0.44445369874090046</v>
      </c>
      <c r="AS151" s="126">
        <f>'Aviation Data'!I56</f>
        <v>0.48937410047338697</v>
      </c>
    </row>
    <row r="152" spans="2:45" x14ac:dyDescent="0.2">
      <c r="B152" s="123" t="s">
        <v>50</v>
      </c>
      <c r="C152" s="66" t="s">
        <v>98</v>
      </c>
      <c r="D152" s="66" t="s">
        <v>97</v>
      </c>
      <c r="E152" s="66" t="s">
        <v>96</v>
      </c>
      <c r="F152" s="61">
        <v>250</v>
      </c>
      <c r="G152" s="61">
        <f>'Rail Data'!G149</f>
        <v>238</v>
      </c>
      <c r="H152" s="61">
        <f>'Rail Data'!H149</f>
        <v>63.02521008403361</v>
      </c>
      <c r="I152" s="125">
        <f>'Rail Data'!I149</f>
        <v>0.26249999999999996</v>
      </c>
      <c r="J152" s="60">
        <f>'Rail Data'!J149</f>
        <v>0.32973503434739942</v>
      </c>
      <c r="K152" s="60">
        <f>'Rail Data'!K149</f>
        <v>0.31010794896957805</v>
      </c>
      <c r="L152" s="60">
        <f>'Rail Data'!L149</f>
        <v>0.1138370951913641</v>
      </c>
      <c r="M152" s="60">
        <f>'Rail Data'!M149</f>
        <v>0.32973503434739942</v>
      </c>
      <c r="N152" s="60">
        <f>'Rail Data'!N149</f>
        <v>0.24141315014720316</v>
      </c>
      <c r="O152" s="60">
        <f>'Rail Data'!O149</f>
        <v>0.1138370951913641</v>
      </c>
      <c r="P152" s="60">
        <f>'Rail Data'!P149</f>
        <v>0</v>
      </c>
      <c r="R152" s="126">
        <f>'Coach Data'!F58</f>
        <v>225</v>
      </c>
      <c r="S152" s="126">
        <f>'Coach Data'!G58</f>
        <v>66.666666666666671</v>
      </c>
      <c r="T152" s="126"/>
      <c r="U152" s="126">
        <f>'Coach Data'!I58</f>
        <v>0.15309126594700689</v>
      </c>
      <c r="V152" s="126">
        <f>'Coach Data'!J58</f>
        <v>9.813542688910698E-2</v>
      </c>
      <c r="W152" s="126">
        <f>'Coach Data'!K58</f>
        <v>9.813542688910698E-2</v>
      </c>
      <c r="X152" s="126">
        <f>'Coach Data'!L58</f>
        <v>0.15309126594700689</v>
      </c>
      <c r="Y152" s="126">
        <f>'Coach Data'!M58</f>
        <v>9.813542688910698E-2</v>
      </c>
      <c r="Z152" s="126">
        <f>'Coach Data'!N58</f>
        <v>9.813542688910698E-2</v>
      </c>
      <c r="AA152" s="126">
        <f>'Coach Data'!O58</f>
        <v>0</v>
      </c>
      <c r="AC152" s="128">
        <f>'Car Data'!G171</f>
        <v>318</v>
      </c>
      <c r="AD152" s="126">
        <f t="shared" si="5"/>
        <v>47.169811320754718</v>
      </c>
      <c r="AF152" s="126">
        <f>'Car Data'!H171</f>
        <v>7.1468355635265282E-2</v>
      </c>
      <c r="AN152" s="128">
        <f>'Aviation Data'!F57</f>
        <v>171</v>
      </c>
      <c r="AO152" s="127">
        <f t="shared" si="6"/>
        <v>87.719298245614027</v>
      </c>
      <c r="AP152" s="4"/>
      <c r="AQ152" s="126">
        <f>'Aviation Data'!G57</f>
        <v>9.4534409199244065E-2</v>
      </c>
      <c r="AR152" s="126">
        <f>'Aviation Data'!H57</f>
        <v>9.4534409199244065E-2</v>
      </c>
      <c r="AS152" s="126">
        <f>'Aviation Data'!I57</f>
        <v>9.4534409199244065E-2</v>
      </c>
    </row>
    <row r="153" spans="2:45" x14ac:dyDescent="0.2">
      <c r="B153" s="123" t="s">
        <v>50</v>
      </c>
      <c r="C153" s="66" t="s">
        <v>95</v>
      </c>
      <c r="D153" s="66">
        <v>0</v>
      </c>
      <c r="E153" s="66">
        <v>0</v>
      </c>
      <c r="F153" s="61">
        <v>0</v>
      </c>
      <c r="G153" s="61">
        <f>'Rail Data'!G150</f>
        <v>0</v>
      </c>
      <c r="H153" s="61">
        <f>'Rail Data'!H150</f>
        <v>0</v>
      </c>
      <c r="I153" s="125">
        <f>'Rail Data'!I150</f>
        <v>0</v>
      </c>
      <c r="J153" s="60">
        <f>'Rail Data'!J150</f>
        <v>0</v>
      </c>
      <c r="K153" s="60">
        <f>'Rail Data'!K150</f>
        <v>0</v>
      </c>
      <c r="L153" s="60">
        <f>'Rail Data'!L150</f>
        <v>0</v>
      </c>
      <c r="M153" s="60">
        <f>'Rail Data'!M150</f>
        <v>0</v>
      </c>
      <c r="N153" s="60">
        <f>'Rail Data'!N150</f>
        <v>0</v>
      </c>
      <c r="O153" s="60">
        <f>'Rail Data'!O150</f>
        <v>0</v>
      </c>
      <c r="P153" s="60">
        <f>'Rail Data'!P150</f>
        <v>0</v>
      </c>
      <c r="R153" s="126">
        <f>'Coach Data'!F59</f>
        <v>0</v>
      </c>
      <c r="S153" s="126">
        <f>'Coach Data'!G59</f>
        <v>0</v>
      </c>
      <c r="T153" s="126"/>
      <c r="U153" s="126">
        <f>'Coach Data'!I59</f>
        <v>0</v>
      </c>
      <c r="V153" s="126">
        <f>'Coach Data'!J59</f>
        <v>0</v>
      </c>
      <c r="W153" s="126">
        <f>'Coach Data'!K59</f>
        <v>0</v>
      </c>
      <c r="X153" s="126">
        <f>'Coach Data'!L59</f>
        <v>0</v>
      </c>
      <c r="Y153" s="126">
        <f>'Coach Data'!M59</f>
        <v>0</v>
      </c>
      <c r="Z153" s="126">
        <f>'Coach Data'!N59</f>
        <v>0</v>
      </c>
      <c r="AA153" s="126">
        <f>'Coach Data'!O59</f>
        <v>0</v>
      </c>
      <c r="AC153" s="128">
        <f>'Car Data'!G172</f>
        <v>0</v>
      </c>
      <c r="AD153" s="126">
        <f t="shared" si="5"/>
        <v>0</v>
      </c>
      <c r="AF153" s="126">
        <f>'Car Data'!H172</f>
        <v>0</v>
      </c>
      <c r="AN153" s="128">
        <f>'Aviation Data'!F58</f>
        <v>0</v>
      </c>
      <c r="AO153" s="127">
        <f t="shared" si="6"/>
        <v>0</v>
      </c>
      <c r="AP153" s="4"/>
      <c r="AQ153" s="126">
        <f>'Aviation Data'!G58</f>
        <v>0</v>
      </c>
      <c r="AR153" s="126">
        <f>'Aviation Data'!H58</f>
        <v>0</v>
      </c>
      <c r="AS153" s="126">
        <f>'Aviation Data'!I58</f>
        <v>0</v>
      </c>
    </row>
    <row r="154" spans="2:45" x14ac:dyDescent="0.2">
      <c r="B154" s="123" t="s">
        <v>50</v>
      </c>
      <c r="C154" s="66" t="s">
        <v>94</v>
      </c>
      <c r="D154" s="66">
        <v>0</v>
      </c>
      <c r="E154" s="66">
        <v>0</v>
      </c>
      <c r="F154" s="61">
        <v>0</v>
      </c>
      <c r="G154" s="61">
        <f>'Rail Data'!G151</f>
        <v>0</v>
      </c>
      <c r="H154" s="61">
        <f>'Rail Data'!H151</f>
        <v>0</v>
      </c>
      <c r="I154" s="125">
        <f>'Rail Data'!I151</f>
        <v>0</v>
      </c>
      <c r="J154" s="60">
        <f>'Rail Data'!J151</f>
        <v>0</v>
      </c>
      <c r="K154" s="60">
        <f>'Rail Data'!K151</f>
        <v>0</v>
      </c>
      <c r="L154" s="60">
        <f>'Rail Data'!L151</f>
        <v>0</v>
      </c>
      <c r="M154" s="60">
        <f>'Rail Data'!M151</f>
        <v>0</v>
      </c>
      <c r="N154" s="60">
        <f>'Rail Data'!N151</f>
        <v>0</v>
      </c>
      <c r="O154" s="60">
        <f>'Rail Data'!O151</f>
        <v>0</v>
      </c>
      <c r="P154" s="60">
        <f>'Rail Data'!P151</f>
        <v>0</v>
      </c>
      <c r="R154" s="126">
        <f>'Coach Data'!F60</f>
        <v>0</v>
      </c>
      <c r="S154" s="126">
        <f>'Coach Data'!G60</f>
        <v>0</v>
      </c>
      <c r="T154" s="126"/>
      <c r="U154" s="126">
        <f>'Coach Data'!I60</f>
        <v>0</v>
      </c>
      <c r="V154" s="126">
        <f>'Coach Data'!J60</f>
        <v>0</v>
      </c>
      <c r="W154" s="126">
        <f>'Coach Data'!K60</f>
        <v>0</v>
      </c>
      <c r="X154" s="126">
        <f>'Coach Data'!L60</f>
        <v>0</v>
      </c>
      <c r="Y154" s="126">
        <f>'Coach Data'!M60</f>
        <v>0</v>
      </c>
      <c r="Z154" s="126">
        <f>'Coach Data'!N60</f>
        <v>0</v>
      </c>
      <c r="AA154" s="126">
        <f>'Coach Data'!O60</f>
        <v>0</v>
      </c>
      <c r="AC154" s="128">
        <f>'Car Data'!G173</f>
        <v>0</v>
      </c>
      <c r="AD154" s="126">
        <f t="shared" si="5"/>
        <v>0</v>
      </c>
      <c r="AF154" s="126">
        <f>'Car Data'!H173</f>
        <v>0</v>
      </c>
      <c r="AN154" s="128">
        <f>'Aviation Data'!F59</f>
        <v>0</v>
      </c>
      <c r="AO154" s="127">
        <f t="shared" si="6"/>
        <v>0</v>
      </c>
      <c r="AP154" s="4"/>
      <c r="AQ154" s="126">
        <f>'Aviation Data'!G59</f>
        <v>0</v>
      </c>
      <c r="AR154" s="126">
        <f>'Aviation Data'!H59</f>
        <v>0</v>
      </c>
      <c r="AS154" s="126">
        <f>'Aviation Data'!I59</f>
        <v>0</v>
      </c>
    </row>
    <row r="155" spans="2:45" x14ac:dyDescent="0.2">
      <c r="B155" s="123" t="s">
        <v>50</v>
      </c>
      <c r="C155" s="66" t="s">
        <v>93</v>
      </c>
      <c r="D155" s="66">
        <v>0</v>
      </c>
      <c r="E155" s="66">
        <v>0</v>
      </c>
      <c r="F155" s="61">
        <v>0</v>
      </c>
      <c r="G155" s="61">
        <f>'Rail Data'!G152</f>
        <v>0</v>
      </c>
      <c r="H155" s="61">
        <f>'Rail Data'!H152</f>
        <v>0</v>
      </c>
      <c r="I155" s="125">
        <f>'Rail Data'!I152</f>
        <v>0</v>
      </c>
      <c r="J155" s="60">
        <f>'Rail Data'!J152</f>
        <v>0</v>
      </c>
      <c r="K155" s="60">
        <f>'Rail Data'!K152</f>
        <v>0</v>
      </c>
      <c r="L155" s="60">
        <f>'Rail Data'!L152</f>
        <v>0</v>
      </c>
      <c r="M155" s="60">
        <f>'Rail Data'!M152</f>
        <v>0</v>
      </c>
      <c r="N155" s="60">
        <f>'Rail Data'!N152</f>
        <v>0</v>
      </c>
      <c r="O155" s="60">
        <f>'Rail Data'!O152</f>
        <v>0</v>
      </c>
      <c r="P155" s="60">
        <f>'Rail Data'!P152</f>
        <v>0</v>
      </c>
      <c r="R155" s="126">
        <f>'Coach Data'!F61</f>
        <v>0</v>
      </c>
      <c r="S155" s="126">
        <f>'Coach Data'!G61</f>
        <v>0</v>
      </c>
      <c r="T155" s="126"/>
      <c r="U155" s="126">
        <f>'Coach Data'!I61</f>
        <v>0</v>
      </c>
      <c r="V155" s="126">
        <f>'Coach Data'!J61</f>
        <v>0</v>
      </c>
      <c r="W155" s="126">
        <f>'Coach Data'!K61</f>
        <v>0</v>
      </c>
      <c r="X155" s="126">
        <f>'Coach Data'!L61</f>
        <v>0</v>
      </c>
      <c r="Y155" s="126">
        <f>'Coach Data'!M61</f>
        <v>0</v>
      </c>
      <c r="Z155" s="126">
        <f>'Coach Data'!N61</f>
        <v>0</v>
      </c>
      <c r="AA155" s="126">
        <f>'Coach Data'!O61</f>
        <v>0</v>
      </c>
      <c r="AC155" s="128">
        <f>'Car Data'!G174</f>
        <v>0</v>
      </c>
      <c r="AD155" s="126">
        <f t="shared" si="5"/>
        <v>0</v>
      </c>
      <c r="AF155" s="126">
        <f>'Car Data'!H174</f>
        <v>0</v>
      </c>
      <c r="AN155" s="128">
        <f>'Aviation Data'!F60</f>
        <v>0</v>
      </c>
      <c r="AO155" s="127">
        <f t="shared" si="6"/>
        <v>0</v>
      </c>
      <c r="AP155" s="4"/>
      <c r="AQ155" s="126">
        <f>'Aviation Data'!G60</f>
        <v>0</v>
      </c>
      <c r="AR155" s="126">
        <f>'Aviation Data'!H60</f>
        <v>0</v>
      </c>
      <c r="AS155" s="126">
        <f>'Aviation Data'!I60</f>
        <v>0</v>
      </c>
    </row>
    <row r="156" spans="2:45" x14ac:dyDescent="0.2">
      <c r="B156" s="123" t="s">
        <v>50</v>
      </c>
      <c r="C156" s="66" t="s">
        <v>92</v>
      </c>
      <c r="D156" s="66">
        <v>0</v>
      </c>
      <c r="E156" s="66">
        <v>0</v>
      </c>
      <c r="F156" s="61">
        <v>0</v>
      </c>
      <c r="G156" s="61">
        <f>'Rail Data'!G153</f>
        <v>0</v>
      </c>
      <c r="H156" s="61">
        <f>'Rail Data'!H153</f>
        <v>0</v>
      </c>
      <c r="I156" s="125">
        <f>'Rail Data'!I153</f>
        <v>0</v>
      </c>
      <c r="J156" s="60">
        <f>'Rail Data'!J153</f>
        <v>0</v>
      </c>
      <c r="K156" s="60">
        <f>'Rail Data'!K153</f>
        <v>0</v>
      </c>
      <c r="L156" s="60">
        <f>'Rail Data'!L153</f>
        <v>0</v>
      </c>
      <c r="M156" s="60">
        <f>'Rail Data'!M153</f>
        <v>0</v>
      </c>
      <c r="N156" s="60">
        <f>'Rail Data'!N153</f>
        <v>0</v>
      </c>
      <c r="O156" s="60">
        <f>'Rail Data'!O153</f>
        <v>0</v>
      </c>
      <c r="P156" s="60">
        <f>'Rail Data'!P153</f>
        <v>0</v>
      </c>
      <c r="R156" s="126">
        <f>'Coach Data'!F62</f>
        <v>0</v>
      </c>
      <c r="S156" s="126">
        <f>'Coach Data'!G62</f>
        <v>0</v>
      </c>
      <c r="T156" s="126"/>
      <c r="U156" s="126">
        <f>'Coach Data'!I62</f>
        <v>0</v>
      </c>
      <c r="V156" s="126">
        <f>'Coach Data'!J62</f>
        <v>0</v>
      </c>
      <c r="W156" s="126">
        <f>'Coach Data'!K62</f>
        <v>0</v>
      </c>
      <c r="X156" s="126">
        <f>'Coach Data'!L62</f>
        <v>0</v>
      </c>
      <c r="Y156" s="126">
        <f>'Coach Data'!M62</f>
        <v>0</v>
      </c>
      <c r="Z156" s="126">
        <f>'Coach Data'!N62</f>
        <v>0</v>
      </c>
      <c r="AA156" s="126">
        <f>'Coach Data'!O62</f>
        <v>0</v>
      </c>
      <c r="AC156" s="128">
        <f>'Car Data'!G175</f>
        <v>0</v>
      </c>
      <c r="AD156" s="126">
        <f t="shared" si="5"/>
        <v>0</v>
      </c>
      <c r="AF156" s="126">
        <f>'Car Data'!H175</f>
        <v>0</v>
      </c>
      <c r="AN156" s="128">
        <f>'Aviation Data'!F61</f>
        <v>0</v>
      </c>
      <c r="AO156" s="127">
        <f t="shared" si="6"/>
        <v>0</v>
      </c>
      <c r="AP156" s="4"/>
      <c r="AQ156" s="126">
        <f>'Aviation Data'!G61</f>
        <v>0</v>
      </c>
      <c r="AR156" s="126">
        <f>'Aviation Data'!H61</f>
        <v>0</v>
      </c>
      <c r="AS156" s="126">
        <f>'Aviation Data'!I61</f>
        <v>0</v>
      </c>
    </row>
    <row r="157" spans="2:45" x14ac:dyDescent="0.2">
      <c r="B157" s="123" t="s">
        <v>50</v>
      </c>
      <c r="C157" s="66" t="s">
        <v>91</v>
      </c>
      <c r="D157" s="66">
        <v>0</v>
      </c>
      <c r="E157" s="66">
        <v>0</v>
      </c>
      <c r="F157" s="61">
        <v>0</v>
      </c>
      <c r="G157" s="61">
        <f>'Rail Data'!G154</f>
        <v>0</v>
      </c>
      <c r="H157" s="61">
        <f>'Rail Data'!H154</f>
        <v>0</v>
      </c>
      <c r="I157" s="125">
        <f>'Rail Data'!I154</f>
        <v>0</v>
      </c>
      <c r="J157" s="60">
        <f>'Rail Data'!J154</f>
        <v>0</v>
      </c>
      <c r="K157" s="60">
        <f>'Rail Data'!K154</f>
        <v>0</v>
      </c>
      <c r="L157" s="60">
        <f>'Rail Data'!L154</f>
        <v>0</v>
      </c>
      <c r="M157" s="60">
        <f>'Rail Data'!M154</f>
        <v>0</v>
      </c>
      <c r="N157" s="60">
        <f>'Rail Data'!N154</f>
        <v>0</v>
      </c>
      <c r="O157" s="60">
        <f>'Rail Data'!O154</f>
        <v>0</v>
      </c>
      <c r="P157" s="60">
        <f>'Rail Data'!P154</f>
        <v>0</v>
      </c>
      <c r="R157" s="126">
        <f>'Coach Data'!F63</f>
        <v>0</v>
      </c>
      <c r="S157" s="126">
        <f>'Coach Data'!G63</f>
        <v>0</v>
      </c>
      <c r="T157" s="126"/>
      <c r="U157" s="126">
        <f>'Coach Data'!I63</f>
        <v>0</v>
      </c>
      <c r="V157" s="126">
        <f>'Coach Data'!J63</f>
        <v>0</v>
      </c>
      <c r="W157" s="126">
        <f>'Coach Data'!K63</f>
        <v>0</v>
      </c>
      <c r="X157" s="126">
        <f>'Coach Data'!L63</f>
        <v>0</v>
      </c>
      <c r="Y157" s="126">
        <f>'Coach Data'!M63</f>
        <v>0</v>
      </c>
      <c r="Z157" s="126">
        <f>'Coach Data'!N63</f>
        <v>0</v>
      </c>
      <c r="AA157" s="126">
        <f>'Coach Data'!O63</f>
        <v>0</v>
      </c>
      <c r="AC157" s="128">
        <f>'Car Data'!G176</f>
        <v>0</v>
      </c>
      <c r="AD157" s="126">
        <f t="shared" si="5"/>
        <v>0</v>
      </c>
      <c r="AF157" s="126">
        <f>'Car Data'!H176</f>
        <v>0</v>
      </c>
      <c r="AN157" s="128">
        <f>'Aviation Data'!F62</f>
        <v>0</v>
      </c>
      <c r="AO157" s="127">
        <f t="shared" si="6"/>
        <v>0</v>
      </c>
      <c r="AP157" s="4"/>
      <c r="AQ157" s="126">
        <f>'Aviation Data'!G62</f>
        <v>0</v>
      </c>
      <c r="AR157" s="126">
        <f>'Aviation Data'!H62</f>
        <v>0</v>
      </c>
      <c r="AS157" s="126">
        <f>'Aviation Data'!I62</f>
        <v>0</v>
      </c>
    </row>
    <row r="158" spans="2:45" x14ac:dyDescent="0.2">
      <c r="B158" s="123" t="s">
        <v>50</v>
      </c>
      <c r="C158" s="66" t="s">
        <v>90</v>
      </c>
      <c r="D158" s="66" t="s">
        <v>67</v>
      </c>
      <c r="E158" s="66" t="s">
        <v>89</v>
      </c>
      <c r="F158" s="61">
        <v>250</v>
      </c>
      <c r="G158" s="61">
        <f>'Rail Data'!G155</f>
        <v>238</v>
      </c>
      <c r="H158" s="61">
        <f>'Rail Data'!H155</f>
        <v>63.02521008403361</v>
      </c>
      <c r="I158" s="125">
        <f>'Rail Data'!I155</f>
        <v>0.30208333333333337</v>
      </c>
      <c r="J158" s="60">
        <f>'Rail Data'!J155</f>
        <v>0.20820529270248597</v>
      </c>
      <c r="K158" s="60">
        <f>'Rail Data'!K155</f>
        <v>0.20820529270248597</v>
      </c>
      <c r="L158" s="60">
        <f>'Rail Data'!L155</f>
        <v>0.20820529270248597</v>
      </c>
      <c r="M158" s="60">
        <f>'Rail Data'!M155</f>
        <v>0.20820529270248597</v>
      </c>
      <c r="N158" s="60">
        <f>'Rail Data'!N155</f>
        <v>0.20820529270248597</v>
      </c>
      <c r="O158" s="60">
        <f>'Rail Data'!O155</f>
        <v>0.20820529270248597</v>
      </c>
      <c r="P158" s="60">
        <f>'Rail Data'!P155</f>
        <v>0</v>
      </c>
      <c r="R158" s="126">
        <f>'Coach Data'!F64</f>
        <v>225</v>
      </c>
      <c r="S158" s="126">
        <f>'Coach Data'!G64</f>
        <v>66.666666666666671</v>
      </c>
      <c r="T158" s="126"/>
      <c r="U158" s="126">
        <f>'Coach Data'!I64</f>
        <v>4.5050641458473997E-2</v>
      </c>
      <c r="V158" s="126">
        <f>'Coach Data'!J64</f>
        <v>4.5050641458473997E-2</v>
      </c>
      <c r="W158" s="126">
        <f>'Coach Data'!K64</f>
        <v>4.5050641458473997E-2</v>
      </c>
      <c r="X158" s="126">
        <f>'Coach Data'!L64</f>
        <v>4.5050641458473997E-2</v>
      </c>
      <c r="Y158" s="126">
        <f>'Coach Data'!M64</f>
        <v>4.5050641458473997E-2</v>
      </c>
      <c r="Z158" s="126">
        <f>'Coach Data'!N64</f>
        <v>4.5050641458473997E-2</v>
      </c>
      <c r="AA158" s="126">
        <f>'Coach Data'!O64</f>
        <v>0</v>
      </c>
      <c r="AC158" s="128">
        <f>'Car Data'!G177</f>
        <v>196</v>
      </c>
      <c r="AD158" s="126">
        <f t="shared" si="5"/>
        <v>76.530612244897966</v>
      </c>
      <c r="AF158" s="126">
        <f>'Car Data'!H177</f>
        <v>7.4437375640144576E-2</v>
      </c>
      <c r="AN158" s="128">
        <f>'Aviation Data'!F63</f>
        <v>256</v>
      </c>
      <c r="AO158" s="127">
        <f t="shared" si="6"/>
        <v>58.59375</v>
      </c>
      <c r="AP158" s="4"/>
      <c r="AQ158" s="126">
        <f>'Aviation Data'!G63</f>
        <v>0.30003972365710363</v>
      </c>
      <c r="AR158" s="126">
        <f>'Aviation Data'!H63</f>
        <v>0.30003972365710363</v>
      </c>
      <c r="AS158" s="126">
        <f>'Aviation Data'!I63</f>
        <v>0.49330767874309717</v>
      </c>
    </row>
    <row r="159" spans="2:45" x14ac:dyDescent="0.2">
      <c r="B159" s="123" t="s">
        <v>50</v>
      </c>
      <c r="C159" s="66" t="s">
        <v>88</v>
      </c>
      <c r="D159" s="66" t="s">
        <v>87</v>
      </c>
      <c r="E159" s="66" t="s">
        <v>86</v>
      </c>
      <c r="F159" s="61">
        <v>410</v>
      </c>
      <c r="G159" s="61">
        <f>'Rail Data'!G156</f>
        <v>276</v>
      </c>
      <c r="H159" s="61">
        <f>'Rail Data'!H156</f>
        <v>89.130434782608702</v>
      </c>
      <c r="I159" s="125">
        <f>'Rail Data'!I156</f>
        <v>0.29444444444444445</v>
      </c>
      <c r="J159" s="60">
        <f>'Rail Data'!J156</f>
        <v>0.24894869638351555</v>
      </c>
      <c r="K159" s="60">
        <f>'Rail Data'!K156</f>
        <v>0.16580559894268893</v>
      </c>
      <c r="L159" s="60">
        <f>'Rail Data'!L156</f>
        <v>0.14177580199447315</v>
      </c>
      <c r="M159" s="60">
        <f>'Rail Data'!M156</f>
        <v>0.24894869638351555</v>
      </c>
      <c r="N159" s="60">
        <f>'Rail Data'!N156</f>
        <v>0.14177580199447315</v>
      </c>
      <c r="O159" s="60">
        <f>'Rail Data'!O156</f>
        <v>0.15379070046858107</v>
      </c>
      <c r="P159" s="60">
        <f>'Rail Data'!P156</f>
        <v>0</v>
      </c>
      <c r="R159" s="126">
        <f>'Coach Data'!F65</f>
        <v>370</v>
      </c>
      <c r="S159" s="126">
        <f>'Coach Data'!G65</f>
        <v>66.486486486486484</v>
      </c>
      <c r="T159" s="126"/>
      <c r="U159" s="126">
        <f>'Coach Data'!I65</f>
        <v>6.1868776833835744E-2</v>
      </c>
      <c r="V159" s="126">
        <f>'Coach Data'!J65</f>
        <v>6.1868776833835744E-2</v>
      </c>
      <c r="W159" s="126">
        <f>'Coach Data'!K65</f>
        <v>6.1868776833835744E-2</v>
      </c>
      <c r="X159" s="126">
        <f>'Coach Data'!L65</f>
        <v>6.1868776833835744E-2</v>
      </c>
      <c r="Y159" s="126">
        <f>'Coach Data'!M65</f>
        <v>6.1868776833835744E-2</v>
      </c>
      <c r="Z159" s="126">
        <f>'Coach Data'!N65</f>
        <v>6.1868776833835744E-2</v>
      </c>
      <c r="AA159" s="126">
        <f>'Coach Data'!O65</f>
        <v>0</v>
      </c>
      <c r="AC159" s="128">
        <f>'Car Data'!G178</f>
        <v>498</v>
      </c>
      <c r="AD159" s="126">
        <f t="shared" si="5"/>
        <v>49.397590361445779</v>
      </c>
      <c r="AF159" s="126">
        <f>'Car Data'!H178</f>
        <v>4.7116345025513581E-2</v>
      </c>
      <c r="AN159" s="128">
        <f>'Aviation Data'!F64</f>
        <v>242</v>
      </c>
      <c r="AO159" s="127">
        <f t="shared" si="6"/>
        <v>101.65289256198348</v>
      </c>
      <c r="AP159" s="4"/>
      <c r="AQ159" s="126">
        <f>'Aviation Data'!G64</f>
        <v>0.74649785704861216</v>
      </c>
      <c r="AR159" s="126">
        <f>'Aviation Data'!H64</f>
        <v>0.74649785704861216</v>
      </c>
      <c r="AS159" s="126">
        <f>'Aviation Data'!I64</f>
        <v>0.74649785704861216</v>
      </c>
    </row>
    <row r="160" spans="2:45" x14ac:dyDescent="0.2">
      <c r="B160" s="123" t="s">
        <v>50</v>
      </c>
      <c r="C160" s="66" t="s">
        <v>85</v>
      </c>
      <c r="D160" s="66" t="s">
        <v>143</v>
      </c>
      <c r="E160" s="66" t="s">
        <v>83</v>
      </c>
      <c r="F160" s="61">
        <v>240</v>
      </c>
      <c r="G160" s="61">
        <f>'Rail Data'!G157</f>
        <v>163</v>
      </c>
      <c r="H160" s="61">
        <f>'Rail Data'!H157</f>
        <v>88.343558282208591</v>
      </c>
      <c r="I160" s="125">
        <f>'Rail Data'!I157</f>
        <v>0.22361111111111109</v>
      </c>
      <c r="J160" s="60">
        <f>'Rail Data'!J157</f>
        <v>0.1814449917898194</v>
      </c>
      <c r="K160" s="60">
        <f>'Rail Data'!K157</f>
        <v>0.11904761904761905</v>
      </c>
      <c r="L160" s="60">
        <f>'Rail Data'!L157</f>
        <v>7.7996715927750412E-2</v>
      </c>
      <c r="M160" s="60">
        <f>'Rail Data'!M157</f>
        <v>0.1814449917898194</v>
      </c>
      <c r="N160" s="60">
        <f>'Rail Data'!N157</f>
        <v>7.7996715927750412E-2</v>
      </c>
      <c r="O160" s="60">
        <f>'Rail Data'!O157</f>
        <v>7.7996715927750412E-2</v>
      </c>
      <c r="P160" s="60">
        <f>'Rail Data'!P157</f>
        <v>0</v>
      </c>
      <c r="R160" s="126">
        <f>'Coach Data'!F66</f>
        <v>240</v>
      </c>
      <c r="S160" s="126">
        <f>'Coach Data'!G66</f>
        <v>60</v>
      </c>
      <c r="T160" s="126"/>
      <c r="U160" s="126">
        <f>'Coach Data'!I66</f>
        <v>0.16513515531660691</v>
      </c>
      <c r="V160" s="126">
        <f>'Coach Data'!J66</f>
        <v>0.14562201314217438</v>
      </c>
      <c r="W160" s="126">
        <f>'Coach Data'!K66</f>
        <v>0.14562201314217438</v>
      </c>
      <c r="X160" s="126">
        <f>'Coach Data'!L66</f>
        <v>0.26700828853046593</v>
      </c>
      <c r="Y160" s="126">
        <f>'Coach Data'!M66</f>
        <v>0.14562201314217438</v>
      </c>
      <c r="Z160" s="126">
        <f>'Coach Data'!N66</f>
        <v>0.14562201314217438</v>
      </c>
      <c r="AA160" s="126">
        <f>'Coach Data'!O66</f>
        <v>0</v>
      </c>
      <c r="AC160" s="128">
        <f>'Car Data'!G179</f>
        <v>272</v>
      </c>
      <c r="AD160" s="126">
        <f t="shared" si="5"/>
        <v>52.941176470588239</v>
      </c>
      <c r="AF160" s="126">
        <f>'Car Data'!H179</f>
        <v>0.13273155253105579</v>
      </c>
      <c r="AN160" s="128">
        <f>'Aviation Data'!F65</f>
        <v>170</v>
      </c>
      <c r="AO160" s="127">
        <f t="shared" si="6"/>
        <v>84.705882352941174</v>
      </c>
      <c r="AP160" s="4"/>
      <c r="AQ160" s="126">
        <f>'Aviation Data'!G65</f>
        <v>4.0889592228541514E-2</v>
      </c>
      <c r="AR160" s="126">
        <f>'Aviation Data'!H65</f>
        <v>4.0889592228541514E-2</v>
      </c>
      <c r="AS160" s="126">
        <f>'Aviation Data'!I65</f>
        <v>4.0889592228541514E-2</v>
      </c>
    </row>
    <row r="161" spans="2:69" x14ac:dyDescent="0.2">
      <c r="B161" s="123" t="s">
        <v>50</v>
      </c>
      <c r="C161" s="66" t="s">
        <v>82</v>
      </c>
      <c r="D161" s="66" t="s">
        <v>81</v>
      </c>
      <c r="E161" s="66" t="s">
        <v>80</v>
      </c>
      <c r="F161" s="61">
        <v>510</v>
      </c>
      <c r="G161" s="61">
        <f>'Rail Data'!G158</f>
        <v>606</v>
      </c>
      <c r="H161" s="61">
        <f>'Rail Data'!H158</f>
        <v>50.495049504950494</v>
      </c>
      <c r="I161" s="125">
        <f>'Rail Data'!I158</f>
        <v>0</v>
      </c>
      <c r="J161" s="60">
        <f>'Rail Data'!J158</f>
        <v>0.17767624849292465</v>
      </c>
      <c r="K161" s="60">
        <f>'Rail Data'!K158</f>
        <v>7.6781521670156727E-2</v>
      </c>
      <c r="L161" s="60">
        <f>'Rail Data'!L158</f>
        <v>5.118768111343782E-2</v>
      </c>
      <c r="M161" s="60">
        <f>'Rail Data'!M158</f>
        <v>0.12225818051060768</v>
      </c>
      <c r="N161" s="60">
        <f>'Rail Data'!N158</f>
        <v>5.3408634219599377E-2</v>
      </c>
      <c r="O161" s="60">
        <f>'Rail Data'!O158</f>
        <v>5.118768111343782E-2</v>
      </c>
      <c r="P161" s="60">
        <f>'Rail Data'!P158</f>
        <v>0</v>
      </c>
      <c r="R161" s="126">
        <f>'Coach Data'!F67</f>
        <v>495</v>
      </c>
      <c r="S161" s="126">
        <f>'Coach Data'!G67</f>
        <v>61.81818181818182</v>
      </c>
      <c r="T161" s="126"/>
      <c r="U161" s="126">
        <f>'Coach Data'!I67</f>
        <v>0.11342206426343654</v>
      </c>
      <c r="V161" s="126">
        <f>'Coach Data'!J67</f>
        <v>0.1047851841106356</v>
      </c>
      <c r="W161" s="126">
        <f>'Coach Data'!K67</f>
        <v>0.1047851841106356</v>
      </c>
      <c r="X161" s="126">
        <f>'Coach Data'!L67</f>
        <v>9.4182321510601755E-2</v>
      </c>
      <c r="Y161" s="126">
        <f>'Coach Data'!M67</f>
        <v>8.1210198012620569E-2</v>
      </c>
      <c r="Z161" s="126">
        <f>'Coach Data'!N67</f>
        <v>8.6452817871908311E-2</v>
      </c>
      <c r="AA161" s="126">
        <f>'Coach Data'!O67</f>
        <v>0</v>
      </c>
      <c r="AC161" s="128">
        <f>'Car Data'!G180</f>
        <v>631</v>
      </c>
      <c r="AD161" s="126">
        <f t="shared" si="5"/>
        <v>48.494453248811404</v>
      </c>
      <c r="AF161" s="126">
        <f>'Car Data'!H180</f>
        <v>0.10699220919222883</v>
      </c>
      <c r="AN161" s="128">
        <f>'Aviation Data'!F66</f>
        <v>249</v>
      </c>
      <c r="AO161" s="127">
        <f t="shared" si="6"/>
        <v>122.89156626506023</v>
      </c>
      <c r="AP161" s="4"/>
      <c r="AQ161" s="126">
        <f>'Aviation Data'!G66</f>
        <v>0.12022845540428234</v>
      </c>
      <c r="AR161" s="126">
        <f>'Aviation Data'!H66</f>
        <v>0.12022845540428234</v>
      </c>
      <c r="AS161" s="126">
        <f>'Aviation Data'!I66</f>
        <v>0.12666236969281794</v>
      </c>
    </row>
    <row r="162" spans="2:69" x14ac:dyDescent="0.2">
      <c r="B162" s="123" t="s">
        <v>50</v>
      </c>
      <c r="C162" s="66" t="s">
        <v>79</v>
      </c>
      <c r="D162" s="66" t="s">
        <v>78</v>
      </c>
      <c r="E162" s="66" t="s">
        <v>77</v>
      </c>
      <c r="F162" s="61">
        <v>260</v>
      </c>
      <c r="G162" s="61">
        <f>'Rail Data'!G159</f>
        <v>302</v>
      </c>
      <c r="H162" s="61">
        <f>'Rail Data'!H159</f>
        <v>51.65562913907285</v>
      </c>
      <c r="I162" s="125">
        <f>'Rail Data'!I159</f>
        <v>0.13888888888888884</v>
      </c>
      <c r="J162" s="60">
        <f>'Rail Data'!J159</f>
        <v>0.10003789314134141</v>
      </c>
      <c r="K162" s="60">
        <f>'Rail Data'!K159</f>
        <v>5.6839712012125808E-2</v>
      </c>
      <c r="L162" s="60">
        <f>'Rail Data'!L159</f>
        <v>5.6839712012125808E-2</v>
      </c>
      <c r="M162" s="60">
        <f>'Rail Data'!M159</f>
        <v>0.10003789314134141</v>
      </c>
      <c r="N162" s="60">
        <f>'Rail Data'!N159</f>
        <v>5.6839712012125808E-2</v>
      </c>
      <c r="O162" s="60">
        <f>'Rail Data'!O159</f>
        <v>5.6839712012125808E-2</v>
      </c>
      <c r="P162" s="60">
        <f>'Rail Data'!P159</f>
        <v>0</v>
      </c>
      <c r="R162" s="126">
        <f>'Coach Data'!F68</f>
        <v>240</v>
      </c>
      <c r="S162" s="126">
        <f>'Coach Data'!G68</f>
        <v>65</v>
      </c>
      <c r="T162" s="126"/>
      <c r="U162" s="126">
        <f>'Coach Data'!I68</f>
        <v>0.3187420314492137</v>
      </c>
      <c r="V162" s="126">
        <f>'Coach Data'!J68</f>
        <v>0.3187420314492137</v>
      </c>
      <c r="W162" s="126">
        <f>'Coach Data'!K68</f>
        <v>0.3187420314492137</v>
      </c>
      <c r="X162" s="126">
        <f>'Coach Data'!L68</f>
        <v>0.3187420314492137</v>
      </c>
      <c r="Y162" s="126">
        <f>'Coach Data'!M68</f>
        <v>0.3187420314492137</v>
      </c>
      <c r="Z162" s="126">
        <f>'Coach Data'!N68</f>
        <v>0.3187420314492137</v>
      </c>
      <c r="AA162" s="126">
        <f>'Coach Data'!O68</f>
        <v>0</v>
      </c>
      <c r="AC162" s="128">
        <f>'Car Data'!G181</f>
        <v>315</v>
      </c>
      <c r="AD162" s="126">
        <f t="shared" si="5"/>
        <v>49.523809523809526</v>
      </c>
      <c r="AF162" s="126">
        <f>'Car Data'!H181</f>
        <v>0.10011784718166633</v>
      </c>
      <c r="AN162" s="128">
        <f>'Aviation Data'!F67</f>
        <v>162</v>
      </c>
      <c r="AO162" s="127">
        <f t="shared" si="6"/>
        <v>96.296296296296291</v>
      </c>
      <c r="AP162" s="4"/>
      <c r="AQ162" s="126">
        <f>'Aviation Data'!G67</f>
        <v>1.4344585732846721E-2</v>
      </c>
      <c r="AR162" s="126">
        <f>'Aviation Data'!H67</f>
        <v>1.4344585732846721E-2</v>
      </c>
      <c r="AS162" s="126">
        <f>'Aviation Data'!I67</f>
        <v>1.4344585732846721E-2</v>
      </c>
    </row>
    <row r="163" spans="2:69" x14ac:dyDescent="0.2">
      <c r="B163" s="123" t="s">
        <v>50</v>
      </c>
      <c r="C163" s="66" t="s">
        <v>76</v>
      </c>
      <c r="D163" s="66">
        <v>0</v>
      </c>
      <c r="E163" s="66">
        <v>0</v>
      </c>
      <c r="F163" s="61">
        <v>0</v>
      </c>
      <c r="G163" s="61">
        <f>'Rail Data'!G160</f>
        <v>0</v>
      </c>
      <c r="H163" s="61">
        <f>'Rail Data'!H160</f>
        <v>0</v>
      </c>
      <c r="I163" s="125">
        <f>'Rail Data'!I160</f>
        <v>0</v>
      </c>
      <c r="J163" s="60">
        <f>'Rail Data'!J160</f>
        <v>0</v>
      </c>
      <c r="K163" s="60">
        <f>'Rail Data'!K160</f>
        <v>0</v>
      </c>
      <c r="L163" s="60">
        <f>'Rail Data'!L160</f>
        <v>0</v>
      </c>
      <c r="M163" s="60">
        <f>'Rail Data'!M160</f>
        <v>0</v>
      </c>
      <c r="N163" s="60">
        <f>'Rail Data'!N160</f>
        <v>0</v>
      </c>
      <c r="O163" s="60">
        <f>'Rail Data'!O160</f>
        <v>0</v>
      </c>
      <c r="P163" s="60">
        <f>'Rail Data'!P160</f>
        <v>0</v>
      </c>
      <c r="R163" s="126">
        <f>'Coach Data'!F69</f>
        <v>0</v>
      </c>
      <c r="S163" s="126">
        <f>'Coach Data'!G69</f>
        <v>0</v>
      </c>
      <c r="T163" s="126"/>
      <c r="U163" s="126">
        <f>'Coach Data'!I69</f>
        <v>0</v>
      </c>
      <c r="V163" s="126">
        <f>'Coach Data'!J69</f>
        <v>0</v>
      </c>
      <c r="W163" s="126">
        <f>'Coach Data'!K69</f>
        <v>0</v>
      </c>
      <c r="X163" s="126">
        <f>'Coach Data'!L69</f>
        <v>0</v>
      </c>
      <c r="Y163" s="126">
        <f>'Coach Data'!M69</f>
        <v>0</v>
      </c>
      <c r="Z163" s="126">
        <f>'Coach Data'!N69</f>
        <v>0</v>
      </c>
      <c r="AA163" s="126">
        <f>'Coach Data'!O69</f>
        <v>0</v>
      </c>
      <c r="AC163" s="128">
        <f>'Car Data'!G182</f>
        <v>0</v>
      </c>
      <c r="AD163" s="126">
        <f t="shared" si="5"/>
        <v>0</v>
      </c>
      <c r="AF163" s="126">
        <f>'Car Data'!H182</f>
        <v>0</v>
      </c>
      <c r="AN163" s="128">
        <f>'Aviation Data'!F68</f>
        <v>0</v>
      </c>
      <c r="AO163" s="127">
        <f t="shared" si="6"/>
        <v>0</v>
      </c>
      <c r="AP163" s="4"/>
      <c r="AQ163" s="126">
        <f>'Aviation Data'!G68</f>
        <v>0</v>
      </c>
      <c r="AR163" s="126">
        <f>'Aviation Data'!H68</f>
        <v>0</v>
      </c>
      <c r="AS163" s="126">
        <f>'Aviation Data'!I68</f>
        <v>0</v>
      </c>
    </row>
    <row r="164" spans="2:69" x14ac:dyDescent="0.2">
      <c r="B164" s="123" t="s">
        <v>50</v>
      </c>
      <c r="C164" s="66" t="s">
        <v>75</v>
      </c>
      <c r="D164" s="66" t="s">
        <v>74</v>
      </c>
      <c r="E164" s="66" t="s">
        <v>73</v>
      </c>
      <c r="F164" s="61">
        <v>290</v>
      </c>
      <c r="G164" s="61">
        <f>'Rail Data'!G161</f>
        <v>238</v>
      </c>
      <c r="H164" s="61">
        <f>'Rail Data'!H161</f>
        <v>73.109243697478988</v>
      </c>
      <c r="I164" s="125">
        <f>'Rail Data'!I161</f>
        <v>0.57499999999999996</v>
      </c>
      <c r="J164" s="60">
        <f>'Rail Data'!J161</f>
        <v>5.8502524438715217E-2</v>
      </c>
      <c r="K164" s="60">
        <f>'Rail Data'!K161</f>
        <v>3.1131163390267485E-2</v>
      </c>
      <c r="L164" s="60">
        <f>'Rail Data'!L161</f>
        <v>3.1131163390267485E-2</v>
      </c>
      <c r="M164" s="60">
        <f>'Rail Data'!M161</f>
        <v>5.8502524438715217E-2</v>
      </c>
      <c r="N164" s="60">
        <f>'Rail Data'!N161</f>
        <v>3.1131163390267485E-2</v>
      </c>
      <c r="O164" s="60">
        <f>'Rail Data'!O161</f>
        <v>3.1131163390267485E-2</v>
      </c>
      <c r="P164" s="60">
        <f>'Rail Data'!P161</f>
        <v>0</v>
      </c>
      <c r="R164" s="126">
        <f>'Coach Data'!F70</f>
        <v>255</v>
      </c>
      <c r="S164" s="126">
        <f>'Coach Data'!G70</f>
        <v>68.235294117647058</v>
      </c>
      <c r="T164" s="126"/>
      <c r="U164" s="126">
        <f>'Coach Data'!I70</f>
        <v>7.6228511108877045E-2</v>
      </c>
      <c r="V164" s="126">
        <f>'Coach Data'!J70</f>
        <v>7.6228511108877045E-2</v>
      </c>
      <c r="W164" s="126">
        <f>'Coach Data'!K70</f>
        <v>5.442897355986729E-2</v>
      </c>
      <c r="X164" s="126">
        <f>'Coach Data'!L70</f>
        <v>7.6263446265205564E-2</v>
      </c>
      <c r="Y164" s="126">
        <f>'Coach Data'!M70</f>
        <v>6.8053684527998384E-2</v>
      </c>
      <c r="Z164" s="126">
        <f>'Coach Data'!N70</f>
        <v>5.446390871619583E-2</v>
      </c>
      <c r="AA164" s="126">
        <f>'Coach Data'!O70</f>
        <v>0</v>
      </c>
      <c r="AC164" s="128">
        <f>'Car Data'!G183</f>
        <v>337</v>
      </c>
      <c r="AD164" s="126">
        <f t="shared" si="5"/>
        <v>51.632047477744813</v>
      </c>
      <c r="AF164" s="126">
        <f>'Car Data'!H183</f>
        <v>8.1402585539889605E-2</v>
      </c>
      <c r="AN164" s="128">
        <f>'Aviation Data'!F69</f>
        <v>242</v>
      </c>
      <c r="AO164" s="127">
        <f t="shared" si="6"/>
        <v>71.900826446280988</v>
      </c>
      <c r="AP164" s="4"/>
      <c r="AQ164" s="126">
        <f>'Aviation Data'!G69</f>
        <v>0.25104098251432555</v>
      </c>
      <c r="AR164" s="126">
        <f>'Aviation Data'!H69</f>
        <v>0.25104098251432555</v>
      </c>
      <c r="AS164" s="126">
        <f>'Aviation Data'!I69</f>
        <v>0.22616798053471068</v>
      </c>
    </row>
    <row r="165" spans="2:69" x14ac:dyDescent="0.2">
      <c r="B165" s="123" t="s">
        <v>50</v>
      </c>
      <c r="C165" s="66" t="s">
        <v>72</v>
      </c>
      <c r="D165" s="66" t="s">
        <v>71</v>
      </c>
      <c r="E165" s="66" t="s">
        <v>70</v>
      </c>
      <c r="F165" s="61">
        <v>300</v>
      </c>
      <c r="G165" s="61">
        <f>'Rail Data'!G162</f>
        <v>415</v>
      </c>
      <c r="H165" s="61">
        <f>'Rail Data'!H162</f>
        <v>43.373493975903614</v>
      </c>
      <c r="I165" s="125">
        <f>'Rail Data'!I162</f>
        <v>0.19236111111111104</v>
      </c>
      <c r="J165" s="60">
        <f>'Rail Data'!J162</f>
        <v>0.18089826839826839</v>
      </c>
      <c r="K165" s="60">
        <f>'Rail Data'!K162</f>
        <v>0.18089826839826839</v>
      </c>
      <c r="L165" s="60">
        <f>'Rail Data'!L162</f>
        <v>0.16450216450216448</v>
      </c>
      <c r="M165" s="60">
        <f>'Rail Data'!M162</f>
        <v>0.21377164502164503</v>
      </c>
      <c r="N165" s="60">
        <f>'Rail Data'!N162</f>
        <v>0.11902056277056278</v>
      </c>
      <c r="O165" s="60">
        <f>'Rail Data'!O162</f>
        <v>3.9204545454545457E-2</v>
      </c>
      <c r="P165" s="60">
        <f>'Rail Data'!P162</f>
        <v>0</v>
      </c>
      <c r="R165" s="126">
        <f>'Coach Data'!F71</f>
        <v>450</v>
      </c>
      <c r="S165" s="126">
        <f>'Coach Data'!G71</f>
        <v>40</v>
      </c>
      <c r="T165" s="126"/>
      <c r="U165" s="126">
        <f>'Coach Data'!I71</f>
        <v>6.764069264069264E-2</v>
      </c>
      <c r="V165" s="126">
        <f>'Coach Data'!J71</f>
        <v>5.4112554112554105E-2</v>
      </c>
      <c r="W165" s="126">
        <f>'Coach Data'!K71</f>
        <v>2.1645021645021644E-2</v>
      </c>
      <c r="X165" s="126">
        <f>'Coach Data'!L71</f>
        <v>6.764069264069264E-2</v>
      </c>
      <c r="Y165" s="126">
        <f>'Coach Data'!M71</f>
        <v>4.0584415584415584E-2</v>
      </c>
      <c r="Z165" s="126">
        <f>'Coach Data'!N71</f>
        <v>3.1114718614718616E-2</v>
      </c>
      <c r="AA165" s="126">
        <f>'Coach Data'!O71</f>
        <v>0</v>
      </c>
      <c r="AC165" s="128">
        <f>'Car Data'!G184</f>
        <v>389</v>
      </c>
      <c r="AD165" s="126">
        <f t="shared" si="5"/>
        <v>46.272493573264782</v>
      </c>
      <c r="AF165" s="126">
        <f>'Car Data'!H184</f>
        <v>5.4249434083732062E-2</v>
      </c>
      <c r="AN165" s="128">
        <f>'Aviation Data'!F70</f>
        <v>267</v>
      </c>
      <c r="AO165" s="127">
        <f t="shared" si="6"/>
        <v>67.415730337078642</v>
      </c>
      <c r="AP165" s="4"/>
      <c r="AQ165" s="126">
        <f>'Aviation Data'!G70</f>
        <v>0.5636980828790813</v>
      </c>
      <c r="AR165" s="126">
        <f>'Aviation Data'!H70</f>
        <v>0.5636980828790813</v>
      </c>
      <c r="AS165" s="126">
        <f>'Aviation Data'!I70</f>
        <v>0.57706367311893114</v>
      </c>
    </row>
    <row r="166" spans="2:69" x14ac:dyDescent="0.2">
      <c r="B166" s="123" t="s">
        <v>50</v>
      </c>
      <c r="C166" s="66" t="s">
        <v>69</v>
      </c>
      <c r="D166" s="66" t="s">
        <v>68</v>
      </c>
      <c r="E166" s="66" t="s">
        <v>67</v>
      </c>
      <c r="F166" s="61">
        <v>420</v>
      </c>
      <c r="G166" s="61">
        <f>'Rail Data'!G163</f>
        <v>269</v>
      </c>
      <c r="H166" s="61">
        <f>'Rail Data'!H163</f>
        <v>93.680297397769522</v>
      </c>
      <c r="I166" s="125">
        <f>'Rail Data'!I163</f>
        <v>3.2638888888888995E-2</v>
      </c>
      <c r="J166" s="60">
        <f>'Rail Data'!J163</f>
        <v>0.16269904914652308</v>
      </c>
      <c r="K166" s="60">
        <f>'Rail Data'!K163</f>
        <v>4.6809485622637176E-2</v>
      </c>
      <c r="L166" s="60">
        <f>'Rail Data'!L163</f>
        <v>4.0210791614159691E-2</v>
      </c>
      <c r="M166" s="60">
        <f>'Rail Data'!M163</f>
        <v>0.14537747737426965</v>
      </c>
      <c r="N166" s="60">
        <f>'Rail Data'!N163</f>
        <v>6.4234161988773048E-2</v>
      </c>
      <c r="O166" s="60">
        <f>'Rail Data'!O163</f>
        <v>4.9283995875816243E-2</v>
      </c>
      <c r="P166" s="60">
        <f>'Rail Data'!P163</f>
        <v>0</v>
      </c>
      <c r="R166" s="126">
        <f>'Coach Data'!F72</f>
        <v>475</v>
      </c>
      <c r="S166" s="126">
        <f>'Coach Data'!G72</f>
        <v>53.05263157894737</v>
      </c>
      <c r="T166" s="126"/>
      <c r="U166" s="126">
        <f>'Coach Data'!I72</f>
        <v>8.4339557795852893E-2</v>
      </c>
      <c r="V166" s="126">
        <f>'Coach Data'!J72</f>
        <v>8.2277465918203674E-2</v>
      </c>
      <c r="W166" s="126">
        <f>'Coach Data'!K72</f>
        <v>8.2277465918203674E-2</v>
      </c>
      <c r="X166" s="126">
        <f>'Coach Data'!L72</f>
        <v>8.3308511857028297E-2</v>
      </c>
      <c r="Y166" s="126">
        <f>'Coach Data'!M72</f>
        <v>8.3308511857028297E-2</v>
      </c>
      <c r="Z166" s="126">
        <f>'Coach Data'!N72</f>
        <v>8.3308511857028297E-2</v>
      </c>
      <c r="AA166" s="126">
        <f>'Coach Data'!O72</f>
        <v>0</v>
      </c>
      <c r="AC166" s="128">
        <f>'Car Data'!G185</f>
        <v>530</v>
      </c>
      <c r="AD166" s="126">
        <f t="shared" si="5"/>
        <v>47.547169811320749</v>
      </c>
      <c r="AF166" s="126">
        <f>'Car Data'!H185</f>
        <v>7.3036309452272977E-2</v>
      </c>
      <c r="AN166" s="128">
        <f>'Aviation Data'!F71</f>
        <v>267</v>
      </c>
      <c r="AO166" s="127">
        <f t="shared" si="6"/>
        <v>94.382022471910105</v>
      </c>
      <c r="AP166" s="4"/>
      <c r="AQ166" s="126">
        <f>'Aviation Data'!G71</f>
        <v>0.16807577748985017</v>
      </c>
      <c r="AR166" s="126">
        <f>'Aviation Data'!H71</f>
        <v>0.16807577748985017</v>
      </c>
      <c r="AS166" s="126">
        <f>'Aviation Data'!I71</f>
        <v>0.19471610622000726</v>
      </c>
    </row>
    <row r="167" spans="2:69" x14ac:dyDescent="0.2">
      <c r="B167" s="123" t="s">
        <v>50</v>
      </c>
      <c r="C167" s="66" t="s">
        <v>66</v>
      </c>
      <c r="D167" s="66" t="s">
        <v>142</v>
      </c>
      <c r="E167" s="66" t="s">
        <v>64</v>
      </c>
      <c r="F167" s="61">
        <v>500</v>
      </c>
      <c r="G167" s="61">
        <f>'Rail Data'!G164</f>
        <v>311</v>
      </c>
      <c r="H167" s="61">
        <f>'Rail Data'!H164</f>
        <v>96.463022508038577</v>
      </c>
      <c r="I167" s="125">
        <f>'Rail Data'!I164</f>
        <v>6.1111111111111116E-2</v>
      </c>
      <c r="J167" s="60">
        <f>'Rail Data'!J164</f>
        <v>0.23776315789473684</v>
      </c>
      <c r="K167" s="60">
        <f>'Rail Data'!K164</f>
        <v>0.23776315789473684</v>
      </c>
      <c r="L167" s="60">
        <f>'Rail Data'!L164</f>
        <v>0.17832236842105259</v>
      </c>
      <c r="M167" s="60">
        <f>'Rail Data'!M164</f>
        <v>0.21032894736842103</v>
      </c>
      <c r="N167" s="60">
        <f>'Rail Data'!N164</f>
        <v>0.21032894736842103</v>
      </c>
      <c r="O167" s="60">
        <f>'Rail Data'!O164</f>
        <v>0.13145559210526314</v>
      </c>
      <c r="P167" s="60">
        <f>'Rail Data'!P164</f>
        <v>0</v>
      </c>
      <c r="R167" s="126">
        <f>'Coach Data'!F73</f>
        <v>570</v>
      </c>
      <c r="S167" s="126">
        <f>'Coach Data'!G73</f>
        <v>52.631578947368418</v>
      </c>
      <c r="T167" s="126"/>
      <c r="U167" s="126">
        <f>'Coach Data'!I73</f>
        <v>5.7154605263157895E-2</v>
      </c>
      <c r="V167" s="126">
        <f>'Coach Data'!J73</f>
        <v>4.5723684210526312E-2</v>
      </c>
      <c r="W167" s="126">
        <f>'Coach Data'!K73</f>
        <v>3.4292763157894736E-2</v>
      </c>
      <c r="X167" s="126">
        <f>'Coach Data'!L73</f>
        <v>6.2870065789473684E-2</v>
      </c>
      <c r="Y167" s="126">
        <f>'Coach Data'!M73</f>
        <v>4.5723684210526312E-2</v>
      </c>
      <c r="Z167" s="126">
        <f>'Coach Data'!N73</f>
        <v>4.0008223684210524E-2</v>
      </c>
      <c r="AA167" s="126">
        <f>'Coach Data'!O73</f>
        <v>0</v>
      </c>
      <c r="AC167" s="128">
        <f>'Car Data'!G186</f>
        <v>587</v>
      </c>
      <c r="AD167" s="126">
        <f t="shared" si="5"/>
        <v>51.107325383304939</v>
      </c>
      <c r="AF167" s="126">
        <f>'Car Data'!H186</f>
        <v>5.635286807957824E-2</v>
      </c>
      <c r="AN167" s="128">
        <f>'Aviation Data'!F72</f>
        <v>222</v>
      </c>
      <c r="AO167" s="127">
        <f t="shared" si="6"/>
        <v>135.13513513513513</v>
      </c>
      <c r="AP167" s="4"/>
      <c r="AQ167" s="126">
        <f>'Aviation Data'!G72</f>
        <v>0.20334435506398232</v>
      </c>
      <c r="AR167" s="126">
        <f>'Aviation Data'!H72</f>
        <v>0.20334435506398232</v>
      </c>
      <c r="AS167" s="126">
        <f>'Aviation Data'!I72</f>
        <v>0.22533073932328423</v>
      </c>
    </row>
    <row r="168" spans="2:69" x14ac:dyDescent="0.2">
      <c r="B168" s="69"/>
      <c r="C168" s="69"/>
      <c r="D168" s="69"/>
      <c r="E168" s="69"/>
      <c r="F168" s="69"/>
      <c r="G168" s="69"/>
      <c r="H168" s="69"/>
      <c r="I168" s="69"/>
      <c r="J168" s="69"/>
      <c r="K168" s="69"/>
      <c r="L168" s="69"/>
      <c r="M168" s="69"/>
      <c r="N168" s="69"/>
      <c r="O168" s="69"/>
      <c r="P168" s="69"/>
      <c r="AC168" s="128">
        <f>'Car Data'!G187</f>
        <v>0</v>
      </c>
      <c r="AD168" s="126">
        <f t="shared" si="5"/>
        <v>0</v>
      </c>
      <c r="AF168" s="126">
        <f>'Car Data'!H187</f>
        <v>0</v>
      </c>
      <c r="AN168" s="128">
        <f>'Aviation Data'!F73</f>
        <v>0</v>
      </c>
      <c r="AO168" s="127">
        <f t="shared" si="6"/>
        <v>0</v>
      </c>
      <c r="AP168" s="4"/>
      <c r="AQ168" s="126">
        <f>'Aviation Data'!G73</f>
        <v>0</v>
      </c>
      <c r="AR168" s="126">
        <f>'Aviation Data'!H73</f>
        <v>0</v>
      </c>
      <c r="AS168" s="126">
        <f>'Aviation Data'!I73</f>
        <v>0</v>
      </c>
    </row>
    <row r="169" spans="2:69" ht="15" x14ac:dyDescent="0.2">
      <c r="B169" s="14" t="s">
        <v>48</v>
      </c>
      <c r="C169" s="14"/>
      <c r="D169" s="14"/>
      <c r="E169" s="14"/>
      <c r="F169" s="14"/>
      <c r="G169" s="14"/>
      <c r="H169" s="14"/>
      <c r="I169" s="14"/>
      <c r="J169" s="14"/>
      <c r="K169" s="14"/>
      <c r="L169" s="14"/>
      <c r="M169" s="14"/>
      <c r="N169" s="14"/>
      <c r="O169" s="14"/>
      <c r="P169" s="14"/>
      <c r="Q169" s="14"/>
      <c r="R169" s="14"/>
      <c r="S169" s="14"/>
      <c r="T169" s="14"/>
      <c r="U169" s="14"/>
      <c r="V169" s="14"/>
      <c r="W169" s="14"/>
      <c r="X169" s="14"/>
      <c r="Y169" s="14"/>
      <c r="Z169" s="14"/>
      <c r="AA169" s="14"/>
      <c r="AB169" s="14"/>
      <c r="AC169" s="14"/>
      <c r="AD169" s="14"/>
      <c r="AE169" s="14"/>
      <c r="AF169" s="14"/>
      <c r="AG169" s="14"/>
      <c r="AH169" s="14"/>
      <c r="AI169" s="14"/>
      <c r="AJ169" s="14"/>
      <c r="AK169" s="14"/>
      <c r="AL169" s="14"/>
      <c r="AM169" s="14"/>
      <c r="AN169" s="14"/>
      <c r="AO169" s="14"/>
      <c r="AP169" s="14"/>
      <c r="AQ169" s="14"/>
      <c r="AR169" s="14"/>
      <c r="AS169" s="14"/>
      <c r="AT169" s="14"/>
      <c r="AU169" s="14"/>
      <c r="AV169" s="14"/>
      <c r="AW169" s="14"/>
      <c r="AX169" s="14"/>
      <c r="AY169" s="14"/>
      <c r="AZ169" s="14"/>
      <c r="BA169" s="14"/>
      <c r="BB169" s="14"/>
      <c r="BC169" s="14"/>
      <c r="BD169" s="14"/>
      <c r="BE169" s="14"/>
      <c r="BF169" s="14"/>
      <c r="BG169" s="14"/>
      <c r="BH169" s="14"/>
      <c r="BI169" s="14"/>
      <c r="BJ169" s="14"/>
      <c r="BK169" s="14"/>
      <c r="BL169" s="14"/>
      <c r="BM169" s="14"/>
      <c r="BN169" s="14"/>
      <c r="BO169" s="14"/>
      <c r="BP169" s="14"/>
      <c r="BQ169" s="14"/>
    </row>
    <row r="170" spans="2:69" x14ac:dyDescent="0.2">
      <c r="B170" s="123" t="s">
        <v>48</v>
      </c>
      <c r="C170" s="66" t="s">
        <v>118</v>
      </c>
      <c r="D170" s="66" t="s">
        <v>156</v>
      </c>
      <c r="E170" s="66" t="s">
        <v>99</v>
      </c>
      <c r="F170" s="61">
        <v>540</v>
      </c>
      <c r="G170" s="61">
        <f>'Rail Data'!G167</f>
        <v>82</v>
      </c>
      <c r="H170" s="61">
        <f>'Rail Data'!H167</f>
        <v>88</v>
      </c>
      <c r="I170" s="125">
        <f>'Rail Data'!I167</f>
        <v>0.54305555555555562</v>
      </c>
      <c r="J170" s="60">
        <f>'Rail Data'!J167</f>
        <v>0.36666666666666664</v>
      </c>
      <c r="K170" s="60">
        <f>'Rail Data'!K167</f>
        <v>0.31481481481481483</v>
      </c>
      <c r="L170" s="60">
        <f>'Rail Data'!L167</f>
        <v>0.22222222222222221</v>
      </c>
      <c r="M170" s="60">
        <f>'Rail Data'!M167</f>
        <v>0.36666666666666664</v>
      </c>
      <c r="N170" s="60">
        <f>'Rail Data'!N167</f>
        <v>0.31481481481481483</v>
      </c>
      <c r="O170" s="60">
        <f>'Rail Data'!O167</f>
        <v>0.22222222222222221</v>
      </c>
      <c r="P170" s="60">
        <f>'Rail Data'!P167</f>
        <v>0</v>
      </c>
      <c r="R170" s="124">
        <f>'Coach Data'!F74</f>
        <v>230</v>
      </c>
      <c r="S170" s="124">
        <f>'Coach Data'!G74</f>
        <v>70.434782608695656</v>
      </c>
      <c r="T170" s="124"/>
      <c r="U170" s="124">
        <f>'Coach Data'!I74</f>
        <v>6.1287477954144617E-2</v>
      </c>
      <c r="V170" s="124">
        <f>'Coach Data'!J74</f>
        <v>6.1287477954144617E-2</v>
      </c>
      <c r="W170" s="124">
        <f>'Coach Data'!K74</f>
        <v>6.1287477954144617E-2</v>
      </c>
      <c r="X170" s="124">
        <f>'Coach Data'!L74</f>
        <v>7.3073531406864733E-2</v>
      </c>
      <c r="Y170" s="124">
        <f>'Coach Data'!M74</f>
        <v>7.3073531406864733E-2</v>
      </c>
      <c r="Z170" s="124">
        <f>'Coach Data'!N74</f>
        <v>8.7216795550128873E-2</v>
      </c>
      <c r="AA170" s="124">
        <f>'Coach Data'!O74</f>
        <v>0</v>
      </c>
    </row>
    <row r="171" spans="2:69" x14ac:dyDescent="0.2">
      <c r="B171" s="123" t="s">
        <v>48</v>
      </c>
      <c r="C171" s="66" t="s">
        <v>118</v>
      </c>
      <c r="D171" s="66" t="s">
        <v>156</v>
      </c>
      <c r="E171" s="66" t="s">
        <v>65</v>
      </c>
      <c r="F171" s="61">
        <v>650</v>
      </c>
      <c r="G171" s="61">
        <f>'Rail Data'!G168</f>
        <v>133</v>
      </c>
      <c r="H171" s="61">
        <f>'Rail Data'!H168</f>
        <v>121</v>
      </c>
      <c r="I171" s="125">
        <f>'Rail Data'!I168</f>
        <v>0.44097222222222227</v>
      </c>
      <c r="J171" s="60">
        <f>'Rail Data'!J168</f>
        <v>0.70783076923076915</v>
      </c>
      <c r="K171" s="60">
        <f>'Rail Data'!K168</f>
        <v>0.34856923076923074</v>
      </c>
      <c r="L171" s="60">
        <f>'Rail Data'!L168</f>
        <v>0.32076923076923075</v>
      </c>
      <c r="M171" s="60">
        <f>'Rail Data'!M168</f>
        <v>0.62656923076923077</v>
      </c>
      <c r="N171" s="60">
        <f>'Rail Data'!N168</f>
        <v>0.44693846153846151</v>
      </c>
      <c r="O171" s="60">
        <f>'Rail Data'!O168</f>
        <v>0.29938461538461536</v>
      </c>
      <c r="P171" s="60">
        <f>'Rail Data'!P168</f>
        <v>0</v>
      </c>
      <c r="R171" s="124">
        <f>'Coach Data'!F75</f>
        <v>330</v>
      </c>
      <c r="S171" s="124">
        <f>'Coach Data'!G75</f>
        <v>59.090909090909093</v>
      </c>
      <c r="T171" s="124"/>
      <c r="U171" s="124">
        <f>'Coach Data'!I75</f>
        <v>9.1609185686108749E-2</v>
      </c>
      <c r="V171" s="124">
        <f>'Coach Data'!J75</f>
        <v>9.1609185686108749E-2</v>
      </c>
      <c r="W171" s="124">
        <f>'Coach Data'!K75</f>
        <v>9.1609185686108749E-2</v>
      </c>
      <c r="X171" s="124">
        <f>'Coach Data'!L75</f>
        <v>8.2444350521273593E-2</v>
      </c>
      <c r="Y171" s="124">
        <f>'Coach Data'!M75</f>
        <v>8.2444350521273593E-2</v>
      </c>
      <c r="Z171" s="124">
        <f>'Coach Data'!N75</f>
        <v>5.8004790081713151E-2</v>
      </c>
      <c r="AA171" s="124">
        <f>'Coach Data'!O75</f>
        <v>0</v>
      </c>
    </row>
    <row r="172" spans="2:69" x14ac:dyDescent="0.2">
      <c r="B172" s="123" t="s">
        <v>48</v>
      </c>
      <c r="C172" s="66" t="s">
        <v>93</v>
      </c>
      <c r="D172" s="66" t="s">
        <v>215</v>
      </c>
      <c r="E172" s="66" t="s">
        <v>286</v>
      </c>
      <c r="F172" s="61">
        <v>500</v>
      </c>
      <c r="G172" s="61">
        <f>'Rail Data'!G169</f>
        <v>204</v>
      </c>
      <c r="H172" s="61">
        <f>'Rail Data'!H169</f>
        <v>207</v>
      </c>
      <c r="I172" s="125">
        <f>'Rail Data'!I169</f>
        <v>7.4305555555555625E-2</v>
      </c>
      <c r="J172" s="60">
        <f>'Rail Data'!J169</f>
        <v>0.23183999999999999</v>
      </c>
      <c r="K172" s="60">
        <f>'Rail Data'!K169</f>
        <v>0.23183999999999999</v>
      </c>
      <c r="L172" s="60">
        <f>'Rail Data'!L169</f>
        <v>0.23183999999999999</v>
      </c>
      <c r="M172" s="60">
        <f>'Rail Data'!M169</f>
        <v>0.23183999999999999</v>
      </c>
      <c r="N172" s="60">
        <f>'Rail Data'!N169</f>
        <v>0.23183999999999999</v>
      </c>
      <c r="O172" s="60">
        <f>'Rail Data'!O169</f>
        <v>0.23183999999999999</v>
      </c>
      <c r="P172" s="60">
        <f>'Rail Data'!P169</f>
        <v>0</v>
      </c>
      <c r="R172" s="124">
        <f>'Coach Data'!F76</f>
        <v>727</v>
      </c>
      <c r="S172" s="124">
        <f>'Coach Data'!G76</f>
        <v>20.632737276478679</v>
      </c>
      <c r="T172" s="124"/>
      <c r="U172" s="124">
        <f>'Coach Data'!I76</f>
        <v>0.1479580349708576</v>
      </c>
      <c r="V172" s="124">
        <f>'Coach Data'!J76</f>
        <v>0.1479580349708576</v>
      </c>
      <c r="W172" s="124">
        <f>'Coach Data'!K76</f>
        <v>0.1479580349708576</v>
      </c>
      <c r="X172" s="124">
        <f>'Coach Data'!L76</f>
        <v>0.1479580349708576</v>
      </c>
      <c r="Y172" s="124">
        <f>'Coach Data'!M76</f>
        <v>0.1479580349708576</v>
      </c>
      <c r="Z172" s="124">
        <f>'Coach Data'!N76</f>
        <v>0.1479580349708576</v>
      </c>
      <c r="AA172" s="124">
        <f>'Coach Data'!O76</f>
        <v>0</v>
      </c>
    </row>
    <row r="173" spans="2:69" x14ac:dyDescent="0.2">
      <c r="B173" s="123" t="s">
        <v>48</v>
      </c>
      <c r="C173" s="66" t="s">
        <v>91</v>
      </c>
      <c r="D173" s="66" t="s">
        <v>152</v>
      </c>
      <c r="E173" s="66" t="s">
        <v>284</v>
      </c>
      <c r="F173" s="61">
        <v>660</v>
      </c>
      <c r="G173" s="61">
        <f>'Rail Data'!G170</f>
        <v>257</v>
      </c>
      <c r="H173" s="61">
        <f>'Rail Data'!H170</f>
        <v>260</v>
      </c>
      <c r="I173" s="125">
        <f>'Rail Data'!I170</f>
        <v>0.39027777777777778</v>
      </c>
      <c r="J173" s="60">
        <f>'Rail Data'!J170</f>
        <v>0.23939393939393938</v>
      </c>
      <c r="K173" s="60">
        <f>'Rail Data'!K170</f>
        <v>0.10303030303030303</v>
      </c>
      <c r="L173" s="60">
        <f>'Rail Data'!L170</f>
        <v>8.7878787878787876E-2</v>
      </c>
      <c r="M173" s="60">
        <f>'Rail Data'!M170</f>
        <v>0.23939393939393938</v>
      </c>
      <c r="N173" s="60">
        <f>'Rail Data'!N170</f>
        <v>0.11818181818181818</v>
      </c>
      <c r="O173" s="60">
        <f>'Rail Data'!O170</f>
        <v>0.11060606060606061</v>
      </c>
      <c r="P173" s="60">
        <f>'Rail Data'!P170</f>
        <v>0</v>
      </c>
      <c r="R173" s="124">
        <f>'Coach Data'!F77</f>
        <v>300</v>
      </c>
      <c r="S173" s="124">
        <f>'Coach Data'!G77</f>
        <v>66</v>
      </c>
      <c r="T173" s="124"/>
      <c r="U173" s="124">
        <f>'Coach Data'!I77</f>
        <v>6.5255536393747773E-2</v>
      </c>
      <c r="V173" s="124">
        <f>'Coach Data'!J77</f>
        <v>6.5255536393747773E-2</v>
      </c>
      <c r="W173" s="124">
        <f>'Coach Data'!K77</f>
        <v>6.5255536393747773E-2</v>
      </c>
      <c r="X173" s="124">
        <f>'Coach Data'!L77</f>
        <v>6.5255536393747773E-2</v>
      </c>
      <c r="Y173" s="124">
        <f>'Coach Data'!M77</f>
        <v>6.5255536393747773E-2</v>
      </c>
      <c r="Z173" s="124">
        <f>'Coach Data'!N77</f>
        <v>6.5255536393747773E-2</v>
      </c>
      <c r="AA173" s="124">
        <f>'Coach Data'!O77</f>
        <v>0</v>
      </c>
    </row>
    <row r="174" spans="2:69" x14ac:dyDescent="0.2">
      <c r="B174" s="123" t="s">
        <v>48</v>
      </c>
      <c r="C174" s="66" t="s">
        <v>75</v>
      </c>
      <c r="D174" s="122" t="str">
        <f>D164</f>
        <v>Bratislava</v>
      </c>
      <c r="E174" s="121" t="s">
        <v>73</v>
      </c>
      <c r="F174" s="120">
        <v>580</v>
      </c>
      <c r="G174" s="120">
        <f t="shared" ref="G174:P174" si="7">G164</f>
        <v>238</v>
      </c>
      <c r="H174" s="120">
        <f t="shared" si="7"/>
        <v>73.109243697478988</v>
      </c>
      <c r="I174" s="119">
        <f t="shared" si="7"/>
        <v>0.57499999999999996</v>
      </c>
      <c r="J174" s="118">
        <f t="shared" si="7"/>
        <v>5.8502524438715217E-2</v>
      </c>
      <c r="K174" s="118">
        <f t="shared" si="7"/>
        <v>3.1131163390267485E-2</v>
      </c>
      <c r="L174" s="118">
        <f t="shared" si="7"/>
        <v>3.1131163390267485E-2</v>
      </c>
      <c r="M174" s="118">
        <f t="shared" si="7"/>
        <v>5.8502524438715217E-2</v>
      </c>
      <c r="N174" s="118">
        <f t="shared" si="7"/>
        <v>3.1131163390267485E-2</v>
      </c>
      <c r="O174" s="118">
        <f t="shared" si="7"/>
        <v>3.1131163390267485E-2</v>
      </c>
      <c r="P174" s="118">
        <f t="shared" si="7"/>
        <v>0</v>
      </c>
      <c r="Q174" s="116"/>
      <c r="R174" s="117">
        <f>R164</f>
        <v>255</v>
      </c>
      <c r="S174" s="117">
        <f>S164</f>
        <v>68.235294117647058</v>
      </c>
      <c r="T174" s="117"/>
      <c r="U174" s="117">
        <f t="shared" ref="U174:AA174" si="8">U164</f>
        <v>7.6228511108877045E-2</v>
      </c>
      <c r="V174" s="117">
        <f t="shared" si="8"/>
        <v>7.6228511108877045E-2</v>
      </c>
      <c r="W174" s="117">
        <f t="shared" si="8"/>
        <v>5.442897355986729E-2</v>
      </c>
      <c r="X174" s="117">
        <f t="shared" si="8"/>
        <v>7.6263446265205564E-2</v>
      </c>
      <c r="Y174" s="117">
        <f t="shared" si="8"/>
        <v>6.8053684527998384E-2</v>
      </c>
      <c r="Z174" s="117">
        <f t="shared" si="8"/>
        <v>5.446390871619583E-2</v>
      </c>
      <c r="AA174" s="117">
        <f t="shared" si="8"/>
        <v>0</v>
      </c>
      <c r="AB174" s="116"/>
      <c r="AC174" s="116"/>
      <c r="AD174" s="116"/>
      <c r="AE174" s="116"/>
      <c r="AF174" s="116"/>
      <c r="AG174" s="116"/>
      <c r="AH174" s="116"/>
      <c r="AI174" s="116"/>
      <c r="AJ174" s="116"/>
      <c r="AK174" s="116"/>
      <c r="AL174" s="116"/>
      <c r="AM174" s="116"/>
      <c r="AN174" s="116"/>
      <c r="AO174" s="116"/>
      <c r="AP174" s="116"/>
      <c r="AQ174" s="116"/>
      <c r="AR174" s="116"/>
      <c r="AS174" s="116"/>
      <c r="AT174" s="116"/>
      <c r="AU174" s="116"/>
      <c r="AV174" s="116"/>
      <c r="AW174" s="115"/>
    </row>
    <row r="177" spans="2:69" ht="17.25" x14ac:dyDescent="0.2">
      <c r="B177" s="11" t="s">
        <v>1</v>
      </c>
      <c r="C177" s="11"/>
      <c r="D177" s="11"/>
      <c r="E177" s="11"/>
      <c r="F177" s="11"/>
      <c r="G177" s="11"/>
      <c r="H177" s="11"/>
      <c r="I177" s="11"/>
      <c r="J177" s="11"/>
      <c r="K177" s="11"/>
      <c r="L177" s="11"/>
      <c r="M177" s="11"/>
      <c r="N177" s="11"/>
      <c r="O177" s="11"/>
      <c r="P177" s="11"/>
      <c r="Q177" s="11"/>
      <c r="R177" s="11"/>
      <c r="S177" s="11"/>
      <c r="T177" s="11"/>
      <c r="U177" s="11"/>
      <c r="V177" s="11"/>
      <c r="W177" s="11"/>
      <c r="X177" s="11"/>
      <c r="Y177" s="11"/>
      <c r="Z177" s="11"/>
      <c r="AA177" s="11"/>
      <c r="AB177" s="11"/>
      <c r="AC177" s="11"/>
      <c r="AD177" s="11"/>
      <c r="AE177" s="11"/>
      <c r="AF177" s="11"/>
      <c r="AG177" s="11"/>
      <c r="AH177" s="11"/>
      <c r="AI177" s="11"/>
      <c r="AJ177" s="11"/>
      <c r="AK177" s="11"/>
      <c r="AL177" s="11"/>
      <c r="AM177" s="11"/>
      <c r="AN177" s="11"/>
      <c r="AO177" s="11"/>
      <c r="AP177" s="11"/>
      <c r="AQ177" s="11"/>
      <c r="AR177" s="11"/>
      <c r="AS177" s="11"/>
      <c r="AT177" s="11"/>
      <c r="AU177" s="11"/>
      <c r="AV177" s="11"/>
      <c r="AW177" s="11"/>
      <c r="AX177" s="11"/>
      <c r="AY177" s="11"/>
      <c r="AZ177" s="11"/>
      <c r="BA177" s="11"/>
      <c r="BB177" s="11"/>
      <c r="BC177" s="11"/>
      <c r="BD177" s="11"/>
      <c r="BE177" s="11"/>
      <c r="BF177" s="11"/>
      <c r="BG177" s="11"/>
      <c r="BH177" s="11"/>
      <c r="BI177" s="11"/>
      <c r="BJ177" s="11"/>
      <c r="BK177" s="11"/>
      <c r="BL177" s="11"/>
      <c r="BM177" s="11"/>
      <c r="BN177" s="11"/>
      <c r="BO177" s="11"/>
      <c r="BP177" s="11"/>
      <c r="BQ177" s="11"/>
    </row>
  </sheetData>
  <dataValidations count="2">
    <dataValidation allowBlank="1" showInputMessage="1" showErrorMessage="1" prompt="Sheet check" sqref="C1"/>
    <dataValidation allowBlank="1" showInputMessage="1" showErrorMessage="1" prompt="Model check" sqref="B1"/>
  </dataValidations>
  <pageMargins left="0.70866141732283472" right="0.70866141732283472" top="0.74803149606299213" bottom="0.74803149606299213" header="0.31496062992125984" footer="0.31496062992125984"/>
  <pageSetup paperSize="9" orientation="landscape" r:id="rId1"/>
  <headerFooter>
    <oddHeader>&amp;L&amp;F [&amp;A]&amp;R&amp;G</oddHeader>
    <oddFooter>&amp;LPrinted on &amp;D at &amp;T&amp;RPage &amp;P of &amp;N</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FCDEB6"/>
  </sheetPr>
  <dimension ref="A1:AB56"/>
  <sheetViews>
    <sheetView showGridLines="0" zoomScale="85" zoomScaleNormal="85" workbookViewId="0">
      <selection activeCell="M48" sqref="M48"/>
    </sheetView>
  </sheetViews>
  <sheetFormatPr defaultRowHeight="12.75" x14ac:dyDescent="0.2"/>
  <cols>
    <col min="1" max="1" width="5" style="30" customWidth="1"/>
    <col min="2" max="2" width="16.5703125" style="30" customWidth="1"/>
    <col min="3" max="3" width="9.140625" style="30" customWidth="1"/>
    <col min="4" max="4" width="15.42578125" style="30" customWidth="1"/>
    <col min="5" max="5" width="16.140625" style="30" bestFit="1" customWidth="1"/>
    <col min="6" max="6" width="9.140625" style="30" customWidth="1"/>
    <col min="7" max="7" width="19.140625" style="30" bestFit="1" customWidth="1"/>
    <col min="8" max="8" width="15.28515625" style="30" bestFit="1" customWidth="1"/>
    <col min="9" max="23" width="9.140625" style="30" customWidth="1"/>
    <col min="24" max="16384" width="9.140625" style="30"/>
  </cols>
  <sheetData>
    <row r="1" spans="1:27" x14ac:dyDescent="0.2">
      <c r="B1" s="5">
        <f ca="1">Info!E79</f>
        <v>1</v>
      </c>
      <c r="C1" s="5">
        <f>SUM(A:A)</f>
        <v>0</v>
      </c>
    </row>
    <row r="2" spans="1:27" ht="17.25" x14ac:dyDescent="0.2">
      <c r="A2" s="5"/>
      <c r="B2" s="29" t="str">
        <f>Info!D8</f>
        <v>European Commission</v>
      </c>
      <c r="C2" s="11"/>
      <c r="D2" s="11"/>
      <c r="E2" s="11"/>
      <c r="F2" s="11"/>
      <c r="G2" s="11"/>
      <c r="H2" s="11"/>
      <c r="I2" s="11"/>
      <c r="J2" s="11"/>
      <c r="K2" s="11"/>
      <c r="L2" s="21"/>
      <c r="M2" s="22"/>
      <c r="N2" s="22"/>
      <c r="O2" s="22"/>
      <c r="P2" s="22"/>
      <c r="Q2" s="22"/>
      <c r="R2" s="22"/>
      <c r="S2" s="22"/>
      <c r="T2" s="22"/>
      <c r="U2" s="22"/>
      <c r="V2" s="22"/>
      <c r="W2" s="22"/>
      <c r="X2" s="22"/>
      <c r="Y2" s="22"/>
      <c r="Z2" s="22"/>
      <c r="AA2" s="22"/>
    </row>
    <row r="3" spans="1:27" ht="17.25" x14ac:dyDescent="0.2">
      <c r="A3" s="5"/>
      <c r="B3" s="29" t="str">
        <f>Info!D10</f>
        <v>Study on the price and quality of rail services</v>
      </c>
      <c r="C3" s="11"/>
      <c r="D3" s="11"/>
      <c r="E3" s="11"/>
      <c r="F3" s="11"/>
      <c r="G3" s="11"/>
      <c r="H3" s="11"/>
      <c r="I3" s="11"/>
      <c r="J3" s="11"/>
      <c r="K3" s="11"/>
      <c r="L3" s="21"/>
      <c r="M3" s="22"/>
      <c r="N3" s="22"/>
      <c r="O3" s="22"/>
      <c r="P3" s="22"/>
      <c r="Q3" s="22"/>
      <c r="R3" s="22"/>
      <c r="S3" s="22"/>
      <c r="T3" s="22"/>
      <c r="U3" s="22"/>
      <c r="V3" s="22"/>
      <c r="W3" s="22"/>
      <c r="X3" s="22"/>
      <c r="Y3" s="22"/>
      <c r="Z3" s="22"/>
      <c r="AA3" s="22"/>
    </row>
    <row r="4" spans="1:27" ht="17.25" x14ac:dyDescent="0.2">
      <c r="B4" s="11" t="str">
        <f ca="1">FileName</f>
        <v>2016-04-price-quality-rail-pax-services-intermod-comp-tool.xlsx</v>
      </c>
      <c r="C4" s="11"/>
      <c r="D4" s="11"/>
      <c r="E4" s="11"/>
      <c r="F4" s="11"/>
      <c r="G4" s="11"/>
      <c r="H4" s="11"/>
      <c r="I4" s="11"/>
      <c r="J4" s="11"/>
      <c r="K4" s="11"/>
      <c r="L4" s="21"/>
      <c r="M4" s="23"/>
      <c r="N4" s="23"/>
      <c r="O4" s="23"/>
      <c r="P4" s="23"/>
      <c r="Q4" s="23"/>
      <c r="R4" s="23"/>
      <c r="S4" s="23"/>
      <c r="T4" s="23"/>
      <c r="U4" s="23"/>
      <c r="V4" s="23"/>
      <c r="W4" s="23"/>
      <c r="X4" s="23"/>
      <c r="Y4" s="23"/>
      <c r="Z4" s="23"/>
      <c r="AA4" s="23"/>
    </row>
    <row r="6" spans="1:27" ht="17.25" x14ac:dyDescent="0.2">
      <c r="B6" s="11" t="str">
        <f ca="1">IF(CELL("filename",B2)="","",MID(CELL("filename",A2),FIND("]",CELL("filename",A2))+1,99))</f>
        <v>Fares Chart</v>
      </c>
      <c r="C6" s="11"/>
      <c r="D6" s="11"/>
      <c r="E6" s="11"/>
      <c r="F6" s="11"/>
      <c r="G6" s="11"/>
      <c r="H6" s="11"/>
      <c r="I6" s="11"/>
      <c r="J6" s="11"/>
      <c r="K6" s="11"/>
      <c r="L6" s="11"/>
      <c r="M6" s="11"/>
      <c r="N6" s="11"/>
      <c r="O6" s="11"/>
      <c r="P6" s="11"/>
      <c r="Q6" s="11"/>
      <c r="R6" s="11"/>
      <c r="S6" s="11"/>
      <c r="T6" s="11"/>
      <c r="U6" s="11"/>
      <c r="V6" s="11"/>
      <c r="W6" s="11"/>
      <c r="X6" s="11"/>
      <c r="Y6" s="11"/>
      <c r="Z6" s="11"/>
      <c r="AA6" s="11"/>
    </row>
    <row r="7" spans="1:27" x14ac:dyDescent="0.2">
      <c r="B7" s="2"/>
    </row>
    <row r="8" spans="1:27" ht="13.5" thickBot="1" x14ac:dyDescent="0.25">
      <c r="B8" s="2"/>
    </row>
    <row r="9" spans="1:27" ht="15.75" thickBot="1" x14ac:dyDescent="0.25">
      <c r="B9" s="151" t="s">
        <v>307</v>
      </c>
      <c r="C9" s="78"/>
      <c r="D9" s="150" t="s">
        <v>42</v>
      </c>
      <c r="E9" s="150" t="s">
        <v>39</v>
      </c>
      <c r="G9" s="143" t="s">
        <v>313</v>
      </c>
      <c r="H9" s="142"/>
      <c r="I9" s="142"/>
      <c r="J9" s="141"/>
    </row>
    <row r="10" spans="1:27" ht="16.5" thickTop="1" thickBot="1" x14ac:dyDescent="0.25">
      <c r="B10" s="149" t="s">
        <v>59</v>
      </c>
      <c r="C10" s="69"/>
      <c r="D10" s="148" t="s">
        <v>54</v>
      </c>
      <c r="E10" s="148" t="s">
        <v>54</v>
      </c>
      <c r="G10" s="81" t="str">
        <f>INDEX(Lists!$D$22:$G$25,MATCH('Fares Chart'!D$9,Lists!$C$22:$C$25,),MATCH('Fares Chart'!D$11,Lists!$D$21:$G$21,0))</f>
        <v>Rail fare per kilometre</v>
      </c>
      <c r="H10" s="80" t="str">
        <f>INDEX(Lists!$D$22:$G$25,MATCH('Fares Chart'!E$9,Lists!$C$22:$C$25,),MATCH('Fares Chart'!E$11,Lists!$D$21:$G$21,0))</f>
        <v>Air fare per kilometre</v>
      </c>
      <c r="I10" s="80"/>
      <c r="J10" s="89"/>
    </row>
    <row r="11" spans="1:27" ht="15" x14ac:dyDescent="0.2">
      <c r="B11" s="149" t="s">
        <v>306</v>
      </c>
      <c r="C11" s="69"/>
      <c r="D11" s="145" t="s">
        <v>43</v>
      </c>
      <c r="E11" s="144" t="str">
        <f>D11</f>
        <v>Fare</v>
      </c>
    </row>
    <row r="12" spans="1:27" ht="15" x14ac:dyDescent="0.2">
      <c r="B12" s="149" t="s">
        <v>302</v>
      </c>
      <c r="C12" s="69"/>
      <c r="D12" s="148" t="s">
        <v>58</v>
      </c>
      <c r="E12" s="147" t="str">
        <f>D12</f>
        <v>Peak Single</v>
      </c>
    </row>
    <row r="13" spans="1:27" ht="15" x14ac:dyDescent="0.2">
      <c r="B13" s="149" t="s">
        <v>301</v>
      </c>
      <c r="C13" s="69"/>
      <c r="D13" s="148" t="s">
        <v>53</v>
      </c>
      <c r="E13" s="147" t="str">
        <f>D13</f>
        <v>On the Day</v>
      </c>
    </row>
    <row r="14" spans="1:27" ht="15.75" thickBot="1" x14ac:dyDescent="0.25">
      <c r="B14" s="146" t="s">
        <v>0</v>
      </c>
      <c r="C14" s="69"/>
      <c r="D14" s="145" t="str">
        <f>INDEX(Data!$G$13:$P$13,,MATCH('Fares Chart'!D$11,Data!$G$12:$P$12,0))</f>
        <v>€/km</v>
      </c>
      <c r="E14" s="144" t="str">
        <f>D14</f>
        <v>€/km</v>
      </c>
    </row>
    <row r="15" spans="1:27" ht="15.75" thickBot="1" x14ac:dyDescent="0.25">
      <c r="B15" s="67"/>
      <c r="C15" s="69"/>
      <c r="D15" s="69"/>
      <c r="E15" s="68"/>
      <c r="G15" s="143" t="s">
        <v>312</v>
      </c>
      <c r="H15" s="142"/>
      <c r="I15" s="142"/>
      <c r="J15" s="141"/>
    </row>
    <row r="16" spans="1:27" ht="15.75" thickTop="1" x14ac:dyDescent="0.2">
      <c r="B16" s="67"/>
      <c r="C16" s="69"/>
      <c r="D16" s="69"/>
      <c r="E16" s="68"/>
      <c r="G16" s="88" t="s">
        <v>311</v>
      </c>
      <c r="H16" s="85" t="s">
        <v>310</v>
      </c>
      <c r="I16" s="85" t="s">
        <v>309</v>
      </c>
      <c r="J16" s="84" t="s">
        <v>308</v>
      </c>
    </row>
    <row r="17" spans="2:10" x14ac:dyDescent="0.2">
      <c r="B17" s="138" t="s">
        <v>118</v>
      </c>
      <c r="C17" s="69"/>
      <c r="D17" s="60">
        <f>SUMPRODUCT(Data!$G$20:$AW$174*(Data!$C$20:$C$174='Fares Chart'!$B17)*(Data!$G$11:$AW$11='Fares Chart'!D$9)*(Data!$G$12:$AW$12='Fares Chart'!D$11)*(Data!$G$14:$AW$14='Fares Chart'!D$12)*(Data!$G$15:$AW$15='Fares Chart'!D$13)*(Data!$B$20:$B$174='Fares Chart'!D$10))</f>
        <v>0</v>
      </c>
      <c r="E17" s="59">
        <f>SUMPRODUCT(Data!$G$20:$AW$174*(Data!$C$20:$C$174='Fares Chart'!$B17)*(Data!$G$11:$AW$11='Fares Chart'!E$9)*(Data!$G$12:$AW$12='Fares Chart'!E$11)*(Data!$G$14:$AW$14='Fares Chart'!E$12)*(Data!$G$15:$AW$15='Fares Chart'!E$13)*(Data!$B$20:$B$174='Fares Chart'!E$10))</f>
        <v>0</v>
      </c>
      <c r="G17" s="137" t="e">
        <f t="shared" ref="G17:G44" si="0">IF(D17=0,NA(),D17)</f>
        <v>#N/A</v>
      </c>
      <c r="H17" s="109" t="e">
        <f t="shared" ref="H17:H44" si="1">IF(E17=0,NA(),E17)</f>
        <v>#N/A</v>
      </c>
      <c r="I17" s="66">
        <v>0</v>
      </c>
      <c r="J17" s="140">
        <v>0</v>
      </c>
    </row>
    <row r="18" spans="2:10" x14ac:dyDescent="0.2">
      <c r="B18" s="138" t="s">
        <v>117</v>
      </c>
      <c r="C18" s="69"/>
      <c r="D18" s="60">
        <f>SUMPRODUCT(Data!$G$20:$AW$174*(Data!$C$20:$C$174='Fares Chart'!$B18)*(Data!$G$11:$AW$11='Fares Chart'!D$9)*(Data!$G$12:$AW$12='Fares Chart'!D$11)*(Data!$G$14:$AW$14='Fares Chart'!D$12)*(Data!$G$15:$AW$15='Fares Chart'!D$13)*(Data!$B$20:$B$174='Fares Chart'!D$10))</f>
        <v>6.5441496302740335E-2</v>
      </c>
      <c r="E18" s="59">
        <f>SUMPRODUCT(Data!$G$20:$AW$174*(Data!$C$20:$C$174='Fares Chart'!$B18)*(Data!$G$11:$AW$11='Fares Chart'!E$9)*(Data!$G$12:$AW$12='Fares Chart'!E$11)*(Data!$G$14:$AW$14='Fares Chart'!E$12)*(Data!$G$15:$AW$15='Fares Chart'!E$13)*(Data!$B$20:$B$174='Fares Chart'!E$10))</f>
        <v>0.17845996814164708</v>
      </c>
      <c r="G18" s="137">
        <f t="shared" si="0"/>
        <v>6.5441496302740335E-2</v>
      </c>
      <c r="H18" s="109">
        <f t="shared" si="1"/>
        <v>0.17845996814164708</v>
      </c>
      <c r="I18" s="96">
        <f>MAX(D17:E44)</f>
        <v>0.8003099200664896</v>
      </c>
      <c r="J18" s="95">
        <f>I18</f>
        <v>0.8003099200664896</v>
      </c>
    </row>
    <row r="19" spans="2:10" x14ac:dyDescent="0.2">
      <c r="B19" s="138" t="s">
        <v>114</v>
      </c>
      <c r="C19" s="69"/>
      <c r="D19" s="60">
        <f>SUMPRODUCT(Data!$G$20:$AW$174*(Data!$C$20:$C$174='Fares Chart'!$B19)*(Data!$G$11:$AW$11='Fares Chart'!D$9)*(Data!$G$12:$AW$12='Fares Chart'!D$11)*(Data!$G$14:$AW$14='Fares Chart'!D$12)*(Data!$G$15:$AW$15='Fares Chart'!D$13)*(Data!$B$20:$B$174='Fares Chart'!D$10))</f>
        <v>0</v>
      </c>
      <c r="E19" s="59">
        <f>SUMPRODUCT(Data!$G$20:$AW$174*(Data!$C$20:$C$174='Fares Chart'!$B19)*(Data!$G$11:$AW$11='Fares Chart'!E$9)*(Data!$G$12:$AW$12='Fares Chart'!E$11)*(Data!$G$14:$AW$14='Fares Chart'!E$12)*(Data!$G$15:$AW$15='Fares Chart'!E$13)*(Data!$B$20:$B$174='Fares Chart'!E$10))</f>
        <v>0</v>
      </c>
      <c r="G19" s="137" t="e">
        <f t="shared" si="0"/>
        <v>#N/A</v>
      </c>
      <c r="H19" s="109" t="e">
        <f t="shared" si="1"/>
        <v>#N/A</v>
      </c>
      <c r="I19" s="69"/>
      <c r="J19" s="68"/>
    </row>
    <row r="20" spans="2:10" x14ac:dyDescent="0.2">
      <c r="B20" s="138" t="s">
        <v>113</v>
      </c>
      <c r="C20" s="69"/>
      <c r="D20" s="60">
        <f>SUMPRODUCT(Data!$G$20:$AW$174*(Data!$C$20:$C$174='Fares Chart'!$B20)*(Data!$G$11:$AW$11='Fares Chart'!D$9)*(Data!$G$12:$AW$12='Fares Chart'!D$11)*(Data!$G$14:$AW$14='Fares Chart'!D$12)*(Data!$G$15:$AW$15='Fares Chart'!D$13)*(Data!$B$20:$B$174='Fares Chart'!D$10))</f>
        <v>1.8224299065420561E-2</v>
      </c>
      <c r="E20" s="59">
        <f>SUMPRODUCT(Data!$G$20:$AW$174*(Data!$C$20:$C$174='Fares Chart'!$B20)*(Data!$G$11:$AW$11='Fares Chart'!E$9)*(Data!$G$12:$AW$12='Fares Chart'!E$11)*(Data!$G$14:$AW$14='Fares Chart'!E$12)*(Data!$G$15:$AW$15='Fares Chart'!E$13)*(Data!$B$20:$B$174='Fares Chart'!E$10))</f>
        <v>0.46770495290718317</v>
      </c>
      <c r="G20" s="137">
        <f t="shared" si="0"/>
        <v>1.8224299065420561E-2</v>
      </c>
      <c r="H20" s="109">
        <f t="shared" si="1"/>
        <v>0.46770495290718317</v>
      </c>
      <c r="I20" s="69"/>
      <c r="J20" s="68"/>
    </row>
    <row r="21" spans="2:10" x14ac:dyDescent="0.2">
      <c r="B21" s="138" t="s">
        <v>112</v>
      </c>
      <c r="C21" s="69"/>
      <c r="D21" s="60">
        <f>SUMPRODUCT(Data!$G$20:$AW$174*(Data!$C$20:$C$174='Fares Chart'!$B21)*(Data!$G$11:$AW$11='Fares Chart'!D$9)*(Data!$G$12:$AW$12='Fares Chart'!D$11)*(Data!$G$14:$AW$14='Fares Chart'!D$12)*(Data!$G$15:$AW$15='Fares Chart'!D$13)*(Data!$B$20:$B$174='Fares Chart'!D$10))</f>
        <v>0</v>
      </c>
      <c r="E21" s="59">
        <f>SUMPRODUCT(Data!$G$20:$AW$174*(Data!$C$20:$C$174='Fares Chart'!$B21)*(Data!$G$11:$AW$11='Fares Chart'!E$9)*(Data!$G$12:$AW$12='Fares Chart'!E$11)*(Data!$G$14:$AW$14='Fares Chart'!E$12)*(Data!$G$15:$AW$15='Fares Chart'!E$13)*(Data!$B$20:$B$174='Fares Chart'!E$10))</f>
        <v>0</v>
      </c>
      <c r="G21" s="137" t="e">
        <f t="shared" si="0"/>
        <v>#N/A</v>
      </c>
      <c r="H21" s="109" t="e">
        <f t="shared" si="1"/>
        <v>#N/A</v>
      </c>
      <c r="I21" s="69"/>
      <c r="J21" s="68"/>
    </row>
    <row r="22" spans="2:10" x14ac:dyDescent="0.2">
      <c r="B22" s="138" t="s">
        <v>109</v>
      </c>
      <c r="C22" s="69"/>
      <c r="D22" s="60">
        <f>SUMPRODUCT(Data!$G$20:$AW$174*(Data!$C$20:$C$174='Fares Chart'!$B22)*(Data!$G$11:$AW$11='Fares Chart'!D$9)*(Data!$G$12:$AW$12='Fares Chart'!D$11)*(Data!$G$14:$AW$14='Fares Chart'!D$12)*(Data!$G$15:$AW$15='Fares Chart'!D$13)*(Data!$B$20:$B$174='Fares Chart'!D$10))</f>
        <v>0.24014778325123154</v>
      </c>
      <c r="E22" s="59">
        <f>SUMPRODUCT(Data!$G$20:$AW$174*(Data!$C$20:$C$174='Fares Chart'!$B22)*(Data!$G$11:$AW$11='Fares Chart'!E$9)*(Data!$G$12:$AW$12='Fares Chart'!E$11)*(Data!$G$14:$AW$14='Fares Chart'!E$12)*(Data!$G$15:$AW$15='Fares Chart'!E$13)*(Data!$B$20:$B$174='Fares Chart'!E$10))</f>
        <v>0.15381009026301548</v>
      </c>
      <c r="G22" s="137">
        <f t="shared" si="0"/>
        <v>0.24014778325123154</v>
      </c>
      <c r="H22" s="109">
        <f t="shared" si="1"/>
        <v>0.15381009026301548</v>
      </c>
      <c r="I22" s="69"/>
      <c r="J22" s="68"/>
    </row>
    <row r="23" spans="2:10" x14ac:dyDescent="0.2">
      <c r="B23" s="138" t="s">
        <v>107</v>
      </c>
      <c r="C23" s="69"/>
      <c r="D23" s="60">
        <f>SUMPRODUCT(Data!$G$20:$AW$174*(Data!$C$20:$C$174='Fares Chart'!$B23)*(Data!$G$11:$AW$11='Fares Chart'!D$9)*(Data!$G$12:$AW$12='Fares Chart'!D$11)*(Data!$G$14:$AW$14='Fares Chart'!D$12)*(Data!$G$15:$AW$15='Fares Chart'!D$13)*(Data!$B$20:$B$174='Fares Chart'!D$10))</f>
        <v>0</v>
      </c>
      <c r="E23" s="59">
        <f>SUMPRODUCT(Data!$G$20:$AW$174*(Data!$C$20:$C$174='Fares Chart'!$B23)*(Data!$G$11:$AW$11='Fares Chart'!E$9)*(Data!$G$12:$AW$12='Fares Chart'!E$11)*(Data!$G$14:$AW$14='Fares Chart'!E$12)*(Data!$G$15:$AW$15='Fares Chart'!E$13)*(Data!$B$20:$B$174='Fares Chart'!E$10))</f>
        <v>0</v>
      </c>
      <c r="G23" s="137" t="e">
        <f t="shared" si="0"/>
        <v>#N/A</v>
      </c>
      <c r="H23" s="109" t="e">
        <f t="shared" si="1"/>
        <v>#N/A</v>
      </c>
      <c r="I23" s="69"/>
      <c r="J23" s="68"/>
    </row>
    <row r="24" spans="2:10" x14ac:dyDescent="0.2">
      <c r="B24" s="138" t="s">
        <v>106</v>
      </c>
      <c r="C24" s="69"/>
      <c r="D24" s="60">
        <f>SUMPRODUCT(Data!$G$20:$AW$174*(Data!$C$20:$C$174='Fares Chart'!$B24)*(Data!$G$11:$AW$11='Fares Chart'!D$9)*(Data!$G$12:$AW$12='Fares Chart'!D$11)*(Data!$G$14:$AW$14='Fares Chart'!D$12)*(Data!$G$15:$AW$15='Fares Chart'!D$13)*(Data!$B$20:$B$174='Fares Chart'!D$10))</f>
        <v>0</v>
      </c>
      <c r="E24" s="59">
        <f>SUMPRODUCT(Data!$G$20:$AW$174*(Data!$C$20:$C$174='Fares Chart'!$B24)*(Data!$G$11:$AW$11='Fares Chart'!E$9)*(Data!$G$12:$AW$12='Fares Chart'!E$11)*(Data!$G$14:$AW$14='Fares Chart'!E$12)*(Data!$G$15:$AW$15='Fares Chart'!E$13)*(Data!$B$20:$B$174='Fares Chart'!E$10))</f>
        <v>0</v>
      </c>
      <c r="G24" s="137" t="e">
        <f t="shared" si="0"/>
        <v>#N/A</v>
      </c>
      <c r="H24" s="109" t="e">
        <f t="shared" si="1"/>
        <v>#N/A</v>
      </c>
      <c r="I24" s="69"/>
      <c r="J24" s="68"/>
    </row>
    <row r="25" spans="2:10" x14ac:dyDescent="0.2">
      <c r="B25" s="138" t="s">
        <v>105</v>
      </c>
      <c r="C25" s="69"/>
      <c r="D25" s="60">
        <f>SUMPRODUCT(Data!$G$20:$AW$174*(Data!$C$20:$C$174='Fares Chart'!$B25)*(Data!$G$11:$AW$11='Fares Chart'!D$9)*(Data!$G$12:$AW$12='Fares Chart'!D$11)*(Data!$G$14:$AW$14='Fares Chart'!D$12)*(Data!$G$15:$AW$15='Fares Chart'!D$13)*(Data!$B$20:$B$174='Fares Chart'!D$10))</f>
        <v>0.10533642691415313</v>
      </c>
      <c r="E25" s="59">
        <f>SUMPRODUCT(Data!$G$20:$AW$174*(Data!$C$20:$C$174='Fares Chart'!$B25)*(Data!$G$11:$AW$11='Fares Chart'!E$9)*(Data!$G$12:$AW$12='Fares Chart'!E$11)*(Data!$G$14:$AW$14='Fares Chart'!E$12)*(Data!$G$15:$AW$15='Fares Chart'!E$13)*(Data!$B$20:$B$174='Fares Chart'!E$10))</f>
        <v>0.10593253773594052</v>
      </c>
      <c r="G25" s="137">
        <f t="shared" si="0"/>
        <v>0.10533642691415313</v>
      </c>
      <c r="H25" s="109">
        <f t="shared" si="1"/>
        <v>0.10593253773594052</v>
      </c>
      <c r="I25" s="69"/>
      <c r="J25" s="68"/>
    </row>
    <row r="26" spans="2:10" x14ac:dyDescent="0.2">
      <c r="B26" s="138" t="s">
        <v>104</v>
      </c>
      <c r="C26" s="69"/>
      <c r="D26" s="60">
        <f>SUMPRODUCT(Data!$G$20:$AW$174*(Data!$C$20:$C$174='Fares Chart'!$B26)*(Data!$G$11:$AW$11='Fares Chart'!D$9)*(Data!$G$12:$AW$12='Fares Chart'!D$11)*(Data!$G$14:$AW$14='Fares Chart'!D$12)*(Data!$G$15:$AW$15='Fares Chart'!D$13)*(Data!$B$20:$B$174='Fares Chart'!D$10))</f>
        <v>0.22804746494066883</v>
      </c>
      <c r="E26" s="59">
        <f>SUMPRODUCT(Data!$G$20:$AW$174*(Data!$C$20:$C$174='Fares Chart'!$B26)*(Data!$G$11:$AW$11='Fares Chart'!E$9)*(Data!$G$12:$AW$12='Fares Chart'!E$11)*(Data!$G$14:$AW$14='Fares Chart'!E$12)*(Data!$G$15:$AW$15='Fares Chart'!E$13)*(Data!$B$20:$B$174='Fares Chart'!E$10))</f>
        <v>0.19191944619728882</v>
      </c>
      <c r="G26" s="137">
        <f t="shared" si="0"/>
        <v>0.22804746494066883</v>
      </c>
      <c r="H26" s="109">
        <f t="shared" si="1"/>
        <v>0.19191944619728882</v>
      </c>
      <c r="I26" s="69"/>
      <c r="J26" s="68"/>
    </row>
    <row r="27" spans="2:10" x14ac:dyDescent="0.2">
      <c r="B27" s="138" t="s">
        <v>100</v>
      </c>
      <c r="C27" s="69"/>
      <c r="D27" s="60">
        <f>SUMPRODUCT(Data!$G$20:$AW$174*(Data!$C$20:$C$174='Fares Chart'!$B27)*(Data!$G$11:$AW$11='Fares Chart'!D$9)*(Data!$G$12:$AW$12='Fares Chart'!D$11)*(Data!$G$14:$AW$14='Fares Chart'!D$12)*(Data!$G$15:$AW$15='Fares Chart'!D$13)*(Data!$B$20:$B$174='Fares Chart'!D$10))</f>
        <v>0.1736358879216022</v>
      </c>
      <c r="E27" s="59">
        <f>SUMPRODUCT(Data!$G$20:$AW$174*(Data!$C$20:$C$174='Fares Chart'!$B27)*(Data!$G$11:$AW$11='Fares Chart'!E$9)*(Data!$G$12:$AW$12='Fares Chart'!E$11)*(Data!$G$14:$AW$14='Fares Chart'!E$12)*(Data!$G$15:$AW$15='Fares Chart'!E$13)*(Data!$B$20:$B$174='Fares Chart'!E$10))</f>
        <v>0.41048554716671048</v>
      </c>
      <c r="G27" s="137">
        <f t="shared" si="0"/>
        <v>0.1736358879216022</v>
      </c>
      <c r="H27" s="109">
        <f t="shared" si="1"/>
        <v>0.41048554716671048</v>
      </c>
      <c r="I27" s="69"/>
      <c r="J27" s="68"/>
    </row>
    <row r="28" spans="2:10" x14ac:dyDescent="0.2">
      <c r="B28" s="139" t="s">
        <v>153</v>
      </c>
      <c r="C28" s="69" t="s">
        <v>337</v>
      </c>
      <c r="D28" s="60">
        <f>SUMPRODUCT(Data!$G$20:$AW$174*(Data!$C$20:$C$174='Fares Chart'!$B28)*(Data!$G$11:$AW$11='Fares Chart'!D$9)*(Data!$G$12:$AW$12='Fares Chart'!D$11)*(Data!$G$14:$AW$14='Fares Chart'!D$12)*(Data!$G$15:$AW$15='Fares Chart'!D$13)*(Data!$B$20:$B$174='Fares Chart'!D$10))</f>
        <v>0</v>
      </c>
      <c r="E28" s="59">
        <f>SUMPRODUCT(Data!$G$20:$AW$174*(Data!$C$20:$C$174='Fares Chart'!$B28)*(Data!$G$11:$AW$11='Fares Chart'!E$9)*(Data!$G$12:$AW$12='Fares Chart'!E$11)*(Data!$G$14:$AW$14='Fares Chart'!E$12)*(Data!$G$15:$AW$15='Fares Chart'!E$13)*(Data!$B$20:$B$174='Fares Chart'!E$10))</f>
        <v>0</v>
      </c>
      <c r="G28" s="137" t="e">
        <f t="shared" si="0"/>
        <v>#N/A</v>
      </c>
      <c r="H28" s="109" t="e">
        <f t="shared" si="1"/>
        <v>#N/A</v>
      </c>
      <c r="I28" s="69"/>
      <c r="J28" s="68"/>
    </row>
    <row r="29" spans="2:10" x14ac:dyDescent="0.2">
      <c r="B29" s="138" t="s">
        <v>98</v>
      </c>
      <c r="C29" s="69"/>
      <c r="D29" s="60">
        <f>SUMPRODUCT(Data!$G$20:$AW$174*(Data!$C$20:$C$174='Fares Chart'!$B29)*(Data!$G$11:$AW$11='Fares Chart'!D$9)*(Data!$G$12:$AW$12='Fares Chart'!D$11)*(Data!$G$14:$AW$14='Fares Chart'!D$12)*(Data!$G$15:$AW$15='Fares Chart'!D$13)*(Data!$B$20:$B$174='Fares Chart'!D$10))</f>
        <v>0.16151455675498858</v>
      </c>
      <c r="E29" s="59">
        <f>SUMPRODUCT(Data!$G$20:$AW$174*(Data!$C$20:$C$174='Fares Chart'!$B29)*(Data!$G$11:$AW$11='Fares Chart'!E$9)*(Data!$G$12:$AW$12='Fares Chart'!E$11)*(Data!$G$14:$AW$14='Fares Chart'!E$12)*(Data!$G$15:$AW$15='Fares Chart'!E$13)*(Data!$B$20:$B$174='Fares Chart'!E$10))</f>
        <v>0.32090077796437255</v>
      </c>
      <c r="G29" s="137">
        <f t="shared" si="0"/>
        <v>0.16151455675498858</v>
      </c>
      <c r="H29" s="109">
        <f t="shared" si="1"/>
        <v>0.32090077796437255</v>
      </c>
      <c r="I29" s="69"/>
      <c r="J29" s="68"/>
    </row>
    <row r="30" spans="2:10" x14ac:dyDescent="0.2">
      <c r="B30" s="138" t="s">
        <v>95</v>
      </c>
      <c r="C30" s="69"/>
      <c r="D30" s="60">
        <f>SUMPRODUCT(Data!$G$20:$AW$174*(Data!$C$20:$C$174='Fares Chart'!$B30)*(Data!$G$11:$AW$11='Fares Chart'!D$9)*(Data!$G$12:$AW$12='Fares Chart'!D$11)*(Data!$G$14:$AW$14='Fares Chart'!D$12)*(Data!$G$15:$AW$15='Fares Chart'!D$13)*(Data!$B$20:$B$174='Fares Chart'!D$10))</f>
        <v>0</v>
      </c>
      <c r="E30" s="59">
        <f>SUMPRODUCT(Data!$G$20:$AW$174*(Data!$C$20:$C$174='Fares Chart'!$B30)*(Data!$G$11:$AW$11='Fares Chart'!E$9)*(Data!$G$12:$AW$12='Fares Chart'!E$11)*(Data!$G$14:$AW$14='Fares Chart'!E$12)*(Data!$G$15:$AW$15='Fares Chart'!E$13)*(Data!$B$20:$B$174='Fares Chart'!E$10))</f>
        <v>0</v>
      </c>
      <c r="G30" s="137" t="e">
        <f t="shared" si="0"/>
        <v>#N/A</v>
      </c>
      <c r="H30" s="109" t="e">
        <f t="shared" si="1"/>
        <v>#N/A</v>
      </c>
      <c r="I30" s="69"/>
      <c r="J30" s="68"/>
    </row>
    <row r="31" spans="2:10" x14ac:dyDescent="0.2">
      <c r="B31" s="138" t="s">
        <v>94</v>
      </c>
      <c r="C31" s="69"/>
      <c r="D31" s="60">
        <f>SUMPRODUCT(Data!$G$20:$AW$174*(Data!$C$20:$C$174='Fares Chart'!$B31)*(Data!$G$11:$AW$11='Fares Chart'!D$9)*(Data!$G$12:$AW$12='Fares Chart'!D$11)*(Data!$G$14:$AW$14='Fares Chart'!D$12)*(Data!$G$15:$AW$15='Fares Chart'!D$13)*(Data!$B$20:$B$174='Fares Chart'!D$10))</f>
        <v>0</v>
      </c>
      <c r="E31" s="59">
        <f>SUMPRODUCT(Data!$G$20:$AW$174*(Data!$C$20:$C$174='Fares Chart'!$B31)*(Data!$G$11:$AW$11='Fares Chart'!E$9)*(Data!$G$12:$AW$12='Fares Chart'!E$11)*(Data!$G$14:$AW$14='Fares Chart'!E$12)*(Data!$G$15:$AW$15='Fares Chart'!E$13)*(Data!$B$20:$B$174='Fares Chart'!E$10))</f>
        <v>0</v>
      </c>
      <c r="G31" s="137" t="e">
        <f t="shared" si="0"/>
        <v>#N/A</v>
      </c>
      <c r="H31" s="109" t="e">
        <f t="shared" si="1"/>
        <v>#N/A</v>
      </c>
      <c r="I31" s="69"/>
      <c r="J31" s="68"/>
    </row>
    <row r="32" spans="2:10" x14ac:dyDescent="0.2">
      <c r="B32" s="138" t="s">
        <v>93</v>
      </c>
      <c r="C32" s="69"/>
      <c r="D32" s="60">
        <f>SUMPRODUCT(Data!$G$20:$AW$174*(Data!$C$20:$C$174='Fares Chart'!$B32)*(Data!$G$11:$AW$11='Fares Chart'!D$9)*(Data!$G$12:$AW$12='Fares Chart'!D$11)*(Data!$G$14:$AW$14='Fares Chart'!D$12)*(Data!$G$15:$AW$15='Fares Chart'!D$13)*(Data!$B$20:$B$174='Fares Chart'!D$10))</f>
        <v>0</v>
      </c>
      <c r="E32" s="59">
        <f>SUMPRODUCT(Data!$G$20:$AW$174*(Data!$C$20:$C$174='Fares Chart'!$B32)*(Data!$G$11:$AW$11='Fares Chart'!E$9)*(Data!$G$12:$AW$12='Fares Chart'!E$11)*(Data!$G$14:$AW$14='Fares Chart'!E$12)*(Data!$G$15:$AW$15='Fares Chart'!E$13)*(Data!$B$20:$B$174='Fares Chart'!E$10))</f>
        <v>0</v>
      </c>
      <c r="G32" s="137" t="e">
        <f t="shared" si="0"/>
        <v>#N/A</v>
      </c>
      <c r="H32" s="109" t="e">
        <f t="shared" si="1"/>
        <v>#N/A</v>
      </c>
      <c r="I32" s="69"/>
      <c r="J32" s="68"/>
    </row>
    <row r="33" spans="2:10" x14ac:dyDescent="0.2">
      <c r="B33" s="138" t="s">
        <v>92</v>
      </c>
      <c r="C33" s="69"/>
      <c r="D33" s="60">
        <f>SUMPRODUCT(Data!$G$20:$AW$174*(Data!$C$20:$C$174='Fares Chart'!$B33)*(Data!$G$11:$AW$11='Fares Chart'!D$9)*(Data!$G$12:$AW$12='Fares Chart'!D$11)*(Data!$G$14:$AW$14='Fares Chart'!D$12)*(Data!$G$15:$AW$15='Fares Chart'!D$13)*(Data!$B$20:$B$174='Fares Chart'!D$10))</f>
        <v>0</v>
      </c>
      <c r="E33" s="59">
        <f>SUMPRODUCT(Data!$G$20:$AW$174*(Data!$C$20:$C$174='Fares Chart'!$B33)*(Data!$G$11:$AW$11='Fares Chart'!E$9)*(Data!$G$12:$AW$12='Fares Chart'!E$11)*(Data!$G$14:$AW$14='Fares Chart'!E$12)*(Data!$G$15:$AW$15='Fares Chart'!E$13)*(Data!$B$20:$B$174='Fares Chart'!E$10))</f>
        <v>0</v>
      </c>
      <c r="G33" s="137" t="e">
        <f t="shared" si="0"/>
        <v>#N/A</v>
      </c>
      <c r="H33" s="109" t="e">
        <f t="shared" si="1"/>
        <v>#N/A</v>
      </c>
      <c r="I33" s="69"/>
      <c r="J33" s="68"/>
    </row>
    <row r="34" spans="2:10" x14ac:dyDescent="0.2">
      <c r="B34" s="138" t="s">
        <v>91</v>
      </c>
      <c r="C34" s="69"/>
      <c r="D34" s="60">
        <f>SUMPRODUCT(Data!$G$20:$AW$174*(Data!$C$20:$C$174='Fares Chart'!$B34)*(Data!$G$11:$AW$11='Fares Chart'!D$9)*(Data!$G$12:$AW$12='Fares Chart'!D$11)*(Data!$G$14:$AW$14='Fares Chart'!D$12)*(Data!$G$15:$AW$15='Fares Chart'!D$13)*(Data!$B$20:$B$174='Fares Chart'!D$10))</f>
        <v>0</v>
      </c>
      <c r="E34" s="59">
        <f>SUMPRODUCT(Data!$G$20:$AW$174*(Data!$C$20:$C$174='Fares Chart'!$B34)*(Data!$G$11:$AW$11='Fares Chart'!E$9)*(Data!$G$12:$AW$12='Fares Chart'!E$11)*(Data!$G$14:$AW$14='Fares Chart'!E$12)*(Data!$G$15:$AW$15='Fares Chart'!E$13)*(Data!$B$20:$B$174='Fares Chart'!E$10))</f>
        <v>0</v>
      </c>
      <c r="G34" s="137" t="e">
        <f t="shared" si="0"/>
        <v>#N/A</v>
      </c>
      <c r="H34" s="109" t="e">
        <f t="shared" si="1"/>
        <v>#N/A</v>
      </c>
      <c r="I34" s="69"/>
      <c r="J34" s="68"/>
    </row>
    <row r="35" spans="2:10" x14ac:dyDescent="0.2">
      <c r="B35" s="138" t="s">
        <v>90</v>
      </c>
      <c r="C35" s="69"/>
      <c r="D35" s="60">
        <f>SUMPRODUCT(Data!$G$20:$AW$174*(Data!$C$20:$C$174='Fares Chart'!$B35)*(Data!$G$11:$AW$11='Fares Chart'!D$9)*(Data!$G$12:$AW$12='Fares Chart'!D$11)*(Data!$G$14:$AW$14='Fares Chart'!D$12)*(Data!$G$15:$AW$15='Fares Chart'!D$13)*(Data!$B$20:$B$174='Fares Chart'!D$10))</f>
        <v>0.19509485744157171</v>
      </c>
      <c r="E35" s="59">
        <f>SUMPRODUCT(Data!$G$20:$AW$174*(Data!$C$20:$C$174='Fares Chart'!$B35)*(Data!$G$11:$AW$11='Fares Chart'!E$9)*(Data!$G$12:$AW$12='Fares Chart'!E$11)*(Data!$G$14:$AW$14='Fares Chart'!E$12)*(Data!$G$15:$AW$15='Fares Chart'!E$13)*(Data!$B$20:$B$174='Fares Chart'!E$10))</f>
        <v>0.29702417173507917</v>
      </c>
      <c r="G35" s="137">
        <f t="shared" si="0"/>
        <v>0.19509485744157171</v>
      </c>
      <c r="H35" s="109">
        <f t="shared" si="1"/>
        <v>0.29702417173507917</v>
      </c>
      <c r="I35" s="69"/>
      <c r="J35" s="68"/>
    </row>
    <row r="36" spans="2:10" x14ac:dyDescent="0.2">
      <c r="B36" s="138" t="s">
        <v>88</v>
      </c>
      <c r="C36" s="69"/>
      <c r="D36" s="60">
        <f>SUMPRODUCT(Data!$G$20:$AW$174*(Data!$C$20:$C$174='Fares Chart'!$B36)*(Data!$G$11:$AW$11='Fares Chart'!D$9)*(Data!$G$12:$AW$12='Fares Chart'!D$11)*(Data!$G$14:$AW$14='Fares Chart'!D$12)*(Data!$G$15:$AW$15='Fares Chart'!D$13)*(Data!$B$20:$B$174='Fares Chart'!D$10))</f>
        <v>0.16541822721598004</v>
      </c>
      <c r="E36" s="59">
        <f>SUMPRODUCT(Data!$G$20:$AW$174*(Data!$C$20:$C$174='Fares Chart'!$B36)*(Data!$G$11:$AW$11='Fares Chart'!E$9)*(Data!$G$12:$AW$12='Fares Chart'!E$11)*(Data!$G$14:$AW$14='Fares Chart'!E$12)*(Data!$G$15:$AW$15='Fares Chart'!E$13)*(Data!$B$20:$B$174='Fares Chart'!E$10))</f>
        <v>0.20069220248962971</v>
      </c>
      <c r="G36" s="137">
        <f t="shared" si="0"/>
        <v>0.16541822721598004</v>
      </c>
      <c r="H36" s="109">
        <f t="shared" si="1"/>
        <v>0.20069220248962971</v>
      </c>
      <c r="I36" s="69"/>
      <c r="J36" s="68"/>
    </row>
    <row r="37" spans="2:10" x14ac:dyDescent="0.2">
      <c r="B37" s="138" t="s">
        <v>85</v>
      </c>
      <c r="C37" s="69"/>
      <c r="D37" s="60">
        <f>SUMPRODUCT(Data!$G$20:$AW$174*(Data!$C$20:$C$174='Fares Chart'!$B37)*(Data!$G$11:$AW$11='Fares Chart'!D$9)*(Data!$G$12:$AW$12='Fares Chart'!D$11)*(Data!$G$14:$AW$14='Fares Chart'!D$12)*(Data!$G$15:$AW$15='Fares Chart'!D$13)*(Data!$B$20:$B$174='Fares Chart'!D$10))</f>
        <v>0.18848267622461168</v>
      </c>
      <c r="E37" s="59">
        <f>SUMPRODUCT(Data!$G$20:$AW$174*(Data!$C$20:$C$174='Fares Chart'!$B37)*(Data!$G$11:$AW$11='Fares Chart'!E$9)*(Data!$G$12:$AW$12='Fares Chart'!E$11)*(Data!$G$14:$AW$14='Fares Chart'!E$12)*(Data!$G$15:$AW$15='Fares Chart'!E$13)*(Data!$B$20:$B$174='Fares Chart'!E$10))</f>
        <v>0.28228323397814725</v>
      </c>
      <c r="G37" s="137">
        <f t="shared" si="0"/>
        <v>0.18848267622461168</v>
      </c>
      <c r="H37" s="109">
        <f t="shared" si="1"/>
        <v>0.28228323397814725</v>
      </c>
      <c r="I37" s="69"/>
      <c r="J37" s="68"/>
    </row>
    <row r="38" spans="2:10" x14ac:dyDescent="0.2">
      <c r="B38" s="138" t="s">
        <v>82</v>
      </c>
      <c r="C38" s="69"/>
      <c r="D38" s="60">
        <f>SUMPRODUCT(Data!$G$20:$AW$174*(Data!$C$20:$C$174='Fares Chart'!$B38)*(Data!$G$11:$AW$11='Fares Chart'!D$9)*(Data!$G$12:$AW$12='Fares Chart'!D$11)*(Data!$G$14:$AW$14='Fares Chart'!D$12)*(Data!$G$15:$AW$15='Fares Chart'!D$13)*(Data!$B$20:$B$174='Fares Chart'!D$10))</f>
        <v>0.13343315131231284</v>
      </c>
      <c r="E38" s="59">
        <f>SUMPRODUCT(Data!$G$20:$AW$174*(Data!$C$20:$C$174='Fares Chart'!$B38)*(Data!$G$11:$AW$11='Fares Chart'!E$9)*(Data!$G$12:$AW$12='Fares Chart'!E$11)*(Data!$G$14:$AW$14='Fares Chart'!E$12)*(Data!$G$15:$AW$15='Fares Chart'!E$13)*(Data!$B$20:$B$174='Fares Chart'!E$10))</f>
        <v>0.18582531364546959</v>
      </c>
      <c r="G38" s="137">
        <f t="shared" si="0"/>
        <v>0.13343315131231284</v>
      </c>
      <c r="H38" s="109">
        <f t="shared" si="1"/>
        <v>0.18582531364546959</v>
      </c>
      <c r="I38" s="69"/>
      <c r="J38" s="68"/>
    </row>
    <row r="39" spans="2:10" x14ac:dyDescent="0.2">
      <c r="B39" s="138" t="s">
        <v>79</v>
      </c>
      <c r="C39" s="69"/>
      <c r="D39" s="60">
        <f>SUMPRODUCT(Data!$G$20:$AW$174*(Data!$C$20:$C$174='Fares Chart'!$B39)*(Data!$G$11:$AW$11='Fares Chart'!D$9)*(Data!$G$12:$AW$12='Fares Chart'!D$11)*(Data!$G$14:$AW$14='Fares Chart'!D$12)*(Data!$G$15:$AW$15='Fares Chart'!D$13)*(Data!$B$20:$B$174='Fares Chart'!D$10))</f>
        <v>0.10267034990791896</v>
      </c>
      <c r="E39" s="59">
        <f>SUMPRODUCT(Data!$G$20:$AW$174*(Data!$C$20:$C$174='Fares Chart'!$B39)*(Data!$G$11:$AW$11='Fares Chart'!E$9)*(Data!$G$12:$AW$12='Fares Chart'!E$11)*(Data!$G$14:$AW$14='Fares Chart'!E$12)*(Data!$G$15:$AW$15='Fares Chart'!E$13)*(Data!$B$20:$B$174='Fares Chart'!E$10))</f>
        <v>0.28713475849957021</v>
      </c>
      <c r="G39" s="137">
        <f t="shared" si="0"/>
        <v>0.10267034990791896</v>
      </c>
      <c r="H39" s="109">
        <f t="shared" si="1"/>
        <v>0.28713475849957021</v>
      </c>
      <c r="I39" s="69"/>
      <c r="J39" s="68"/>
    </row>
    <row r="40" spans="2:10" x14ac:dyDescent="0.2">
      <c r="B40" s="138" t="s">
        <v>76</v>
      </c>
      <c r="C40" s="69"/>
      <c r="D40" s="60">
        <f>SUMPRODUCT(Data!$G$20:$AW$174*(Data!$C$20:$C$174='Fares Chart'!$B40)*(Data!$G$11:$AW$11='Fares Chart'!D$9)*(Data!$G$12:$AW$12='Fares Chart'!D$11)*(Data!$G$14:$AW$14='Fares Chart'!D$12)*(Data!$G$15:$AW$15='Fares Chart'!D$13)*(Data!$B$20:$B$174='Fares Chart'!D$10))</f>
        <v>0</v>
      </c>
      <c r="E40" s="59">
        <f>SUMPRODUCT(Data!$G$20:$AW$174*(Data!$C$20:$C$174='Fares Chart'!$B40)*(Data!$G$11:$AW$11='Fares Chart'!E$9)*(Data!$G$12:$AW$12='Fares Chart'!E$11)*(Data!$G$14:$AW$14='Fares Chart'!E$12)*(Data!$G$15:$AW$15='Fares Chart'!E$13)*(Data!$B$20:$B$174='Fares Chart'!E$10))</f>
        <v>0</v>
      </c>
      <c r="G40" s="137" t="e">
        <f t="shared" si="0"/>
        <v>#N/A</v>
      </c>
      <c r="H40" s="109" t="e">
        <f t="shared" si="1"/>
        <v>#N/A</v>
      </c>
      <c r="I40" s="69"/>
      <c r="J40" s="68"/>
    </row>
    <row r="41" spans="2:10" x14ac:dyDescent="0.2">
      <c r="B41" s="138" t="s">
        <v>75</v>
      </c>
      <c r="C41" s="69"/>
      <c r="D41" s="60">
        <f>SUMPRODUCT(Data!$G$20:$AW$174*(Data!$C$20:$C$174='Fares Chart'!$B41)*(Data!$G$11:$AW$11='Fares Chart'!D$9)*(Data!$G$12:$AW$12='Fares Chart'!D$11)*(Data!$G$14:$AW$14='Fares Chart'!D$12)*(Data!$G$15:$AW$15='Fares Chart'!D$13)*(Data!$B$20:$B$174='Fares Chart'!D$10))</f>
        <v>8.3278472679394339E-2</v>
      </c>
      <c r="E41" s="59">
        <f>SUMPRODUCT(Data!$G$20:$AW$174*(Data!$C$20:$C$174='Fares Chart'!$B41)*(Data!$G$11:$AW$11='Fares Chart'!E$9)*(Data!$G$12:$AW$12='Fares Chart'!E$11)*(Data!$G$14:$AW$14='Fares Chart'!E$12)*(Data!$G$15:$AW$15='Fares Chart'!E$13)*(Data!$B$20:$B$174='Fares Chart'!E$10))</f>
        <v>0.26440445177865468</v>
      </c>
      <c r="G41" s="137">
        <f t="shared" si="0"/>
        <v>8.3278472679394339E-2</v>
      </c>
      <c r="H41" s="109">
        <f t="shared" si="1"/>
        <v>0.26440445177865468</v>
      </c>
      <c r="I41" s="69"/>
      <c r="J41" s="68"/>
    </row>
    <row r="42" spans="2:10" x14ac:dyDescent="0.2">
      <c r="B42" s="138" t="s">
        <v>72</v>
      </c>
      <c r="C42" s="69"/>
      <c r="D42" s="60">
        <f>SUMPRODUCT(Data!$G$20:$AW$174*(Data!$C$20:$C$174='Fares Chart'!$B42)*(Data!$G$11:$AW$11='Fares Chart'!D$9)*(Data!$G$12:$AW$12='Fares Chart'!D$11)*(Data!$G$14:$AW$14='Fares Chart'!D$12)*(Data!$G$15:$AW$15='Fares Chart'!D$13)*(Data!$B$20:$B$174='Fares Chart'!D$10))</f>
        <v>0.14895577395577397</v>
      </c>
      <c r="E42" s="59">
        <f>SUMPRODUCT(Data!$G$20:$AW$174*(Data!$C$20:$C$174='Fares Chart'!$B42)*(Data!$G$11:$AW$11='Fares Chart'!E$9)*(Data!$G$12:$AW$12='Fares Chart'!E$11)*(Data!$G$14:$AW$14='Fares Chart'!E$12)*(Data!$G$15:$AW$15='Fares Chart'!E$13)*(Data!$B$20:$B$174='Fares Chart'!E$10))</f>
        <v>0.8003099200664896</v>
      </c>
      <c r="G42" s="137">
        <f t="shared" si="0"/>
        <v>0.14895577395577397</v>
      </c>
      <c r="H42" s="109">
        <f t="shared" si="1"/>
        <v>0.8003099200664896</v>
      </c>
      <c r="I42" s="69"/>
      <c r="J42" s="68"/>
    </row>
    <row r="43" spans="2:10" x14ac:dyDescent="0.2">
      <c r="B43" s="138" t="s">
        <v>69</v>
      </c>
      <c r="C43" s="69"/>
      <c r="D43" s="60">
        <f>SUMPRODUCT(Data!$G$20:$AW$174*(Data!$C$20:$C$174='Fares Chart'!$B43)*(Data!$G$11:$AW$11='Fares Chart'!D$9)*(Data!$G$12:$AW$12='Fares Chart'!D$11)*(Data!$G$14:$AW$14='Fares Chart'!D$12)*(Data!$G$15:$AW$15='Fares Chart'!D$13)*(Data!$B$20:$B$174='Fares Chart'!D$10))</f>
        <v>0.13177980093400629</v>
      </c>
      <c r="E43" s="59">
        <f>SUMPRODUCT(Data!$G$20:$AW$174*(Data!$C$20:$C$174='Fares Chart'!$B43)*(Data!$G$11:$AW$11='Fares Chart'!E$9)*(Data!$G$12:$AW$12='Fares Chart'!E$11)*(Data!$G$14:$AW$14='Fares Chart'!E$12)*(Data!$G$15:$AW$15='Fares Chart'!E$13)*(Data!$B$20:$B$174='Fares Chart'!E$10))</f>
        <v>0.25363932907447734</v>
      </c>
      <c r="G43" s="137">
        <f t="shared" si="0"/>
        <v>0.13177980093400629</v>
      </c>
      <c r="H43" s="109">
        <f t="shared" si="1"/>
        <v>0.25363932907447734</v>
      </c>
      <c r="I43" s="69"/>
      <c r="J43" s="68"/>
    </row>
    <row r="44" spans="2:10" ht="13.5" thickBot="1" x14ac:dyDescent="0.25">
      <c r="B44" s="136" t="s">
        <v>66</v>
      </c>
      <c r="C44" s="80"/>
      <c r="D44" s="55">
        <f>SUMPRODUCT(Data!$G$20:$AW$174*(Data!$C$20:$C$174='Fares Chart'!$B44)*(Data!$G$11:$AW$11='Fares Chart'!D$9)*(Data!$G$12:$AW$12='Fares Chart'!D$11)*(Data!$G$14:$AW$14='Fares Chart'!D$12)*(Data!$G$15:$AW$15='Fares Chart'!D$13)*(Data!$B$20:$B$174='Fares Chart'!D$10))</f>
        <v>0.29741563109161789</v>
      </c>
      <c r="E44" s="54">
        <f>SUMPRODUCT(Data!$G$20:$AW$174*(Data!$C$20:$C$174='Fares Chart'!$B44)*(Data!$G$11:$AW$11='Fares Chart'!E$9)*(Data!$G$12:$AW$12='Fares Chart'!E$11)*(Data!$G$14:$AW$14='Fares Chart'!E$12)*(Data!$G$15:$AW$15='Fares Chart'!E$13)*(Data!$B$20:$B$174='Fares Chart'!E$10))</f>
        <v>0.34512781581754809</v>
      </c>
      <c r="G44" s="135">
        <f t="shared" si="0"/>
        <v>0.29741563109161789</v>
      </c>
      <c r="H44" s="107">
        <f t="shared" si="1"/>
        <v>0.34512781581754809</v>
      </c>
      <c r="I44" s="80"/>
      <c r="J44" s="89"/>
    </row>
    <row r="46" spans="2:10" x14ac:dyDescent="0.2">
      <c r="B46" s="153" t="s">
        <v>339</v>
      </c>
    </row>
    <row r="56" spans="2:28" ht="17.25" x14ac:dyDescent="0.2">
      <c r="B56" s="11" t="s">
        <v>1</v>
      </c>
      <c r="C56" s="11"/>
      <c r="D56" s="11"/>
      <c r="E56" s="11"/>
      <c r="F56" s="11"/>
      <c r="G56" s="11"/>
      <c r="H56" s="11"/>
      <c r="I56" s="11"/>
      <c r="J56" s="11"/>
      <c r="K56" s="11"/>
      <c r="L56" s="11"/>
      <c r="M56" s="11"/>
      <c r="N56" s="11"/>
      <c r="O56" s="11"/>
      <c r="P56" s="11"/>
      <c r="Q56" s="11"/>
      <c r="R56" s="11"/>
      <c r="S56" s="11"/>
      <c r="T56" s="11"/>
      <c r="U56" s="11"/>
      <c r="V56" s="11"/>
      <c r="W56" s="11"/>
      <c r="X56" s="11"/>
      <c r="Y56" s="11"/>
      <c r="Z56" s="11"/>
      <c r="AA56" s="11"/>
      <c r="AB56" s="11"/>
    </row>
  </sheetData>
  <dataValidations count="3">
    <dataValidation type="list" allowBlank="1" showInputMessage="1" showErrorMessage="1" sqref="B28">
      <formula1>"HR, FR 2"</formula1>
    </dataValidation>
    <dataValidation allowBlank="1" showInputMessage="1" showErrorMessage="1" prompt="Model check" sqref="B1"/>
    <dataValidation allowBlank="1" showInputMessage="1" showErrorMessage="1" prompt="Sheet check" sqref="C1"/>
  </dataValidations>
  <pageMargins left="0.70866141732283472" right="0.70866141732283472" top="0.74803149606299213" bottom="0.74803149606299213" header="0.31496062992125984" footer="0.31496062992125984"/>
  <pageSetup paperSize="9" orientation="landscape" r:id="rId1"/>
  <headerFooter>
    <oddHeader>&amp;L&amp;F [&amp;A]&amp;R&amp;G</oddHeader>
    <oddFooter>&amp;LPrinted on &amp;D at &amp;T&amp;RPage &amp;P of &amp;N</oddFooter>
  </headerFooter>
  <drawing r:id="rId2"/>
  <legacyDrawingHF r:id="rId3"/>
  <extLst>
    <ext xmlns:x14="http://schemas.microsoft.com/office/spreadsheetml/2009/9/main" uri="{CCE6A557-97BC-4b89-ADB6-D9C93CAAB3DF}">
      <x14:dataValidations xmlns:xm="http://schemas.microsoft.com/office/excel/2006/main" count="4">
        <x14:dataValidation type="list" allowBlank="1" showInputMessage="1" showErrorMessage="1">
          <x14:formula1>
            <xm:f>Lists!$I$10:$I$13</xm:f>
          </x14:formula1>
          <xm:sqref>D9:E9</xm:sqref>
        </x14:dataValidation>
        <x14:dataValidation type="list" allowBlank="1" showInputMessage="1" showErrorMessage="1">
          <x14:formula1>
            <xm:f>Lists!$C$10:$C$12</xm:f>
          </x14:formula1>
          <xm:sqref>D12</xm:sqref>
        </x14:dataValidation>
        <x14:dataValidation type="list" allowBlank="1" showInputMessage="1" showErrorMessage="1">
          <x14:formula1>
            <xm:f>Lists!$E$10:$E$16</xm:f>
          </x14:formula1>
          <xm:sqref>D13</xm:sqref>
        </x14:dataValidation>
        <x14:dataValidation type="list" allowBlank="1" showInputMessage="1" showErrorMessage="1">
          <x14:formula1>
            <xm:f>Lists!$K$10:$K$15</xm:f>
          </x14:formula1>
          <xm:sqref>D10:E10</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rgb="FFFCDEB6"/>
  </sheetPr>
  <dimension ref="A1:AB53"/>
  <sheetViews>
    <sheetView showGridLines="0" zoomScale="85" zoomScaleNormal="85" workbookViewId="0">
      <selection activeCell="D10" sqref="D10"/>
    </sheetView>
  </sheetViews>
  <sheetFormatPr defaultRowHeight="12.75" x14ac:dyDescent="0.2"/>
  <cols>
    <col min="1" max="1" width="5" style="30" customWidth="1"/>
    <col min="2" max="2" width="16.5703125" style="30" customWidth="1"/>
    <col min="3" max="3" width="9.140625" style="30" customWidth="1"/>
    <col min="4" max="4" width="15.42578125" style="30" customWidth="1"/>
    <col min="5" max="5" width="16.140625" style="30" bestFit="1" customWidth="1"/>
    <col min="6" max="6" width="9.140625" style="30" customWidth="1"/>
    <col min="7" max="7" width="19.140625" style="30" bestFit="1" customWidth="1"/>
    <col min="8" max="8" width="15.28515625" style="30" bestFit="1" customWidth="1"/>
    <col min="9" max="23" width="9.140625" style="30" customWidth="1"/>
    <col min="24" max="16384" width="9.140625" style="30"/>
  </cols>
  <sheetData>
    <row r="1" spans="1:28" x14ac:dyDescent="0.2">
      <c r="B1" s="5">
        <f ca="1">Info!E79</f>
        <v>1</v>
      </c>
      <c r="C1" s="5">
        <f>SUM(A:A)</f>
        <v>0</v>
      </c>
    </row>
    <row r="2" spans="1:28" ht="17.25" x14ac:dyDescent="0.2">
      <c r="A2" s="5"/>
      <c r="B2" s="29" t="str">
        <f>Info!D8</f>
        <v>European Commission</v>
      </c>
      <c r="C2" s="11"/>
      <c r="D2" s="11"/>
      <c r="E2" s="11"/>
      <c r="F2" s="11"/>
      <c r="G2" s="11"/>
      <c r="H2" s="11"/>
      <c r="I2" s="11"/>
      <c r="J2" s="11"/>
      <c r="K2" s="11"/>
      <c r="L2" s="21"/>
      <c r="M2" s="22"/>
      <c r="N2" s="22"/>
      <c r="O2" s="22"/>
      <c r="P2" s="22"/>
      <c r="Q2" s="22"/>
      <c r="R2" s="22"/>
      <c r="S2" s="22"/>
      <c r="T2" s="22"/>
      <c r="U2" s="22"/>
      <c r="V2" s="22"/>
      <c r="W2" s="22"/>
      <c r="X2" s="22"/>
      <c r="Y2" s="22"/>
      <c r="Z2" s="22"/>
      <c r="AA2" s="22"/>
      <c r="AB2" s="22"/>
    </row>
    <row r="3" spans="1:28" ht="17.25" x14ac:dyDescent="0.2">
      <c r="A3" s="5"/>
      <c r="B3" s="29" t="str">
        <f>Info!D10</f>
        <v>Study on the price and quality of rail services</v>
      </c>
      <c r="C3" s="11"/>
      <c r="D3" s="11"/>
      <c r="E3" s="11"/>
      <c r="F3" s="11"/>
      <c r="G3" s="11"/>
      <c r="H3" s="11"/>
      <c r="I3" s="11"/>
      <c r="J3" s="11"/>
      <c r="K3" s="11"/>
      <c r="L3" s="21"/>
      <c r="M3" s="22"/>
      <c r="N3" s="22"/>
      <c r="O3" s="22"/>
      <c r="P3" s="22"/>
      <c r="Q3" s="22"/>
      <c r="R3" s="22"/>
      <c r="S3" s="22"/>
      <c r="T3" s="22"/>
      <c r="U3" s="22"/>
      <c r="V3" s="22"/>
      <c r="W3" s="22"/>
      <c r="X3" s="22"/>
      <c r="Y3" s="22"/>
      <c r="Z3" s="22"/>
      <c r="AA3" s="22"/>
      <c r="AB3" s="22"/>
    </row>
    <row r="4" spans="1:28" ht="17.25" x14ac:dyDescent="0.2">
      <c r="B4" s="11" t="str">
        <f ca="1">FileName</f>
        <v>2016-04-price-quality-rail-pax-services-intermod-comp-tool.xlsx</v>
      </c>
      <c r="C4" s="11"/>
      <c r="D4" s="11"/>
      <c r="E4" s="11"/>
      <c r="F4" s="11"/>
      <c r="G4" s="11"/>
      <c r="H4" s="11"/>
      <c r="I4" s="11"/>
      <c r="J4" s="11"/>
      <c r="K4" s="11"/>
      <c r="L4" s="21"/>
      <c r="M4" s="23"/>
      <c r="N4" s="23"/>
      <c r="O4" s="23"/>
      <c r="P4" s="23"/>
      <c r="Q4" s="23"/>
      <c r="R4" s="23"/>
      <c r="S4" s="23"/>
      <c r="T4" s="23"/>
      <c r="U4" s="23"/>
      <c r="V4" s="23"/>
      <c r="W4" s="23"/>
      <c r="X4" s="23"/>
      <c r="Y4" s="23"/>
      <c r="Z4" s="23"/>
      <c r="AA4" s="23"/>
      <c r="AB4" s="23"/>
    </row>
    <row r="6" spans="1:28" ht="17.25" x14ac:dyDescent="0.2">
      <c r="B6" s="11" t="str">
        <f ca="1">IF(CELL("filename",B2)="","",MID(CELL("filename",A2),FIND("]",CELL("filename",A2))+1,99))</f>
        <v>Service Quality Chart</v>
      </c>
      <c r="C6" s="11"/>
      <c r="D6" s="11"/>
      <c r="E6" s="11"/>
      <c r="F6" s="11"/>
      <c r="G6" s="11"/>
      <c r="H6" s="11"/>
      <c r="I6" s="11"/>
      <c r="J6" s="11"/>
      <c r="K6" s="11"/>
      <c r="L6" s="11"/>
      <c r="M6" s="11"/>
      <c r="N6" s="11"/>
      <c r="O6" s="11"/>
      <c r="P6" s="11"/>
      <c r="Q6" s="11"/>
      <c r="R6" s="11"/>
      <c r="S6" s="11"/>
      <c r="T6" s="11"/>
      <c r="U6" s="11"/>
      <c r="V6" s="11"/>
      <c r="W6" s="11"/>
      <c r="X6" s="11"/>
      <c r="Y6" s="11"/>
      <c r="Z6" s="11"/>
      <c r="AA6" s="11"/>
      <c r="AB6" s="11"/>
    </row>
    <row r="7" spans="1:28" x14ac:dyDescent="0.2">
      <c r="B7" s="2"/>
    </row>
    <row r="8" spans="1:28" ht="13.5" thickBot="1" x14ac:dyDescent="0.25">
      <c r="B8" s="2"/>
    </row>
    <row r="9" spans="1:28" ht="15.75" thickBot="1" x14ac:dyDescent="0.25">
      <c r="B9" s="151" t="s">
        <v>307</v>
      </c>
      <c r="C9" s="78"/>
      <c r="D9" s="150" t="s">
        <v>42</v>
      </c>
      <c r="E9" s="150" t="s">
        <v>41</v>
      </c>
      <c r="G9" s="143" t="s">
        <v>313</v>
      </c>
      <c r="H9" s="142"/>
      <c r="I9" s="142"/>
      <c r="J9" s="141"/>
    </row>
    <row r="10" spans="1:28" ht="16.5" thickTop="1" thickBot="1" x14ac:dyDescent="0.25">
      <c r="B10" s="149" t="s">
        <v>59</v>
      </c>
      <c r="C10" s="69"/>
      <c r="D10" s="148" t="s">
        <v>55</v>
      </c>
      <c r="E10" s="148" t="s">
        <v>55</v>
      </c>
      <c r="G10" s="81" t="str">
        <f>INDEX(Lists!$D$22:$G$25,MATCH('Service Quality Chart'!D$9,Lists!$C$22:$C$25,),MATCH('Service Quality Chart'!D$11,Lists!$D$21:$G$21,0))</f>
        <v>Rail average (km/h)</v>
      </c>
      <c r="H10" s="80" t="str">
        <f>INDEX(Lists!$D$22:$G$25,MATCH('Service Quality Chart'!E$9,Lists!$C$22:$C$25,),MATCH('Service Quality Chart'!E$11,Lists!$D$21:$G$21,0))</f>
        <v>Coach average speed (km/h)</v>
      </c>
      <c r="I10" s="80"/>
      <c r="J10" s="89"/>
    </row>
    <row r="11" spans="1:28" ht="15" x14ac:dyDescent="0.2">
      <c r="B11" s="149" t="s">
        <v>306</v>
      </c>
      <c r="C11" s="69"/>
      <c r="D11" s="148" t="s">
        <v>45</v>
      </c>
      <c r="E11" s="144" t="str">
        <f>D11</f>
        <v>Average Speed</v>
      </c>
    </row>
    <row r="12" spans="1:28" ht="15" x14ac:dyDescent="0.2">
      <c r="B12" s="149" t="s">
        <v>302</v>
      </c>
      <c r="C12" s="69"/>
      <c r="D12" s="148" t="s">
        <v>58</v>
      </c>
      <c r="E12" s="147" t="str">
        <f>D12</f>
        <v>Peak Single</v>
      </c>
    </row>
    <row r="13" spans="1:28" ht="15" x14ac:dyDescent="0.2">
      <c r="B13" s="149" t="s">
        <v>301</v>
      </c>
      <c r="C13" s="69"/>
      <c r="D13" s="148" t="s">
        <v>53</v>
      </c>
      <c r="E13" s="147" t="str">
        <f>D13</f>
        <v>On the Day</v>
      </c>
    </row>
    <row r="14" spans="1:28" ht="15.75" thickBot="1" x14ac:dyDescent="0.25">
      <c r="B14" s="146" t="s">
        <v>0</v>
      </c>
      <c r="C14" s="69"/>
      <c r="D14" s="145" t="str">
        <f>INDEX(Data!$G$13:$P$13,,MATCH('Service Quality Chart'!D$11,Data!$G$12:$P$12,0))</f>
        <v>Km/h</v>
      </c>
      <c r="E14" s="144" t="str">
        <f>D14</f>
        <v>Km/h</v>
      </c>
    </row>
    <row r="15" spans="1:28" ht="15.75" thickBot="1" x14ac:dyDescent="0.25">
      <c r="B15" s="67"/>
      <c r="C15" s="69"/>
      <c r="D15" s="69"/>
      <c r="E15" s="68"/>
      <c r="G15" s="143" t="s">
        <v>312</v>
      </c>
      <c r="H15" s="142"/>
      <c r="I15" s="142"/>
      <c r="J15" s="141"/>
    </row>
    <row r="16" spans="1:28" ht="15.75" thickTop="1" x14ac:dyDescent="0.2">
      <c r="B16" s="67"/>
      <c r="C16" s="69"/>
      <c r="D16" s="69"/>
      <c r="E16" s="68"/>
      <c r="G16" s="88" t="s">
        <v>311</v>
      </c>
      <c r="H16" s="85" t="s">
        <v>310</v>
      </c>
      <c r="I16" s="85" t="s">
        <v>309</v>
      </c>
      <c r="J16" s="84" t="s">
        <v>308</v>
      </c>
    </row>
    <row r="17" spans="2:10" x14ac:dyDescent="0.2">
      <c r="B17" s="138" t="s">
        <v>118</v>
      </c>
      <c r="C17" s="69"/>
      <c r="D17" s="60">
        <f>SUMPRODUCT(Data!$G$20:$AW$174*(Data!$C$20:$C$174='Service Quality Chart'!$B17)*(Data!$G$11:$AW$11='Service Quality Chart'!D$9)*(Data!$G$12:$AW$12='Service Quality Chart'!D$11)*(Data!$G$14:$AW$14='Service Quality Chart'!D$12)*(Data!$G$15:$AW$15='Service Quality Chart'!D$13)*(Data!$B$20:$B$174='Service Quality Chart'!D$10))</f>
        <v>91.525423728813564</v>
      </c>
      <c r="E17" s="59">
        <f>SUMPRODUCT(Data!$G$20:$AW$174*(Data!$C$20:$C$174='Service Quality Chart'!$B17)*(Data!$G$11:$AW$11='Service Quality Chart'!E$9)*(Data!$G$12:$AW$12='Service Quality Chart'!E$11)*(Data!$G$14:$AW$14='Service Quality Chart'!E$12)*(Data!$G$15:$AW$15='Service Quality Chart'!E$13)*(Data!$B$20:$B$174='Service Quality Chart'!E$10))</f>
        <v>0</v>
      </c>
      <c r="G17" s="137">
        <f t="shared" ref="G17:G44" si="0">IF(D17=0,NA(),D17)</f>
        <v>91.525423728813564</v>
      </c>
      <c r="H17" s="109" t="e">
        <f t="shared" ref="H17:H44" si="1">IF(E17=0,NA(),E17)</f>
        <v>#N/A</v>
      </c>
      <c r="I17" s="66">
        <v>0</v>
      </c>
      <c r="J17" s="140">
        <v>0</v>
      </c>
    </row>
    <row r="18" spans="2:10" x14ac:dyDescent="0.2">
      <c r="B18" s="138" t="s">
        <v>117</v>
      </c>
      <c r="C18" s="69"/>
      <c r="D18" s="60">
        <f>SUMPRODUCT(Data!$G$20:$AW$174*(Data!$C$20:$C$174='Service Quality Chart'!$B18)*(Data!$G$11:$AW$11='Service Quality Chart'!D$9)*(Data!$G$12:$AW$12='Service Quality Chart'!D$11)*(Data!$G$14:$AW$14='Service Quality Chart'!D$12)*(Data!$G$15:$AW$15='Service Quality Chart'!D$13)*(Data!$B$20:$B$174='Service Quality Chart'!D$10))</f>
        <v>44.067796610169488</v>
      </c>
      <c r="E18" s="59">
        <f>SUMPRODUCT(Data!$G$20:$AW$174*(Data!$C$20:$C$174='Service Quality Chart'!$B18)*(Data!$G$11:$AW$11='Service Quality Chart'!E$9)*(Data!$G$12:$AW$12='Service Quality Chart'!E$11)*(Data!$G$14:$AW$14='Service Quality Chart'!E$12)*(Data!$G$15:$AW$15='Service Quality Chart'!E$13)*(Data!$B$20:$B$174='Service Quality Chart'!E$10))</f>
        <v>57.777777777777779</v>
      </c>
      <c r="G18" s="137">
        <f t="shared" si="0"/>
        <v>44.067796610169488</v>
      </c>
      <c r="H18" s="109">
        <f t="shared" si="1"/>
        <v>57.777777777777779</v>
      </c>
      <c r="I18" s="96">
        <f>MAX(D17:E44)</f>
        <v>162.5</v>
      </c>
      <c r="J18" s="95">
        <f>I18</f>
        <v>162.5</v>
      </c>
    </row>
    <row r="19" spans="2:10" x14ac:dyDescent="0.2">
      <c r="B19" s="138" t="s">
        <v>114</v>
      </c>
      <c r="C19" s="69"/>
      <c r="D19" s="60">
        <f>SUMPRODUCT(Data!$G$20:$AW$174*(Data!$C$20:$C$174='Service Quality Chart'!$B19)*(Data!$G$11:$AW$11='Service Quality Chart'!D$9)*(Data!$G$12:$AW$12='Service Quality Chart'!D$11)*(Data!$G$14:$AW$14='Service Quality Chart'!D$12)*(Data!$G$15:$AW$15='Service Quality Chart'!D$13)*(Data!$B$20:$B$174='Service Quality Chart'!D$10))</f>
        <v>79.6875</v>
      </c>
      <c r="E19" s="59">
        <f>SUMPRODUCT(Data!$G$20:$AW$174*(Data!$C$20:$C$174='Service Quality Chart'!$B19)*(Data!$G$11:$AW$11='Service Quality Chart'!E$9)*(Data!$G$12:$AW$12='Service Quality Chart'!E$11)*(Data!$G$14:$AW$14='Service Quality Chart'!E$12)*(Data!$G$15:$AW$15='Service Quality Chart'!E$13)*(Data!$B$20:$B$174='Service Quality Chart'!E$10))</f>
        <v>0</v>
      </c>
      <c r="G19" s="137">
        <f t="shared" si="0"/>
        <v>79.6875</v>
      </c>
      <c r="H19" s="109" t="e">
        <f t="shared" si="1"/>
        <v>#N/A</v>
      </c>
      <c r="I19" s="69"/>
      <c r="J19" s="68"/>
    </row>
    <row r="20" spans="2:10" x14ac:dyDescent="0.2">
      <c r="B20" s="138" t="s">
        <v>113</v>
      </c>
      <c r="C20" s="69"/>
      <c r="D20" s="60">
        <f>SUMPRODUCT(Data!$G$20:$AW$174*(Data!$C$20:$C$174='Service Quality Chart'!$B20)*(Data!$G$11:$AW$11='Service Quality Chart'!D$9)*(Data!$G$12:$AW$12='Service Quality Chart'!D$11)*(Data!$G$14:$AW$14='Service Quality Chart'!D$12)*(Data!$G$15:$AW$15='Service Quality Chart'!D$13)*(Data!$B$20:$B$174='Service Quality Chart'!D$10))</f>
        <v>70.588235294117652</v>
      </c>
      <c r="E20" s="59">
        <f>SUMPRODUCT(Data!$G$20:$AW$174*(Data!$C$20:$C$174='Service Quality Chart'!$B20)*(Data!$G$11:$AW$11='Service Quality Chart'!E$9)*(Data!$G$12:$AW$12='Service Quality Chart'!E$11)*(Data!$G$14:$AW$14='Service Quality Chart'!E$12)*(Data!$G$15:$AW$15='Service Quality Chart'!E$13)*(Data!$B$20:$B$174='Service Quality Chart'!E$10))</f>
        <v>63.529411764705877</v>
      </c>
      <c r="G20" s="137">
        <f t="shared" si="0"/>
        <v>70.588235294117652</v>
      </c>
      <c r="H20" s="109">
        <f t="shared" si="1"/>
        <v>63.529411764705877</v>
      </c>
      <c r="I20" s="69"/>
      <c r="J20" s="68"/>
    </row>
    <row r="21" spans="2:10" x14ac:dyDescent="0.2">
      <c r="B21" s="138" t="s">
        <v>112</v>
      </c>
      <c r="C21" s="69"/>
      <c r="D21" s="60">
        <f>SUMPRODUCT(Data!$G$20:$AW$174*(Data!$C$20:$C$174='Service Quality Chart'!$B21)*(Data!$G$11:$AW$11='Service Quality Chart'!D$9)*(Data!$G$12:$AW$12='Service Quality Chart'!D$11)*(Data!$G$14:$AW$14='Service Quality Chart'!D$12)*(Data!$G$15:$AW$15='Service Quality Chart'!D$13)*(Data!$B$20:$B$174='Service Quality Chart'!D$10))</f>
        <v>55.230125523012553</v>
      </c>
      <c r="E21" s="59">
        <f>SUMPRODUCT(Data!$G$20:$AW$174*(Data!$C$20:$C$174='Service Quality Chart'!$B21)*(Data!$G$11:$AW$11='Service Quality Chart'!E$9)*(Data!$G$12:$AW$12='Service Quality Chart'!E$11)*(Data!$G$14:$AW$14='Service Quality Chart'!E$12)*(Data!$G$15:$AW$15='Service Quality Chart'!E$13)*(Data!$B$20:$B$174='Service Quality Chart'!E$10))</f>
        <v>0</v>
      </c>
      <c r="G21" s="137">
        <f t="shared" si="0"/>
        <v>55.230125523012553</v>
      </c>
      <c r="H21" s="109" t="e">
        <f t="shared" si="1"/>
        <v>#N/A</v>
      </c>
      <c r="I21" s="69"/>
      <c r="J21" s="68"/>
    </row>
    <row r="22" spans="2:10" x14ac:dyDescent="0.2">
      <c r="B22" s="138" t="s">
        <v>109</v>
      </c>
      <c r="C22" s="69"/>
      <c r="D22" s="60">
        <f>SUMPRODUCT(Data!$G$20:$AW$174*(Data!$C$20:$C$174='Service Quality Chart'!$B22)*(Data!$G$11:$AW$11='Service Quality Chart'!D$9)*(Data!$G$12:$AW$12='Service Quality Chart'!D$11)*(Data!$G$14:$AW$14='Service Quality Chart'!D$12)*(Data!$G$15:$AW$15='Service Quality Chart'!D$13)*(Data!$B$20:$B$174='Service Quality Chart'!D$10))</f>
        <v>81.428571428571416</v>
      </c>
      <c r="E22" s="59">
        <f>SUMPRODUCT(Data!$G$20:$AW$174*(Data!$C$20:$C$174='Service Quality Chart'!$B22)*(Data!$G$11:$AW$11='Service Quality Chart'!E$9)*(Data!$G$12:$AW$12='Service Quality Chart'!E$11)*(Data!$G$14:$AW$14='Service Quality Chart'!E$12)*(Data!$G$15:$AW$15='Service Quality Chart'!E$13)*(Data!$B$20:$B$174='Service Quality Chart'!E$10))</f>
        <v>63.333333333333336</v>
      </c>
      <c r="G22" s="137">
        <f t="shared" si="0"/>
        <v>81.428571428571416</v>
      </c>
      <c r="H22" s="109">
        <f t="shared" si="1"/>
        <v>63.333333333333336</v>
      </c>
      <c r="I22" s="69"/>
      <c r="J22" s="68"/>
    </row>
    <row r="23" spans="2:10" x14ac:dyDescent="0.2">
      <c r="B23" s="138" t="s">
        <v>107</v>
      </c>
      <c r="C23" s="69"/>
      <c r="D23" s="60">
        <f>SUMPRODUCT(Data!$G$20:$AW$174*(Data!$C$20:$C$174='Service Quality Chart'!$B23)*(Data!$G$11:$AW$11='Service Quality Chart'!D$9)*(Data!$G$12:$AW$12='Service Quality Chart'!D$11)*(Data!$G$14:$AW$14='Service Quality Chart'!D$12)*(Data!$G$15:$AW$15='Service Quality Chart'!D$13)*(Data!$B$20:$B$174='Service Quality Chart'!D$10))</f>
        <v>76.19047619047619</v>
      </c>
      <c r="E23" s="59">
        <f>SUMPRODUCT(Data!$G$20:$AW$174*(Data!$C$20:$C$174='Service Quality Chart'!$B23)*(Data!$G$11:$AW$11='Service Quality Chart'!E$9)*(Data!$G$12:$AW$12='Service Quality Chart'!E$11)*(Data!$G$14:$AW$14='Service Quality Chart'!E$12)*(Data!$G$15:$AW$15='Service Quality Chart'!E$13)*(Data!$B$20:$B$174='Service Quality Chart'!E$10))</f>
        <v>0</v>
      </c>
      <c r="G23" s="137">
        <f t="shared" si="0"/>
        <v>76.19047619047619</v>
      </c>
      <c r="H23" s="109" t="e">
        <f t="shared" si="1"/>
        <v>#N/A</v>
      </c>
      <c r="I23" s="69"/>
      <c r="J23" s="68"/>
    </row>
    <row r="24" spans="2:10" x14ac:dyDescent="0.2">
      <c r="B24" s="138" t="s">
        <v>106</v>
      </c>
      <c r="C24" s="69"/>
      <c r="D24" s="60">
        <f>SUMPRODUCT(Data!$G$20:$AW$174*(Data!$C$20:$C$174='Service Quality Chart'!$B24)*(Data!$G$11:$AW$11='Service Quality Chart'!D$9)*(Data!$G$12:$AW$12='Service Quality Chart'!D$11)*(Data!$G$14:$AW$14='Service Quality Chart'!D$12)*(Data!$G$15:$AW$15='Service Quality Chart'!D$13)*(Data!$B$20:$B$174='Service Quality Chart'!D$10))</f>
        <v>77.647058823529406</v>
      </c>
      <c r="E24" s="59">
        <f>SUMPRODUCT(Data!$G$20:$AW$174*(Data!$C$20:$C$174='Service Quality Chart'!$B24)*(Data!$G$11:$AW$11='Service Quality Chart'!E$9)*(Data!$G$12:$AW$12='Service Quality Chart'!E$11)*(Data!$G$14:$AW$14='Service Quality Chart'!E$12)*(Data!$G$15:$AW$15='Service Quality Chart'!E$13)*(Data!$B$20:$B$174='Service Quality Chart'!E$10))</f>
        <v>73.333333333333329</v>
      </c>
      <c r="G24" s="137">
        <f t="shared" si="0"/>
        <v>77.647058823529406</v>
      </c>
      <c r="H24" s="109">
        <f t="shared" si="1"/>
        <v>73.333333333333329</v>
      </c>
      <c r="I24" s="69"/>
      <c r="J24" s="68"/>
    </row>
    <row r="25" spans="2:10" x14ac:dyDescent="0.2">
      <c r="B25" s="138" t="s">
        <v>105</v>
      </c>
      <c r="C25" s="69"/>
      <c r="D25" s="60">
        <f>SUMPRODUCT(Data!$G$20:$AW$174*(Data!$C$20:$C$174='Service Quality Chart'!$B25)*(Data!$G$11:$AW$11='Service Quality Chart'!D$9)*(Data!$G$12:$AW$12='Service Quality Chart'!D$11)*(Data!$G$14:$AW$14='Service Quality Chart'!D$12)*(Data!$G$15:$AW$15='Service Quality Chart'!D$13)*(Data!$B$20:$B$174='Service Quality Chart'!D$10))</f>
        <v>48.648648648648646</v>
      </c>
      <c r="E25" s="59">
        <f>SUMPRODUCT(Data!$G$20:$AW$174*(Data!$C$20:$C$174='Service Quality Chart'!$B25)*(Data!$G$11:$AW$11='Service Quality Chart'!E$9)*(Data!$G$12:$AW$12='Service Quality Chart'!E$11)*(Data!$G$14:$AW$14='Service Quality Chart'!E$12)*(Data!$G$15:$AW$15='Service Quality Chart'!E$13)*(Data!$B$20:$B$174='Service Quality Chart'!E$10))</f>
        <v>72</v>
      </c>
      <c r="G25" s="137">
        <f t="shared" si="0"/>
        <v>48.648648648648646</v>
      </c>
      <c r="H25" s="109">
        <f t="shared" si="1"/>
        <v>72</v>
      </c>
      <c r="I25" s="69"/>
      <c r="J25" s="68"/>
    </row>
    <row r="26" spans="2:10" x14ac:dyDescent="0.2">
      <c r="B26" s="138" t="s">
        <v>104</v>
      </c>
      <c r="C26" s="69"/>
      <c r="D26" s="60">
        <f>SUMPRODUCT(Data!$G$20:$AW$174*(Data!$C$20:$C$174='Service Quality Chart'!$B26)*(Data!$G$11:$AW$11='Service Quality Chart'!D$9)*(Data!$G$12:$AW$12='Service Quality Chart'!D$11)*(Data!$G$14:$AW$14='Service Quality Chart'!D$12)*(Data!$G$15:$AW$15='Service Quality Chart'!D$13)*(Data!$B$20:$B$174='Service Quality Chart'!D$10))</f>
        <v>125.3731343283582</v>
      </c>
      <c r="E26" s="59">
        <f>SUMPRODUCT(Data!$G$20:$AW$174*(Data!$C$20:$C$174='Service Quality Chart'!$B26)*(Data!$G$11:$AW$11='Service Quality Chart'!E$9)*(Data!$G$12:$AW$12='Service Quality Chart'!E$11)*(Data!$G$14:$AW$14='Service Quality Chart'!E$12)*(Data!$G$15:$AW$15='Service Quality Chart'!E$13)*(Data!$B$20:$B$174='Service Quality Chart'!E$10))</f>
        <v>56</v>
      </c>
      <c r="G26" s="137">
        <f t="shared" si="0"/>
        <v>125.3731343283582</v>
      </c>
      <c r="H26" s="109">
        <f t="shared" si="1"/>
        <v>56</v>
      </c>
      <c r="I26" s="69"/>
      <c r="J26" s="68"/>
    </row>
    <row r="27" spans="2:10" x14ac:dyDescent="0.2">
      <c r="B27" s="138" t="s">
        <v>100</v>
      </c>
      <c r="C27" s="69"/>
      <c r="D27" s="60">
        <f>SUMPRODUCT(Data!$G$20:$AW$174*(Data!$C$20:$C$174='Service Quality Chart'!$B27)*(Data!$G$11:$AW$11='Service Quality Chart'!D$9)*(Data!$G$12:$AW$12='Service Quality Chart'!D$11)*(Data!$G$14:$AW$14='Service Quality Chart'!D$12)*(Data!$G$15:$AW$15='Service Quality Chart'!D$13)*(Data!$B$20:$B$174='Service Quality Chart'!D$10))</f>
        <v>162.5</v>
      </c>
      <c r="E27" s="59">
        <f>SUMPRODUCT(Data!$G$20:$AW$174*(Data!$C$20:$C$174='Service Quality Chart'!$B27)*(Data!$G$11:$AW$11='Service Quality Chart'!E$9)*(Data!$G$12:$AW$12='Service Quality Chart'!E$11)*(Data!$G$14:$AW$14='Service Quality Chart'!E$12)*(Data!$G$15:$AW$15='Service Quality Chart'!E$13)*(Data!$B$20:$B$174='Service Quality Chart'!E$10))</f>
        <v>65</v>
      </c>
      <c r="G27" s="137">
        <f t="shared" si="0"/>
        <v>162.5</v>
      </c>
      <c r="H27" s="109">
        <f t="shared" si="1"/>
        <v>65</v>
      </c>
      <c r="I27" s="69"/>
      <c r="J27" s="68"/>
    </row>
    <row r="28" spans="2:10" x14ac:dyDescent="0.2">
      <c r="B28" s="139" t="s">
        <v>153</v>
      </c>
      <c r="C28" s="69" t="s">
        <v>337</v>
      </c>
      <c r="D28" s="60">
        <f>SUMPRODUCT(Data!$G$20:$AW$174*(Data!$C$20:$C$174='Service Quality Chart'!$B28)*(Data!$G$11:$AW$11='Service Quality Chart'!D$9)*(Data!$G$12:$AW$12='Service Quality Chart'!D$11)*(Data!$G$14:$AW$14='Service Quality Chart'!D$12)*(Data!$G$15:$AW$15='Service Quality Chart'!D$13)*(Data!$B$20:$B$174='Service Quality Chart'!D$10))</f>
        <v>48.091603053435122</v>
      </c>
      <c r="E28" s="59">
        <f>SUMPRODUCT(Data!$G$20:$AW$174*(Data!$C$20:$C$174='Service Quality Chart'!$B28)*(Data!$G$11:$AW$11='Service Quality Chart'!E$9)*(Data!$G$12:$AW$12='Service Quality Chart'!E$11)*(Data!$G$14:$AW$14='Service Quality Chart'!E$12)*(Data!$G$15:$AW$15='Service Quality Chart'!E$13)*(Data!$B$20:$B$174='Service Quality Chart'!E$10))</f>
        <v>54.782608695652172</v>
      </c>
      <c r="G28" s="137">
        <f t="shared" si="0"/>
        <v>48.091603053435122</v>
      </c>
      <c r="H28" s="109">
        <f t="shared" si="1"/>
        <v>54.782608695652172</v>
      </c>
      <c r="I28" s="69"/>
      <c r="J28" s="68"/>
    </row>
    <row r="29" spans="2:10" x14ac:dyDescent="0.2">
      <c r="B29" s="138" t="s">
        <v>98</v>
      </c>
      <c r="C29" s="69"/>
      <c r="D29" s="60">
        <f>SUMPRODUCT(Data!$G$20:$AW$174*(Data!$C$20:$C$174='Service Quality Chart'!$B29)*(Data!$G$11:$AW$11='Service Quality Chart'!D$9)*(Data!$G$12:$AW$12='Service Quality Chart'!D$11)*(Data!$G$14:$AW$14='Service Quality Chart'!D$12)*(Data!$G$15:$AW$15='Service Quality Chart'!D$13)*(Data!$B$20:$B$174='Service Quality Chart'!D$10))</f>
        <v>92.682926829268297</v>
      </c>
      <c r="E29" s="59">
        <f>SUMPRODUCT(Data!$G$20:$AW$174*(Data!$C$20:$C$174='Service Quality Chart'!$B29)*(Data!$G$11:$AW$11='Service Quality Chart'!E$9)*(Data!$G$12:$AW$12='Service Quality Chart'!E$11)*(Data!$G$14:$AW$14='Service Quality Chart'!E$12)*(Data!$G$15:$AW$15='Service Quality Chart'!E$13)*(Data!$B$20:$B$174='Service Quality Chart'!E$10))</f>
        <v>63.333333333333336</v>
      </c>
      <c r="G29" s="137">
        <f t="shared" si="0"/>
        <v>92.682926829268297</v>
      </c>
      <c r="H29" s="109">
        <f t="shared" si="1"/>
        <v>63.333333333333336</v>
      </c>
      <c r="I29" s="69"/>
      <c r="J29" s="68"/>
    </row>
    <row r="30" spans="2:10" x14ac:dyDescent="0.2">
      <c r="B30" s="138" t="s">
        <v>95</v>
      </c>
      <c r="C30" s="69"/>
      <c r="D30" s="60">
        <f>SUMPRODUCT(Data!$G$20:$AW$174*(Data!$C$20:$C$174='Service Quality Chart'!$B30)*(Data!$G$11:$AW$11='Service Quality Chart'!D$9)*(Data!$G$12:$AW$12='Service Quality Chart'!D$11)*(Data!$G$14:$AW$14='Service Quality Chart'!D$12)*(Data!$G$15:$AW$15='Service Quality Chart'!D$13)*(Data!$B$20:$B$174='Service Quality Chart'!D$10))</f>
        <v>46.15384615384616</v>
      </c>
      <c r="E30" s="59">
        <f>SUMPRODUCT(Data!$G$20:$AW$174*(Data!$C$20:$C$174='Service Quality Chart'!$B30)*(Data!$G$11:$AW$11='Service Quality Chart'!E$9)*(Data!$G$12:$AW$12='Service Quality Chart'!E$11)*(Data!$G$14:$AW$14='Service Quality Chart'!E$12)*(Data!$G$15:$AW$15='Service Quality Chart'!E$13)*(Data!$B$20:$B$174='Service Quality Chart'!E$10))</f>
        <v>51.81818181818182</v>
      </c>
      <c r="G30" s="137">
        <f t="shared" si="0"/>
        <v>46.15384615384616</v>
      </c>
      <c r="H30" s="109">
        <f t="shared" si="1"/>
        <v>51.81818181818182</v>
      </c>
      <c r="I30" s="69"/>
      <c r="J30" s="68"/>
    </row>
    <row r="31" spans="2:10" x14ac:dyDescent="0.2">
      <c r="B31" s="138" t="s">
        <v>94</v>
      </c>
      <c r="C31" s="69"/>
      <c r="D31" s="60">
        <f>SUMPRODUCT(Data!$G$20:$AW$174*(Data!$C$20:$C$174='Service Quality Chart'!$B31)*(Data!$G$11:$AW$11='Service Quality Chart'!D$9)*(Data!$G$12:$AW$12='Service Quality Chart'!D$11)*(Data!$G$14:$AW$14='Service Quality Chart'!D$12)*(Data!$G$15:$AW$15='Service Quality Chart'!D$13)*(Data!$B$20:$B$174='Service Quality Chart'!D$10))</f>
        <v>63.970588235294116</v>
      </c>
      <c r="E31" s="59">
        <f>SUMPRODUCT(Data!$G$20:$AW$174*(Data!$C$20:$C$174='Service Quality Chart'!$B31)*(Data!$G$11:$AW$11='Service Quality Chart'!E$9)*(Data!$G$12:$AW$12='Service Quality Chart'!E$11)*(Data!$G$14:$AW$14='Service Quality Chart'!E$12)*(Data!$G$15:$AW$15='Service Quality Chart'!E$13)*(Data!$B$20:$B$174='Service Quality Chart'!E$10))</f>
        <v>66.923076923076934</v>
      </c>
      <c r="G31" s="137">
        <f t="shared" si="0"/>
        <v>63.970588235294116</v>
      </c>
      <c r="H31" s="109">
        <f t="shared" si="1"/>
        <v>66.923076923076934</v>
      </c>
      <c r="I31" s="69"/>
      <c r="J31" s="68"/>
    </row>
    <row r="32" spans="2:10" x14ac:dyDescent="0.2">
      <c r="B32" s="138" t="s">
        <v>93</v>
      </c>
      <c r="C32" s="69"/>
      <c r="D32" s="60">
        <f>SUMPRODUCT(Data!$G$20:$AW$174*(Data!$C$20:$C$174='Service Quality Chart'!$B32)*(Data!$G$11:$AW$11='Service Quality Chart'!D$9)*(Data!$G$12:$AW$12='Service Quality Chart'!D$11)*(Data!$G$14:$AW$14='Service Quality Chart'!D$12)*(Data!$G$15:$AW$15='Service Quality Chart'!D$13)*(Data!$B$20:$B$174='Service Quality Chart'!D$10))</f>
        <v>0</v>
      </c>
      <c r="E32" s="59">
        <f>SUMPRODUCT(Data!$G$20:$AW$174*(Data!$C$20:$C$174='Service Quality Chart'!$B32)*(Data!$G$11:$AW$11='Service Quality Chart'!E$9)*(Data!$G$12:$AW$12='Service Quality Chart'!E$11)*(Data!$G$14:$AW$14='Service Quality Chart'!E$12)*(Data!$G$15:$AW$15='Service Quality Chart'!E$13)*(Data!$B$20:$B$174='Service Quality Chart'!E$10))</f>
        <v>0</v>
      </c>
      <c r="G32" s="137" t="e">
        <f t="shared" si="0"/>
        <v>#N/A</v>
      </c>
      <c r="H32" s="109" t="e">
        <f t="shared" si="1"/>
        <v>#N/A</v>
      </c>
      <c r="I32" s="69"/>
      <c r="J32" s="68"/>
    </row>
    <row r="33" spans="1:10" x14ac:dyDescent="0.2">
      <c r="B33" s="138" t="s">
        <v>92</v>
      </c>
      <c r="C33" s="69"/>
      <c r="D33" s="60">
        <f>SUMPRODUCT(Data!$G$20:$AW$174*(Data!$C$20:$C$174='Service Quality Chart'!$B33)*(Data!$G$11:$AW$11='Service Quality Chart'!D$9)*(Data!$G$12:$AW$12='Service Quality Chart'!D$11)*(Data!$G$14:$AW$14='Service Quality Chart'!D$12)*(Data!$G$15:$AW$15='Service Quality Chart'!D$13)*(Data!$B$20:$B$174='Service Quality Chart'!D$10))</f>
        <v>67.605633802816897</v>
      </c>
      <c r="E33" s="59">
        <f>SUMPRODUCT(Data!$G$20:$AW$174*(Data!$C$20:$C$174='Service Quality Chart'!$B33)*(Data!$G$11:$AW$11='Service Quality Chart'!E$9)*(Data!$G$12:$AW$12='Service Quality Chart'!E$11)*(Data!$G$14:$AW$14='Service Quality Chart'!E$12)*(Data!$G$15:$AW$15='Service Quality Chart'!E$13)*(Data!$B$20:$B$174='Service Quality Chart'!E$10))</f>
        <v>55.491329479768787</v>
      </c>
      <c r="G33" s="137">
        <f t="shared" si="0"/>
        <v>67.605633802816897</v>
      </c>
      <c r="H33" s="109">
        <f t="shared" si="1"/>
        <v>55.491329479768787</v>
      </c>
      <c r="I33" s="69"/>
      <c r="J33" s="68"/>
    </row>
    <row r="34" spans="1:10" x14ac:dyDescent="0.2">
      <c r="B34" s="138" t="s">
        <v>91</v>
      </c>
      <c r="C34" s="69"/>
      <c r="D34" s="60">
        <f>SUMPRODUCT(Data!$G$20:$AW$174*(Data!$C$20:$C$174='Service Quality Chart'!$B34)*(Data!$G$11:$AW$11='Service Quality Chart'!D$9)*(Data!$G$12:$AW$12='Service Quality Chart'!D$11)*(Data!$G$14:$AW$14='Service Quality Chart'!D$12)*(Data!$G$15:$AW$15='Service Quality Chart'!D$13)*(Data!$B$20:$B$174='Service Quality Chart'!D$10))</f>
        <v>75.471698113207552</v>
      </c>
      <c r="E34" s="59">
        <f>SUMPRODUCT(Data!$G$20:$AW$174*(Data!$C$20:$C$174='Service Quality Chart'!$B34)*(Data!$G$11:$AW$11='Service Quality Chart'!E$9)*(Data!$G$12:$AW$12='Service Quality Chart'!E$11)*(Data!$G$14:$AW$14='Service Quality Chart'!E$12)*(Data!$G$15:$AW$15='Service Quality Chart'!E$13)*(Data!$B$20:$B$174='Service Quality Chart'!E$10))</f>
        <v>0</v>
      </c>
      <c r="G34" s="137">
        <f t="shared" si="0"/>
        <v>75.471698113207552</v>
      </c>
      <c r="H34" s="109" t="e">
        <f t="shared" si="1"/>
        <v>#N/A</v>
      </c>
      <c r="I34" s="69"/>
      <c r="J34" s="68"/>
    </row>
    <row r="35" spans="1:10" x14ac:dyDescent="0.2">
      <c r="B35" s="138" t="s">
        <v>90</v>
      </c>
      <c r="C35" s="69"/>
      <c r="D35" s="60">
        <f>SUMPRODUCT(Data!$G$20:$AW$174*(Data!$C$20:$C$174='Service Quality Chart'!$B35)*(Data!$G$11:$AW$11='Service Quality Chart'!D$9)*(Data!$G$12:$AW$12='Service Quality Chart'!D$11)*(Data!$G$14:$AW$14='Service Quality Chart'!D$12)*(Data!$G$15:$AW$15='Service Quality Chart'!D$13)*(Data!$B$20:$B$174='Service Quality Chart'!D$10))</f>
        <v>58.646616541353382</v>
      </c>
      <c r="E35" s="59">
        <f>SUMPRODUCT(Data!$G$20:$AW$174*(Data!$C$20:$C$174='Service Quality Chart'!$B35)*(Data!$G$11:$AW$11='Service Quality Chart'!E$9)*(Data!$G$12:$AW$12='Service Quality Chart'!E$11)*(Data!$G$14:$AW$14='Service Quality Chart'!E$12)*(Data!$G$15:$AW$15='Service Quality Chart'!E$13)*(Data!$B$20:$B$174='Service Quality Chart'!E$10))</f>
        <v>0</v>
      </c>
      <c r="G35" s="137">
        <f t="shared" si="0"/>
        <v>58.646616541353382</v>
      </c>
      <c r="H35" s="109" t="e">
        <f t="shared" si="1"/>
        <v>#N/A</v>
      </c>
      <c r="I35" s="69"/>
      <c r="J35" s="68"/>
    </row>
    <row r="36" spans="1:10" x14ac:dyDescent="0.2">
      <c r="B36" s="138" t="s">
        <v>88</v>
      </c>
      <c r="C36" s="69"/>
      <c r="D36" s="60">
        <f>SUMPRODUCT(Data!$G$20:$AW$174*(Data!$C$20:$C$174='Service Quality Chart'!$B36)*(Data!$G$11:$AW$11='Service Quality Chart'!D$9)*(Data!$G$12:$AW$12='Service Quality Chart'!D$11)*(Data!$G$14:$AW$14='Service Quality Chart'!D$12)*(Data!$G$15:$AW$15='Service Quality Chart'!D$13)*(Data!$B$20:$B$174='Service Quality Chart'!D$10))</f>
        <v>53.164556962025316</v>
      </c>
      <c r="E36" s="59">
        <f>SUMPRODUCT(Data!$G$20:$AW$174*(Data!$C$20:$C$174='Service Quality Chart'!$B36)*(Data!$G$11:$AW$11='Service Quality Chart'!E$9)*(Data!$G$12:$AW$12='Service Quality Chart'!E$11)*(Data!$G$14:$AW$14='Service Quality Chart'!E$12)*(Data!$G$15:$AW$15='Service Quality Chart'!E$13)*(Data!$B$20:$B$174='Service Quality Chart'!E$10))</f>
        <v>50.909090909090907</v>
      </c>
      <c r="G36" s="137">
        <f t="shared" si="0"/>
        <v>53.164556962025316</v>
      </c>
      <c r="H36" s="109">
        <f t="shared" si="1"/>
        <v>50.909090909090907</v>
      </c>
      <c r="I36" s="69"/>
      <c r="J36" s="68"/>
    </row>
    <row r="37" spans="1:10" x14ac:dyDescent="0.2">
      <c r="B37" s="138" t="s">
        <v>85</v>
      </c>
      <c r="C37" s="69"/>
      <c r="D37" s="60">
        <f>SUMPRODUCT(Data!$G$20:$AW$174*(Data!$C$20:$C$174='Service Quality Chart'!$B37)*(Data!$G$11:$AW$11='Service Quality Chart'!D$9)*(Data!$G$12:$AW$12='Service Quality Chart'!D$11)*(Data!$G$14:$AW$14='Service Quality Chart'!D$12)*(Data!$G$15:$AW$15='Service Quality Chart'!D$13)*(Data!$B$20:$B$174='Service Quality Chart'!D$10))</f>
        <v>65.693430656934311</v>
      </c>
      <c r="E37" s="59">
        <f>SUMPRODUCT(Data!$G$20:$AW$174*(Data!$C$20:$C$174='Service Quality Chart'!$B37)*(Data!$G$11:$AW$11='Service Quality Chart'!E$9)*(Data!$G$12:$AW$12='Service Quality Chart'!E$11)*(Data!$G$14:$AW$14='Service Quality Chart'!E$12)*(Data!$G$15:$AW$15='Service Quality Chart'!E$13)*(Data!$B$20:$B$174='Service Quality Chart'!E$10))</f>
        <v>50</v>
      </c>
      <c r="G37" s="137">
        <f t="shared" si="0"/>
        <v>65.693430656934311</v>
      </c>
      <c r="H37" s="109">
        <f t="shared" si="1"/>
        <v>50</v>
      </c>
      <c r="I37" s="69"/>
      <c r="J37" s="68"/>
    </row>
    <row r="38" spans="1:10" x14ac:dyDescent="0.2">
      <c r="B38" s="138" t="s">
        <v>82</v>
      </c>
      <c r="C38" s="69"/>
      <c r="D38" s="60">
        <f>SUMPRODUCT(Data!$G$20:$AW$174*(Data!$C$20:$C$174='Service Quality Chart'!$B38)*(Data!$G$11:$AW$11='Service Quality Chart'!D$9)*(Data!$G$12:$AW$12='Service Quality Chart'!D$11)*(Data!$G$14:$AW$14='Service Quality Chart'!D$12)*(Data!$G$15:$AW$15='Service Quality Chart'!D$13)*(Data!$B$20:$B$174='Service Quality Chart'!D$10))</f>
        <v>62.857142857142854</v>
      </c>
      <c r="E38" s="59">
        <f>SUMPRODUCT(Data!$G$20:$AW$174*(Data!$C$20:$C$174='Service Quality Chart'!$B38)*(Data!$G$11:$AW$11='Service Quality Chart'!E$9)*(Data!$G$12:$AW$12='Service Quality Chart'!E$11)*(Data!$G$14:$AW$14='Service Quality Chart'!E$12)*(Data!$G$15:$AW$15='Service Quality Chart'!E$13)*(Data!$B$20:$B$174='Service Quality Chart'!E$10))</f>
        <v>57.391304347826086</v>
      </c>
      <c r="G38" s="137">
        <f t="shared" si="0"/>
        <v>62.857142857142854</v>
      </c>
      <c r="H38" s="109">
        <f t="shared" si="1"/>
        <v>57.391304347826086</v>
      </c>
      <c r="I38" s="69"/>
      <c r="J38" s="68"/>
    </row>
    <row r="39" spans="1:10" x14ac:dyDescent="0.2">
      <c r="B39" s="138" t="s">
        <v>79</v>
      </c>
      <c r="C39" s="69"/>
      <c r="D39" s="60">
        <f>SUMPRODUCT(Data!$G$20:$AW$174*(Data!$C$20:$C$174='Service Quality Chart'!$B39)*(Data!$G$11:$AW$11='Service Quality Chart'!D$9)*(Data!$G$12:$AW$12='Service Quality Chart'!D$11)*(Data!$G$14:$AW$14='Service Quality Chart'!D$12)*(Data!$G$15:$AW$15='Service Quality Chart'!D$13)*(Data!$B$20:$B$174='Service Quality Chart'!D$10))</f>
        <v>81.081081081081081</v>
      </c>
      <c r="E39" s="59">
        <f>SUMPRODUCT(Data!$G$20:$AW$174*(Data!$C$20:$C$174='Service Quality Chart'!$B39)*(Data!$G$11:$AW$11='Service Quality Chart'!E$9)*(Data!$G$12:$AW$12='Service Quality Chart'!E$11)*(Data!$G$14:$AW$14='Service Quality Chart'!E$12)*(Data!$G$15:$AW$15='Service Quality Chart'!E$13)*(Data!$B$20:$B$174='Service Quality Chart'!E$10))</f>
        <v>66.666666666666671</v>
      </c>
      <c r="G39" s="137">
        <f t="shared" si="0"/>
        <v>81.081081081081081</v>
      </c>
      <c r="H39" s="109">
        <f t="shared" si="1"/>
        <v>66.666666666666671</v>
      </c>
      <c r="I39" s="69"/>
      <c r="J39" s="68"/>
    </row>
    <row r="40" spans="1:10" x14ac:dyDescent="0.2">
      <c r="B40" s="138" t="s">
        <v>76</v>
      </c>
      <c r="C40" s="69"/>
      <c r="D40" s="60">
        <f>SUMPRODUCT(Data!$G$20:$AW$174*(Data!$C$20:$C$174='Service Quality Chart'!$B40)*(Data!$G$11:$AW$11='Service Quality Chart'!D$9)*(Data!$G$12:$AW$12='Service Quality Chart'!D$11)*(Data!$G$14:$AW$14='Service Quality Chart'!D$12)*(Data!$G$15:$AW$15='Service Quality Chart'!D$13)*(Data!$B$20:$B$174='Service Quality Chart'!D$10))</f>
        <v>0</v>
      </c>
      <c r="E40" s="59">
        <f>SUMPRODUCT(Data!$G$20:$AW$174*(Data!$C$20:$C$174='Service Quality Chart'!$B40)*(Data!$G$11:$AW$11='Service Quality Chart'!E$9)*(Data!$G$12:$AW$12='Service Quality Chart'!E$11)*(Data!$G$14:$AW$14='Service Quality Chart'!E$12)*(Data!$G$15:$AW$15='Service Quality Chart'!E$13)*(Data!$B$20:$B$174='Service Quality Chart'!E$10))</f>
        <v>0</v>
      </c>
      <c r="G40" s="137" t="e">
        <f t="shared" si="0"/>
        <v>#N/A</v>
      </c>
      <c r="H40" s="109" t="e">
        <f t="shared" si="1"/>
        <v>#N/A</v>
      </c>
      <c r="I40" s="69"/>
      <c r="J40" s="68"/>
    </row>
    <row r="41" spans="1:10" x14ac:dyDescent="0.2">
      <c r="B41" s="138" t="s">
        <v>75</v>
      </c>
      <c r="C41" s="69"/>
      <c r="D41" s="60">
        <f>SUMPRODUCT(Data!$G$20:$AW$174*(Data!$C$20:$C$174='Service Quality Chart'!$B41)*(Data!$G$11:$AW$11='Service Quality Chart'!D$9)*(Data!$G$12:$AW$12='Service Quality Chart'!D$11)*(Data!$G$14:$AW$14='Service Quality Chart'!D$12)*(Data!$G$15:$AW$15='Service Quality Chart'!D$13)*(Data!$B$20:$B$174='Service Quality Chart'!D$10))</f>
        <v>64.150943396226424</v>
      </c>
      <c r="E41" s="59">
        <f>SUMPRODUCT(Data!$G$20:$AW$174*(Data!$C$20:$C$174='Service Quality Chart'!$B41)*(Data!$G$11:$AW$11='Service Quality Chart'!E$9)*(Data!$G$12:$AW$12='Service Quality Chart'!E$11)*(Data!$G$14:$AW$14='Service Quality Chart'!E$12)*(Data!$G$15:$AW$15='Service Quality Chart'!E$13)*(Data!$B$20:$B$174='Service Quality Chart'!E$10))</f>
        <v>0</v>
      </c>
      <c r="G41" s="137">
        <f t="shared" si="0"/>
        <v>64.150943396226424</v>
      </c>
      <c r="H41" s="109" t="e">
        <f t="shared" si="1"/>
        <v>#N/A</v>
      </c>
      <c r="I41" s="69"/>
      <c r="J41" s="68"/>
    </row>
    <row r="42" spans="1:10" x14ac:dyDescent="0.2">
      <c r="B42" s="138" t="s">
        <v>72</v>
      </c>
      <c r="C42" s="69"/>
      <c r="D42" s="60">
        <f>SUMPRODUCT(Data!$G$20:$AW$174*(Data!$C$20:$C$174='Service Quality Chart'!$B42)*(Data!$G$11:$AW$11='Service Quality Chart'!D$9)*(Data!$G$12:$AW$12='Service Quality Chart'!D$11)*(Data!$G$14:$AW$14='Service Quality Chart'!D$12)*(Data!$G$15:$AW$15='Service Quality Chart'!D$13)*(Data!$B$20:$B$174='Service Quality Chart'!D$10))</f>
        <v>76.271186440677965</v>
      </c>
      <c r="E42" s="59">
        <f>SUMPRODUCT(Data!$G$20:$AW$174*(Data!$C$20:$C$174='Service Quality Chart'!$B42)*(Data!$G$11:$AW$11='Service Quality Chart'!E$9)*(Data!$G$12:$AW$12='Service Quality Chart'!E$11)*(Data!$G$14:$AW$14='Service Quality Chart'!E$12)*(Data!$G$15:$AW$15='Service Quality Chart'!E$13)*(Data!$B$20:$B$174='Service Quality Chart'!E$10))</f>
        <v>75</v>
      </c>
      <c r="G42" s="137">
        <f t="shared" si="0"/>
        <v>76.271186440677965</v>
      </c>
      <c r="H42" s="109">
        <f t="shared" si="1"/>
        <v>75</v>
      </c>
      <c r="I42" s="69"/>
      <c r="J42" s="68"/>
    </row>
    <row r="43" spans="1:10" x14ac:dyDescent="0.2">
      <c r="B43" s="138" t="s">
        <v>69</v>
      </c>
      <c r="C43" s="69"/>
      <c r="D43" s="60">
        <f>SUMPRODUCT(Data!$G$20:$AW$174*(Data!$C$20:$C$174='Service Quality Chart'!$B43)*(Data!$G$11:$AW$11='Service Quality Chart'!D$9)*(Data!$G$12:$AW$12='Service Quality Chart'!D$11)*(Data!$G$14:$AW$14='Service Quality Chart'!D$12)*(Data!$G$15:$AW$15='Service Quality Chart'!D$13)*(Data!$B$20:$B$174='Service Quality Chart'!D$10))</f>
        <v>84.955752212389385</v>
      </c>
      <c r="E43" s="59">
        <f>SUMPRODUCT(Data!$G$20:$AW$174*(Data!$C$20:$C$174='Service Quality Chart'!$B43)*(Data!$G$11:$AW$11='Service Quality Chart'!E$9)*(Data!$G$12:$AW$12='Service Quality Chart'!E$11)*(Data!$G$14:$AW$14='Service Quality Chart'!E$12)*(Data!$G$15:$AW$15='Service Quality Chart'!E$13)*(Data!$B$20:$B$174='Service Quality Chart'!E$10))</f>
        <v>58.18181818181818</v>
      </c>
      <c r="G43" s="137">
        <f t="shared" si="0"/>
        <v>84.955752212389385</v>
      </c>
      <c r="H43" s="109">
        <f t="shared" si="1"/>
        <v>58.18181818181818</v>
      </c>
      <c r="I43" s="69"/>
      <c r="J43" s="68"/>
    </row>
    <row r="44" spans="1:10" ht="13.5" thickBot="1" x14ac:dyDescent="0.25">
      <c r="B44" s="136" t="s">
        <v>66</v>
      </c>
      <c r="C44" s="80"/>
      <c r="D44" s="55">
        <f>SUMPRODUCT(Data!$G$20:$AW$174*(Data!$C$20:$C$174='Service Quality Chart'!$B44)*(Data!$G$11:$AW$11='Service Quality Chart'!D$9)*(Data!$G$12:$AW$12='Service Quality Chart'!D$11)*(Data!$G$14:$AW$14='Service Quality Chart'!D$12)*(Data!$G$15:$AW$15='Service Quality Chart'!D$13)*(Data!$B$20:$B$174='Service Quality Chart'!D$10))</f>
        <v>99.212598425196845</v>
      </c>
      <c r="E44" s="54">
        <f>SUMPRODUCT(Data!$G$20:$AW$174*(Data!$C$20:$C$174='Service Quality Chart'!$B44)*(Data!$G$11:$AW$11='Service Quality Chart'!E$9)*(Data!$G$12:$AW$12='Service Quality Chart'!E$11)*(Data!$G$14:$AW$14='Service Quality Chart'!E$12)*(Data!$G$15:$AW$15='Service Quality Chart'!E$13)*(Data!$B$20:$B$174='Service Quality Chart'!E$10))</f>
        <v>61.463414634146346</v>
      </c>
      <c r="G44" s="135">
        <f t="shared" si="0"/>
        <v>99.212598425196845</v>
      </c>
      <c r="H44" s="107">
        <f t="shared" si="1"/>
        <v>61.463414634146346</v>
      </c>
      <c r="I44" s="80"/>
      <c r="J44" s="89"/>
    </row>
    <row r="46" spans="1:10" x14ac:dyDescent="0.2">
      <c r="A46" s="30" t="s">
        <v>338</v>
      </c>
      <c r="B46" s="153" t="s">
        <v>339</v>
      </c>
    </row>
    <row r="53" spans="2:28" ht="17.25" x14ac:dyDescent="0.2">
      <c r="B53" s="11" t="s">
        <v>1</v>
      </c>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row>
  </sheetData>
  <dataValidations count="3">
    <dataValidation type="list" allowBlank="1" showInputMessage="1" showErrorMessage="1" sqref="B28">
      <formula1>"HR, FR 2"</formula1>
    </dataValidation>
    <dataValidation allowBlank="1" showInputMessage="1" showErrorMessage="1" prompt="Model check" sqref="B1"/>
    <dataValidation allowBlank="1" showInputMessage="1" showErrorMessage="1" prompt="Sheet check" sqref="C1"/>
  </dataValidations>
  <pageMargins left="0.70866141732283472" right="0.70866141732283472" top="0.74803149606299213" bottom="0.74803149606299213" header="0.31496062992125984" footer="0.31496062992125984"/>
  <pageSetup paperSize="9" orientation="landscape" r:id="rId1"/>
  <headerFooter>
    <oddHeader>&amp;L&amp;F [&amp;A]&amp;R&amp;G</oddHeader>
    <oddFooter>&amp;LPrinted on &amp;D at &amp;T&amp;RPage &amp;P of &amp;N</oddFooter>
  </headerFooter>
  <drawing r:id="rId2"/>
  <legacyDrawingHF r:id="rId3"/>
  <extLst>
    <ext xmlns:x14="http://schemas.microsoft.com/office/spreadsheetml/2009/9/main" uri="{CCE6A557-97BC-4b89-ADB6-D9C93CAAB3DF}">
      <x14:dataValidations xmlns:xm="http://schemas.microsoft.com/office/excel/2006/main" count="5">
        <x14:dataValidation type="list" allowBlank="1" showInputMessage="1" showErrorMessage="1">
          <x14:formula1>
            <xm:f>Lists!$K$10:$K$15</xm:f>
          </x14:formula1>
          <xm:sqref>D10:E10</xm:sqref>
        </x14:dataValidation>
        <x14:dataValidation type="list" allowBlank="1" showInputMessage="1" showErrorMessage="1">
          <x14:formula1>
            <xm:f>Lists!$E$10:$E$16</xm:f>
          </x14:formula1>
          <xm:sqref>D13</xm:sqref>
        </x14:dataValidation>
        <x14:dataValidation type="list" allowBlank="1" showInputMessage="1" showErrorMessage="1">
          <x14:formula1>
            <xm:f>Lists!$C$10:$C$12</xm:f>
          </x14:formula1>
          <xm:sqref>D12</xm:sqref>
        </x14:dataValidation>
        <x14:dataValidation type="list" allowBlank="1" showInputMessage="1" showErrorMessage="1">
          <x14:formula1>
            <xm:f>Lists!$G$10:$G$12</xm:f>
          </x14:formula1>
          <xm:sqref>D11</xm:sqref>
        </x14:dataValidation>
        <x14:dataValidation type="list" allowBlank="1" showInputMessage="1" showErrorMessage="1">
          <x14:formula1>
            <xm:f>Lists!$I$10:$I$13</xm:f>
          </x14:formula1>
          <xm:sqref>D9:E9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L83"/>
  <sheetViews>
    <sheetView showGridLines="0" zoomScale="85" zoomScaleNormal="85" workbookViewId="0">
      <selection activeCell="F10" sqref="F10"/>
    </sheetView>
  </sheetViews>
  <sheetFormatPr defaultRowHeight="12.75" x14ac:dyDescent="0.2"/>
  <cols>
    <col min="1" max="1" width="5" style="17" customWidth="1"/>
    <col min="2" max="2" width="12.7109375" style="17" customWidth="1"/>
    <col min="3" max="3" width="19.5703125" style="17" customWidth="1"/>
    <col min="4" max="4" width="42.28515625" style="17" customWidth="1"/>
    <col min="5" max="5" width="12" style="17" customWidth="1"/>
    <col min="6" max="6" width="76.7109375" style="17" customWidth="1"/>
    <col min="7" max="7" width="9.5703125" style="30" customWidth="1"/>
    <col min="8" max="8" width="11.7109375" style="17" customWidth="1"/>
    <col min="9" max="16384" width="9.140625" style="17"/>
  </cols>
  <sheetData>
    <row r="1" spans="1:9" s="30" customFormat="1" x14ac:dyDescent="0.2">
      <c r="B1" s="5">
        <f ca="1">E79</f>
        <v>1</v>
      </c>
      <c r="C1" s="5">
        <f ca="1">SUM(A:A)</f>
        <v>1</v>
      </c>
    </row>
    <row r="2" spans="1:9" ht="17.25" x14ac:dyDescent="0.2">
      <c r="B2" s="29" t="str">
        <f>D8</f>
        <v>European Commission</v>
      </c>
      <c r="C2" s="11"/>
      <c r="D2" s="11"/>
      <c r="E2" s="11"/>
      <c r="F2" s="11"/>
      <c r="G2" s="11"/>
      <c r="H2" s="11"/>
    </row>
    <row r="3" spans="1:9" ht="17.25" x14ac:dyDescent="0.2">
      <c r="A3" s="28"/>
      <c r="B3" s="29" t="str">
        <f>D10</f>
        <v>Study on the price and quality of rail services</v>
      </c>
      <c r="C3" s="11"/>
      <c r="D3" s="11"/>
      <c r="E3" s="11"/>
      <c r="F3" s="11"/>
      <c r="G3" s="11"/>
      <c r="H3" s="11"/>
    </row>
    <row r="4" spans="1:9" ht="17.25" x14ac:dyDescent="0.2">
      <c r="B4" s="11" t="str">
        <f ca="1">FileName</f>
        <v>2016-04-price-quality-rail-pax-services-intermod-comp-tool.xlsx</v>
      </c>
      <c r="C4" s="11"/>
      <c r="D4" s="11"/>
      <c r="E4" s="11"/>
      <c r="F4" s="11"/>
      <c r="G4" s="11"/>
      <c r="H4" s="11"/>
    </row>
    <row r="6" spans="1:9" ht="17.25" x14ac:dyDescent="0.2">
      <c r="B6" s="11" t="s">
        <v>4</v>
      </c>
      <c r="C6" s="11"/>
      <c r="D6" s="11"/>
      <c r="E6" s="11"/>
      <c r="F6" s="11"/>
      <c r="G6" s="11"/>
      <c r="H6" s="11"/>
    </row>
    <row r="8" spans="1:9" ht="18.75" x14ac:dyDescent="0.3">
      <c r="B8"/>
      <c r="C8" s="20" t="s">
        <v>38</v>
      </c>
      <c r="D8" s="32" t="s">
        <v>335</v>
      </c>
      <c r="E8"/>
      <c r="F8"/>
      <c r="H8"/>
    </row>
    <row r="9" spans="1:9" ht="18.75" x14ac:dyDescent="0.3">
      <c r="B9"/>
      <c r="C9" s="20" t="s">
        <v>7</v>
      </c>
      <c r="D9" s="32" t="s">
        <v>334</v>
      </c>
      <c r="E9"/>
      <c r="F9"/>
      <c r="H9"/>
    </row>
    <row r="10" spans="1:9" ht="18.75" x14ac:dyDescent="0.3">
      <c r="B10"/>
      <c r="C10" s="20" t="s">
        <v>5</v>
      </c>
      <c r="D10" s="32" t="s">
        <v>336</v>
      </c>
      <c r="E10"/>
      <c r="F10"/>
      <c r="G10"/>
      <c r="H10"/>
    </row>
    <row r="11" spans="1:9" ht="18.75" x14ac:dyDescent="0.3">
      <c r="B11"/>
      <c r="C11" s="20" t="s">
        <v>9</v>
      </c>
      <c r="D11" s="9" t="str">
        <f ca="1">IF(CELL("filename",C1)="","",MID(CELL("filename",C1),FIND("[",CELL("filename",C1))+1,FIND("]",CELL("filename",C1))-FIND("[",CELL("filename",C1))-1))</f>
        <v>2016-04-price-quality-rail-pax-services-intermod-comp-tool.xlsx</v>
      </c>
      <c r="E11"/>
      <c r="F11"/>
      <c r="G11"/>
      <c r="H11"/>
      <c r="I11"/>
    </row>
    <row r="12" spans="1:9" s="26" customFormat="1" ht="18.75" x14ac:dyDescent="0.3">
      <c r="C12" s="20" t="s">
        <v>6</v>
      </c>
      <c r="D12" s="32" t="s">
        <v>20</v>
      </c>
      <c r="G12" s="30"/>
    </row>
    <row r="13" spans="1:9" ht="18.75" x14ac:dyDescent="0.3">
      <c r="B13"/>
      <c r="C13" s="20" t="s">
        <v>2</v>
      </c>
      <c r="D13" s="9" t="str">
        <f ca="1">IFERROR(MID(FileName,SEARCH(" v",FileName,SEARCH(".xl",FileName)-8)+2,SEARCH(".xl",FileName)-SEARCH(" v",FileName,SEARCH(".xl",FileName)-8)-2),"N/A")</f>
        <v>N/A</v>
      </c>
      <c r="E13"/>
      <c r="F13"/>
      <c r="G13"/>
      <c r="H13"/>
      <c r="I13"/>
    </row>
    <row r="14" spans="1:9" x14ac:dyDescent="0.2">
      <c r="B14"/>
      <c r="C14"/>
      <c r="D14"/>
      <c r="E14"/>
      <c r="F14"/>
      <c r="H14"/>
    </row>
    <row r="15" spans="1:9" ht="15.75" x14ac:dyDescent="0.2">
      <c r="B15" s="12" t="s">
        <v>8</v>
      </c>
      <c r="C15" s="12"/>
      <c r="D15" s="12"/>
      <c r="E15" s="12"/>
      <c r="F15" s="12"/>
      <c r="G15" s="12"/>
      <c r="H15" s="12"/>
    </row>
    <row r="16" spans="1:9" x14ac:dyDescent="0.2">
      <c r="B16" s="6" t="s">
        <v>23</v>
      </c>
      <c r="C16"/>
      <c r="D16"/>
      <c r="E16"/>
      <c r="F16"/>
      <c r="H16"/>
    </row>
    <row r="17" spans="2:12" ht="15.75" thickBot="1" x14ac:dyDescent="0.25">
      <c r="B17"/>
      <c r="C17" s="13" t="s">
        <v>2</v>
      </c>
      <c r="D17" s="13" t="s">
        <v>9</v>
      </c>
      <c r="E17" s="13" t="s">
        <v>10</v>
      </c>
      <c r="F17" s="13" t="s">
        <v>6</v>
      </c>
      <c r="G17" s="13" t="s">
        <v>24</v>
      </c>
      <c r="H17"/>
    </row>
    <row r="18" spans="2:12" ht="19.5" thickTop="1" x14ac:dyDescent="0.3">
      <c r="B18" s="20" t="s">
        <v>11</v>
      </c>
      <c r="C18" s="9" t="str">
        <f ca="1">$D$13</f>
        <v>N/A</v>
      </c>
      <c r="D18" s="9" t="str">
        <f ca="1">FileName</f>
        <v>2016-04-price-quality-rail-pax-services-intermod-comp-tool.xlsx</v>
      </c>
      <c r="E18" s="10">
        <f ca="1">TODAY()</f>
        <v>43705</v>
      </c>
      <c r="F18"/>
      <c r="G18"/>
      <c r="H18"/>
    </row>
    <row r="19" spans="2:12" x14ac:dyDescent="0.2">
      <c r="C19"/>
      <c r="D19"/>
      <c r="E19"/>
      <c r="F19"/>
      <c r="H19"/>
    </row>
    <row r="20" spans="2:12" x14ac:dyDescent="0.2">
      <c r="B20" s="1">
        <f>IF(E20&lt;&gt;0,1+B19,0)</f>
        <v>1</v>
      </c>
      <c r="C20" s="50" t="s">
        <v>31</v>
      </c>
      <c r="D20" s="33" t="s">
        <v>340</v>
      </c>
      <c r="E20" s="36">
        <v>42482</v>
      </c>
      <c r="F20" s="33"/>
      <c r="G20" s="33"/>
      <c r="H20"/>
    </row>
    <row r="21" spans="2:12" x14ac:dyDescent="0.2">
      <c r="B21" s="1">
        <f t="shared" ref="B21:B34" si="0">IF(E21&lt;&gt;0,1+B20,0)</f>
        <v>0</v>
      </c>
      <c r="C21" s="42"/>
      <c r="D21" s="34"/>
      <c r="E21" s="37"/>
      <c r="F21" s="34"/>
      <c r="G21" s="34"/>
      <c r="H21"/>
    </row>
    <row r="22" spans="2:12" x14ac:dyDescent="0.2">
      <c r="B22" s="1">
        <f t="shared" si="0"/>
        <v>0</v>
      </c>
      <c r="C22" s="42"/>
      <c r="D22" s="34"/>
      <c r="E22" s="37"/>
      <c r="F22" s="34"/>
      <c r="G22" s="34"/>
    </row>
    <row r="23" spans="2:12" x14ac:dyDescent="0.2">
      <c r="B23" s="1">
        <f t="shared" si="0"/>
        <v>0</v>
      </c>
      <c r="C23" s="42"/>
      <c r="D23" s="34"/>
      <c r="E23" s="37"/>
      <c r="F23" s="34"/>
      <c r="G23" s="34"/>
    </row>
    <row r="24" spans="2:12" x14ac:dyDescent="0.2">
      <c r="B24" s="1">
        <f t="shared" si="0"/>
        <v>0</v>
      </c>
      <c r="C24" s="42"/>
      <c r="D24" s="34"/>
      <c r="E24" s="37"/>
      <c r="F24" s="34"/>
      <c r="G24" s="34"/>
    </row>
    <row r="25" spans="2:12" x14ac:dyDescent="0.2">
      <c r="B25" s="1">
        <f t="shared" si="0"/>
        <v>0</v>
      </c>
      <c r="C25" s="42"/>
      <c r="D25" s="34"/>
      <c r="E25" s="37"/>
      <c r="F25" s="34"/>
      <c r="G25" s="34"/>
    </row>
    <row r="26" spans="2:12" x14ac:dyDescent="0.2">
      <c r="B26" s="1">
        <f t="shared" si="0"/>
        <v>0</v>
      </c>
      <c r="C26" s="42"/>
      <c r="D26" s="34"/>
      <c r="E26" s="37"/>
      <c r="F26" s="34"/>
      <c r="G26" s="34"/>
      <c r="J26" s="51"/>
      <c r="K26" s="52"/>
      <c r="L26" s="53"/>
    </row>
    <row r="27" spans="2:12" x14ac:dyDescent="0.2">
      <c r="B27" s="1">
        <f t="shared" si="0"/>
        <v>0</v>
      </c>
      <c r="C27" s="42"/>
      <c r="D27" s="34"/>
      <c r="E27" s="37"/>
      <c r="F27" s="34"/>
      <c r="G27" s="34"/>
    </row>
    <row r="28" spans="2:12" x14ac:dyDescent="0.2">
      <c r="B28" s="1">
        <f t="shared" si="0"/>
        <v>0</v>
      </c>
      <c r="C28" s="42"/>
      <c r="D28" s="34"/>
      <c r="E28" s="37"/>
      <c r="F28" s="34"/>
      <c r="G28" s="34"/>
    </row>
    <row r="29" spans="2:12" x14ac:dyDescent="0.2">
      <c r="B29" s="1">
        <f t="shared" si="0"/>
        <v>0</v>
      </c>
      <c r="C29" s="49"/>
      <c r="D29" s="34"/>
      <c r="E29" s="37"/>
      <c r="F29" s="34"/>
      <c r="G29" s="34"/>
    </row>
    <row r="30" spans="2:12" s="30" customFormat="1" x14ac:dyDescent="0.2">
      <c r="B30" s="1">
        <f t="shared" si="0"/>
        <v>0</v>
      </c>
      <c r="C30" s="49"/>
      <c r="D30" s="34"/>
      <c r="E30" s="37"/>
      <c r="F30" s="34"/>
      <c r="G30" s="34"/>
    </row>
    <row r="31" spans="2:12" s="30" customFormat="1" x14ac:dyDescent="0.2">
      <c r="B31" s="1">
        <f t="shared" si="0"/>
        <v>0</v>
      </c>
      <c r="C31" s="49"/>
      <c r="D31" s="34"/>
      <c r="E31" s="37"/>
      <c r="F31" s="34"/>
      <c r="G31" s="34"/>
    </row>
    <row r="32" spans="2:12" s="30" customFormat="1" x14ac:dyDescent="0.2">
      <c r="B32" s="1">
        <f t="shared" si="0"/>
        <v>0</v>
      </c>
      <c r="C32" s="49"/>
      <c r="D32" s="34"/>
      <c r="E32" s="37"/>
      <c r="F32" s="34"/>
      <c r="G32" s="34"/>
    </row>
    <row r="33" spans="1:8" s="30" customFormat="1" x14ac:dyDescent="0.2">
      <c r="B33" s="1">
        <f t="shared" si="0"/>
        <v>0</v>
      </c>
      <c r="C33" s="42"/>
      <c r="D33" s="34"/>
      <c r="E33" s="37"/>
      <c r="F33" s="34"/>
      <c r="G33" s="34"/>
    </row>
    <row r="34" spans="1:8" x14ac:dyDescent="0.2">
      <c r="B34" s="1">
        <f t="shared" si="0"/>
        <v>0</v>
      </c>
      <c r="C34" s="43"/>
      <c r="D34" s="35"/>
      <c r="E34" s="38"/>
      <c r="F34" s="35"/>
      <c r="G34" s="35"/>
    </row>
    <row r="36" spans="1:8" ht="18.75" x14ac:dyDescent="0.3">
      <c r="B36" s="20" t="s">
        <v>12</v>
      </c>
      <c r="C36" s="9" t="str">
        <f>INDEX(C$20:C$34,MAX($B$20:$B$34))</f>
        <v>N/A</v>
      </c>
      <c r="D36" s="9" t="str">
        <f>INDEX(D$20:D$34,MAX($B$20:$B$34))</f>
        <v>Inter modal comparison tool.xlsx</v>
      </c>
      <c r="E36" s="10">
        <f>INDEX(E$20:E$34,MAX($B$20:$B$34))</f>
        <v>42482</v>
      </c>
      <c r="F36" s="9">
        <f>INDEX(F$20:F$34,MAX($B$20:$B$34))</f>
        <v>0</v>
      </c>
      <c r="G36" s="9"/>
    </row>
    <row r="37" spans="1:8" s="27" customFormat="1" x14ac:dyDescent="0.2">
      <c r="A37" s="5">
        <f ca="1">C37</f>
        <v>1</v>
      </c>
      <c r="B37" s="6" t="s">
        <v>19</v>
      </c>
      <c r="C37" s="28">
        <f ca="1">IF((D18=D36)*1=1,0,1)</f>
        <v>1</v>
      </c>
      <c r="D37" s="6" t="s">
        <v>14</v>
      </c>
      <c r="G37" s="30"/>
    </row>
    <row r="38" spans="1:8" s="27" customFormat="1" x14ac:dyDescent="0.2">
      <c r="G38" s="30"/>
    </row>
    <row r="39" spans="1:8" s="18" customFormat="1" ht="15.75" x14ac:dyDescent="0.2">
      <c r="B39" s="12" t="s">
        <v>25</v>
      </c>
      <c r="C39" s="12"/>
      <c r="D39" s="12"/>
      <c r="E39" s="12"/>
      <c r="F39" s="12"/>
      <c r="G39" s="12"/>
      <c r="H39" s="12"/>
    </row>
    <row r="40" spans="1:8" s="18" customFormat="1" x14ac:dyDescent="0.2">
      <c r="G40" s="30"/>
    </row>
    <row r="41" spans="1:8" s="18" customFormat="1" x14ac:dyDescent="0.2">
      <c r="C41" s="154" t="s">
        <v>341</v>
      </c>
      <c r="D41" s="32"/>
      <c r="E41" s="32"/>
      <c r="F41" s="32"/>
      <c r="G41" s="32"/>
    </row>
    <row r="42" spans="1:8" s="18" customFormat="1" x14ac:dyDescent="0.2">
      <c r="C42" s="32"/>
      <c r="D42" s="32"/>
      <c r="E42" s="32"/>
      <c r="F42" s="32"/>
      <c r="G42" s="32"/>
    </row>
    <row r="43" spans="1:8" s="18" customFormat="1" x14ac:dyDescent="0.2">
      <c r="C43" s="32"/>
      <c r="D43" s="32"/>
      <c r="E43" s="32"/>
      <c r="F43" s="32"/>
      <c r="G43" s="32"/>
    </row>
    <row r="44" spans="1:8" s="18" customFormat="1" x14ac:dyDescent="0.2">
      <c r="C44" s="32"/>
      <c r="D44" s="32"/>
      <c r="E44" s="32"/>
      <c r="F44" s="32"/>
      <c r="G44" s="32"/>
    </row>
    <row r="45" spans="1:8" s="18" customFormat="1" x14ac:dyDescent="0.2">
      <c r="C45" s="32"/>
      <c r="D45" s="32"/>
      <c r="E45" s="32"/>
      <c r="F45" s="32"/>
      <c r="G45" s="32"/>
    </row>
    <row r="46" spans="1:8" s="18" customFormat="1" x14ac:dyDescent="0.2">
      <c r="C46" s="32"/>
      <c r="D46" s="32"/>
      <c r="E46" s="32"/>
      <c r="F46" s="32"/>
      <c r="G46" s="32"/>
    </row>
    <row r="47" spans="1:8" s="18" customFormat="1" x14ac:dyDescent="0.2">
      <c r="C47" s="32"/>
      <c r="D47" s="32"/>
      <c r="E47" s="32"/>
      <c r="F47" s="32"/>
      <c r="G47" s="32"/>
    </row>
    <row r="48" spans="1:8" s="18" customFormat="1" x14ac:dyDescent="0.2">
      <c r="C48" s="32"/>
      <c r="D48" s="32"/>
      <c r="E48" s="32"/>
      <c r="F48" s="32"/>
      <c r="G48" s="32"/>
    </row>
    <row r="49" spans="2:8" s="18" customFormat="1" x14ac:dyDescent="0.2">
      <c r="G49" s="30"/>
    </row>
    <row r="50" spans="2:8" ht="15.75" x14ac:dyDescent="0.2">
      <c r="B50" s="12" t="s">
        <v>13</v>
      </c>
      <c r="C50" s="12"/>
      <c r="D50" s="12"/>
      <c r="E50" s="12"/>
      <c r="F50" s="12"/>
      <c r="G50" s="12"/>
      <c r="H50" s="12"/>
    </row>
    <row r="52" spans="2:8" x14ac:dyDescent="0.2">
      <c r="C52"/>
      <c r="D52" s="3" t="s">
        <v>16</v>
      </c>
    </row>
    <row r="53" spans="2:8" x14ac:dyDescent="0.2">
      <c r="C53"/>
      <c r="D53" s="16" t="s">
        <v>17</v>
      </c>
    </row>
    <row r="54" spans="2:8" s="30" customFormat="1" x14ac:dyDescent="0.2">
      <c r="D54" s="39" t="s">
        <v>26</v>
      </c>
    </row>
    <row r="55" spans="2:8" x14ac:dyDescent="0.2">
      <c r="C55"/>
      <c r="D55" s="19" t="s">
        <v>3</v>
      </c>
    </row>
    <row r="56" spans="2:8" x14ac:dyDescent="0.2">
      <c r="C56"/>
      <c r="D56" s="4" t="s">
        <v>18</v>
      </c>
    </row>
    <row r="57" spans="2:8" x14ac:dyDescent="0.2">
      <c r="C57"/>
      <c r="D57" s="40" t="s">
        <v>28</v>
      </c>
    </row>
    <row r="58" spans="2:8" s="30" customFormat="1" x14ac:dyDescent="0.2">
      <c r="D58" s="8" t="s">
        <v>27</v>
      </c>
    </row>
    <row r="59" spans="2:8" x14ac:dyDescent="0.2">
      <c r="C59"/>
      <c r="D59" s="6" t="s">
        <v>33</v>
      </c>
    </row>
    <row r="60" spans="2:8" s="30" customFormat="1" x14ac:dyDescent="0.2">
      <c r="D60" s="2" t="s">
        <v>32</v>
      </c>
    </row>
    <row r="61" spans="2:8" s="26" customFormat="1" x14ac:dyDescent="0.2">
      <c r="D61" s="5">
        <v>0</v>
      </c>
      <c r="E61" s="30" t="s">
        <v>34</v>
      </c>
      <c r="G61" s="30"/>
    </row>
    <row r="62" spans="2:8" x14ac:dyDescent="0.2">
      <c r="C62"/>
      <c r="D62" s="5">
        <v>1</v>
      </c>
      <c r="E62" s="30" t="s">
        <v>21</v>
      </c>
    </row>
    <row r="63" spans="2:8" s="18" customFormat="1" x14ac:dyDescent="0.2">
      <c r="G63" s="30"/>
    </row>
    <row r="64" spans="2:8" s="18" customFormat="1" ht="15.75" x14ac:dyDescent="0.2">
      <c r="B64" s="12" t="s">
        <v>15</v>
      </c>
      <c r="C64" s="12"/>
      <c r="D64" s="12"/>
      <c r="E64" s="12"/>
      <c r="F64" s="12"/>
      <c r="G64" s="12"/>
      <c r="H64" s="12"/>
    </row>
    <row r="65" spans="3:7" s="18" customFormat="1" x14ac:dyDescent="0.2">
      <c r="G65" s="30"/>
    </row>
    <row r="66" spans="3:7" s="30" customFormat="1" ht="15.75" thickBot="1" x14ac:dyDescent="0.25">
      <c r="C66" s="13" t="s">
        <v>22</v>
      </c>
      <c r="D66" s="13" t="s">
        <v>29</v>
      </c>
      <c r="E66" s="13" t="s">
        <v>30</v>
      </c>
      <c r="F66" s="13" t="s">
        <v>6</v>
      </c>
      <c r="G66" s="13"/>
    </row>
    <row r="67" spans="3:7" s="18" customFormat="1" ht="13.5" thickTop="1" x14ac:dyDescent="0.2">
      <c r="C67" s="44">
        <v>1</v>
      </c>
      <c r="D67" s="46" t="str">
        <f ca="1">IF(ISERROR(CELL("filename",Cover!$A$1)),"",IF(CELL("filename",Cover!$A$1)="","",HYPERLINK("["&amp;MID(CELL("filename",Cover!$A$1),FIND("[",CELL("filename",Cover!$A$1))+1,99)&amp;"!A1","Cover")))</f>
        <v>Cover</v>
      </c>
      <c r="E67" s="5">
        <f>IF(ISERROR(Cover!A1),0,Cover!C1)</f>
        <v>0</v>
      </c>
      <c r="F67" s="32" t="s">
        <v>314</v>
      </c>
      <c r="G67" s="32"/>
    </row>
    <row r="68" spans="3:7" s="30" customFormat="1" x14ac:dyDescent="0.2">
      <c r="C68" s="44">
        <v>2</v>
      </c>
      <c r="D68" s="46" t="str">
        <f ca="1">IF(ISERROR(CELL("filename",Info!$A$1)),"",IF(CELL("filename",Info!$A$1)="","",HYPERLINK("["&amp;MID(CELL("filename",Info!$A$1),FIND("[",CELL("filename",Info!$A$1))+1,99)&amp;"!A1","Info")))</f>
        <v>Info</v>
      </c>
      <c r="E68" s="5">
        <f ca="1">IF(ISERROR(Info!A1),0,Info!C1)</f>
        <v>1</v>
      </c>
      <c r="F68" s="32" t="s">
        <v>314</v>
      </c>
      <c r="G68" s="32"/>
    </row>
    <row r="69" spans="3:7" s="30" customFormat="1" x14ac:dyDescent="0.2">
      <c r="C69" s="44">
        <v>3</v>
      </c>
      <c r="D69" s="46" t="str">
        <f ca="1">IF(ISERROR(CELL("filename",'Inputs&gt;&gt;'!$A$1)),"",IF(CELL("filename",'Inputs&gt;&gt;'!$A$1)="","",HYPERLINK("["&amp;MID(CELL("filename",'Inputs&gt;&gt;'!$A$1),FIND("[",CELL("filename",'Inputs&gt;&gt;'!$A$1))+1,99)&amp;"!A1","Inputs&gt;&gt;")))</f>
        <v>Inputs&gt;&gt;</v>
      </c>
      <c r="E69" s="5">
        <f>IF(ISERROR('Inputs&gt;&gt;'!A1),0,'Inputs&gt;&gt;'!C1)</f>
        <v>0</v>
      </c>
      <c r="F69" s="32" t="s">
        <v>314</v>
      </c>
      <c r="G69" s="32"/>
    </row>
    <row r="70" spans="3:7" s="30" customFormat="1" x14ac:dyDescent="0.2">
      <c r="C70" s="44">
        <v>4</v>
      </c>
      <c r="D70" s="46" t="str">
        <f ca="1">IF(ISERROR(CELL("filename",Lists!$A$1)),"",IF(CELL("filename",Lists!$A$1)="","",HYPERLINK("["&amp;MID(CELL("filename",Lists!$A$1),FIND("[",CELL("filename",Lists!$A$1))+1,99)&amp;"!A1","Lists")))</f>
        <v>Lists</v>
      </c>
      <c r="E70" s="5">
        <f>IF(ISERROR(Lists!A1),0,Lists!C1)</f>
        <v>0</v>
      </c>
      <c r="F70" s="32" t="s">
        <v>314</v>
      </c>
      <c r="G70" s="32"/>
    </row>
    <row r="71" spans="3:7" s="30" customFormat="1" x14ac:dyDescent="0.2">
      <c r="C71" s="44">
        <v>5</v>
      </c>
      <c r="D71" s="46" t="str">
        <f ca="1">IF(ISERROR(CELL("filename",'Aviation Data'!$A$1)),"",IF(CELL("filename",'Aviation Data'!$A$1)="","",HYPERLINK("["&amp;MID(CELL("filename",'Aviation Data'!$A$1),FIND("[",CELL("filename",'Aviation Data'!$A$1))+1,99)&amp;"!A1","Aviation Data")))</f>
        <v>Aviation Data</v>
      </c>
      <c r="E71" s="5">
        <f>IF(ISERROR('Aviation Data'!A1),0,'Aviation Data'!C1)</f>
        <v>0</v>
      </c>
      <c r="F71" s="32" t="s">
        <v>314</v>
      </c>
      <c r="G71" s="32"/>
    </row>
    <row r="72" spans="3:7" s="30" customFormat="1" x14ac:dyDescent="0.2">
      <c r="C72" s="44">
        <v>6</v>
      </c>
      <c r="D72" s="46" t="str">
        <f ca="1">IF(ISERROR(CELL("filename",'Car Data'!$A$1)),"",IF(CELL("filename",'Car Data'!$A$1)="","",HYPERLINK("["&amp;MID(CELL("filename",'Car Data'!$A$1),FIND("[",CELL("filename",'Car Data'!$A$1))+1,99)&amp;"!A1","Car Data")))</f>
        <v>Car Data</v>
      </c>
      <c r="E72" s="5">
        <f>IF(ISERROR('Car Data'!A1),0,'Car Data'!C1)</f>
        <v>0</v>
      </c>
      <c r="F72" s="32" t="s">
        <v>314</v>
      </c>
      <c r="G72" s="32"/>
    </row>
    <row r="73" spans="3:7" s="30" customFormat="1" x14ac:dyDescent="0.2">
      <c r="C73" s="44">
        <v>7</v>
      </c>
      <c r="D73" s="46" t="str">
        <f ca="1">IF(ISERROR(CELL("filename",'Coach Data'!$A$1)),"",IF(CELL("filename",'Coach Data'!$A$1)="","",HYPERLINK("["&amp;MID(CELL("filename",'Coach Data'!$A$1),FIND("[",CELL("filename",'Coach Data'!$A$1))+1,99)&amp;"!A1","Coach Data")))</f>
        <v>Coach Data</v>
      </c>
      <c r="E73" s="5">
        <f>IF(ISERROR('Coach Data'!A1),0,'Coach Data'!C1)</f>
        <v>0</v>
      </c>
      <c r="F73" s="32" t="s">
        <v>314</v>
      </c>
      <c r="G73" s="32"/>
    </row>
    <row r="74" spans="3:7" s="30" customFormat="1" x14ac:dyDescent="0.2">
      <c r="C74" s="44">
        <v>8</v>
      </c>
      <c r="D74" s="46" t="str">
        <f ca="1">IF(ISERROR(CELL("filename",'Rail Data'!$A$1)),"",IF(CELL("filename",'Rail Data'!$A$1)="","",HYPERLINK("["&amp;MID(CELL("filename",'Rail Data'!$A$1),FIND("[",CELL("filename",'Rail Data'!$A$1))+1,99)&amp;"!A1","Rail Data")))</f>
        <v>Rail Data</v>
      </c>
      <c r="E74" s="5">
        <f>IF(ISERROR('Rail Data'!A1),0,'Rail Data'!C1)</f>
        <v>0</v>
      </c>
      <c r="F74" s="32" t="s">
        <v>314</v>
      </c>
      <c r="G74" s="32"/>
    </row>
    <row r="75" spans="3:7" s="18" customFormat="1" x14ac:dyDescent="0.2">
      <c r="C75" s="44">
        <v>9</v>
      </c>
      <c r="D75" s="46" t="str">
        <f ca="1">IF(ISERROR(CELL("filename",'Master Sheet&gt;&gt;'!$A$1)),"",IF(CELL("filename",'Master Sheet&gt;&gt;'!$A$1)="","",HYPERLINK("["&amp;MID(CELL("filename",'Master Sheet&gt;&gt;'!$A$1),FIND("[",CELL("filename",'Master Sheet&gt;&gt;'!$A$1))+1,99)&amp;"!A1","Master Sheet&gt;&gt;")))</f>
        <v>Master Sheet&gt;&gt;</v>
      </c>
      <c r="E75" s="5">
        <f>IF(ISERROR('Master Sheet&gt;&gt;'!A1),0,'Master Sheet&gt;&gt;'!C1)</f>
        <v>0</v>
      </c>
      <c r="F75" s="32" t="s">
        <v>314</v>
      </c>
      <c r="G75" s="32"/>
    </row>
    <row r="76" spans="3:7" s="18" customFormat="1" x14ac:dyDescent="0.2">
      <c r="C76" s="44">
        <v>10</v>
      </c>
      <c r="D76" s="46" t="str">
        <f ca="1">IF(ISERROR(CELL("filename",Data!$A$1)),"",IF(CELL("filename",Data!$A$1)="","",HYPERLINK("["&amp;MID(CELL("filename",Data!$A$1),FIND("[",CELL("filename",Data!$A$1))+1,99)&amp;"!A1","Data")))</f>
        <v>Data</v>
      </c>
      <c r="E76" s="5">
        <f>IF(ISERROR(Data!A1),0,Data!C1)</f>
        <v>0</v>
      </c>
      <c r="F76" s="32" t="s">
        <v>314</v>
      </c>
      <c r="G76" s="32"/>
    </row>
    <row r="77" spans="3:7" s="18" customFormat="1" x14ac:dyDescent="0.2">
      <c r="C77" s="44">
        <v>11</v>
      </c>
      <c r="D77" s="46" t="str">
        <f ca="1">IF(ISERROR(CELL("filename",'Fares Chart'!$A$1)),"",IF(CELL("filename",'Fares Chart'!$A$1)="","",HYPERLINK("["&amp;MID(CELL("filename",'Fares Chart'!$A$1),FIND("[",CELL("filename",'Fares Chart'!$A$1))+1,99)&amp;"!A1","Fares Chart")))</f>
        <v>Fares Chart</v>
      </c>
      <c r="E77" s="5">
        <f>IF(ISERROR('Fares Chart'!A1),0,'Fares Chart'!C1)</f>
        <v>0</v>
      </c>
      <c r="F77" s="32" t="s">
        <v>314</v>
      </c>
      <c r="G77" s="32"/>
    </row>
    <row r="78" spans="3:7" s="30" customFormat="1" x14ac:dyDescent="0.2">
      <c r="C78" s="44">
        <v>12</v>
      </c>
      <c r="D78" s="46" t="str">
        <f ca="1">IF(ISERROR(CELL("filename",'Service Quality Chart'!$A$1)),"",IF(CELL("filename",'Service Quality Chart'!$A$1)="","",HYPERLINK("["&amp;MID(CELL("filename",'Service Quality Chart'!$A$1),FIND("[",CELL("filename",'Service Quality Chart'!$A$1))+1,99)&amp;"!A1","Service Quality Chart")))</f>
        <v>Service Quality Chart</v>
      </c>
      <c r="E78" s="5">
        <f>IF(ISERROR('Service Quality Chart'!A1),0,'Service Quality Chart'!C1)</f>
        <v>0</v>
      </c>
      <c r="F78" s="32" t="s">
        <v>314</v>
      </c>
      <c r="G78" s="32"/>
    </row>
    <row r="79" spans="3:7" s="18" customFormat="1" x14ac:dyDescent="0.2">
      <c r="C79" s="30"/>
      <c r="D79" s="4" t="s">
        <v>35</v>
      </c>
      <c r="E79" s="5">
        <f ca="1">SUM(E67:E78)</f>
        <v>1</v>
      </c>
      <c r="F79" s="30"/>
      <c r="G79" s="30"/>
    </row>
    <row r="80" spans="3:7" s="18" customFormat="1" x14ac:dyDescent="0.2">
      <c r="G80" s="30"/>
    </row>
    <row r="81" spans="1:8" s="30" customFormat="1" x14ac:dyDescent="0.2">
      <c r="A81" s="5">
        <f ca="1">ABS(E81-_SheetCount_)</f>
        <v>0</v>
      </c>
      <c r="D81" s="4" t="s">
        <v>36</v>
      </c>
      <c r="E81" s="47">
        <f ca="1">COUNTA(D67:D78)</f>
        <v>12</v>
      </c>
      <c r="F81" s="4" t="s">
        <v>37</v>
      </c>
      <c r="G81" s="48">
        <v>12</v>
      </c>
    </row>
    <row r="82" spans="1:8" s="30" customFormat="1" x14ac:dyDescent="0.2"/>
    <row r="83" spans="1:8" ht="17.25" x14ac:dyDescent="0.2">
      <c r="B83" s="11" t="s">
        <v>1</v>
      </c>
      <c r="C83" s="11"/>
      <c r="D83" s="11"/>
      <c r="E83" s="11"/>
      <c r="F83" s="11"/>
      <c r="G83" s="11"/>
      <c r="H83" s="11"/>
    </row>
  </sheetData>
  <dataValidations count="2">
    <dataValidation allowBlank="1" showInputMessage="1" showErrorMessage="1" prompt="Sheet check" sqref="C1"/>
    <dataValidation allowBlank="1" showInputMessage="1" showErrorMessage="1" prompt="Model check" sqref="B1"/>
  </dataValidations>
  <hyperlinks>
    <hyperlink ref="D67" location="Cover!A1" display="Cover"/>
    <hyperlink ref="D75" location="Info!A1" display="Info"/>
    <hyperlink ref="D76" location="Flysheet!A1" display="Flysheet"/>
    <hyperlink ref="D77" location="Flysheet!A1" display="Flysheet"/>
  </hyperlinks>
  <pageMargins left="0.70866141732283472" right="0.70866141732283472" top="0.74803149606299213" bottom="0.74803149606299213" header="0.31496062992125984" footer="0.31496062992125984"/>
  <pageSetup paperSize="9" orientation="portrait" r:id="rId1"/>
  <headerFooter>
    <oddHeader>&amp;L&amp;F [&amp;A]&amp;R&amp;G</oddHeader>
    <oddFooter>&amp;LPrinted on &amp;D at &amp;T&amp;RPage &amp;P of &amp;N</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666C70"/>
  </sheetPr>
  <dimension ref="B8"/>
  <sheetViews>
    <sheetView showGridLines="0" showRowColHeaders="0" zoomScaleNormal="100" workbookViewId="0"/>
  </sheetViews>
  <sheetFormatPr defaultRowHeight="12.75" x14ac:dyDescent="0.2"/>
  <cols>
    <col min="1" max="1" width="9.140625" style="30"/>
    <col min="2" max="2" width="9.140625" style="30" customWidth="1"/>
    <col min="3" max="16384" width="9.140625" style="30"/>
  </cols>
  <sheetData>
    <row r="8" spans="2:2" ht="23.25" x14ac:dyDescent="0.35">
      <c r="B8" s="25" t="str">
        <f ca="1">IF(CELL("filename",C6)="","",MID(CELL("filename",A6),FIND("]",CELL("filename",A6))+1,99))</f>
        <v>Inputs&gt;&gt;</v>
      </c>
    </row>
  </sheetData>
  <sheetProtection selectLockedCells="1" selectUnlockedCells="1"/>
  <pageMargins left="0.70866141732283472" right="0.70866141732283472" top="0.74803149606299213" bottom="0.74803149606299213" header="0.31496062992125984" footer="0.31496062992125984"/>
  <pageSetup paperSize="9" orientation="portrait" r:id="rId1"/>
  <headerFooter>
    <oddHeader>&amp;L&amp;F [&amp;A]&amp;R&amp;G</oddHeader>
    <oddFooter>&amp;LPrinted on &amp;D at &amp;T&amp;RPage &amp;P of &amp;N</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CDEB6"/>
  </sheetPr>
  <dimension ref="A1:S30"/>
  <sheetViews>
    <sheetView showGridLines="0" zoomScale="85" zoomScaleNormal="85" workbookViewId="0"/>
  </sheetViews>
  <sheetFormatPr defaultRowHeight="12.75" x14ac:dyDescent="0.2"/>
  <cols>
    <col min="1" max="1" width="5" style="30" customWidth="1"/>
    <col min="2" max="2" width="9.140625" style="30" customWidth="1"/>
    <col min="3" max="3" width="13.5703125" style="30" bestFit="1" customWidth="1"/>
    <col min="4" max="4" width="23.28515625" style="30" bestFit="1" customWidth="1"/>
    <col min="5" max="5" width="23.85546875" style="30" bestFit="1" customWidth="1"/>
    <col min="6" max="6" width="25.85546875" style="30" bestFit="1" customWidth="1"/>
    <col min="7" max="7" width="21" style="30" bestFit="1" customWidth="1"/>
    <col min="8" max="8" width="14.7109375" style="30" bestFit="1" customWidth="1"/>
    <col min="9" max="10" width="9.140625" style="30" customWidth="1"/>
    <col min="11" max="11" width="13.140625" style="30" bestFit="1" customWidth="1"/>
    <col min="12" max="23" width="9.140625" style="30" customWidth="1"/>
    <col min="24" max="16384" width="9.140625" style="30"/>
  </cols>
  <sheetData>
    <row r="1" spans="1:19" x14ac:dyDescent="0.2">
      <c r="B1" s="5">
        <f ca="1">Info!E79</f>
        <v>1</v>
      </c>
      <c r="C1" s="5">
        <f>SUM(A:A)</f>
        <v>0</v>
      </c>
    </row>
    <row r="2" spans="1:19" ht="17.25" x14ac:dyDescent="0.2">
      <c r="A2" s="5"/>
      <c r="B2" s="29" t="str">
        <f>Info!D8</f>
        <v>European Commission</v>
      </c>
      <c r="C2" s="11"/>
      <c r="D2" s="11"/>
      <c r="E2" s="11"/>
      <c r="F2" s="11"/>
      <c r="G2" s="11"/>
      <c r="H2" s="11"/>
      <c r="I2" s="11"/>
      <c r="J2" s="11"/>
      <c r="K2" s="11"/>
      <c r="L2" s="21"/>
      <c r="M2" s="22"/>
      <c r="N2" s="22"/>
      <c r="O2" s="22"/>
      <c r="P2" s="22"/>
      <c r="Q2" s="22"/>
      <c r="R2" s="22"/>
      <c r="S2" s="22"/>
    </row>
    <row r="3" spans="1:19" ht="17.25" x14ac:dyDescent="0.2">
      <c r="A3" s="5"/>
      <c r="B3" s="29" t="str">
        <f>Info!D10</f>
        <v>Study on the price and quality of rail services</v>
      </c>
      <c r="C3" s="11"/>
      <c r="D3" s="11"/>
      <c r="E3" s="11"/>
      <c r="F3" s="11"/>
      <c r="G3" s="11"/>
      <c r="H3" s="11"/>
      <c r="I3" s="11"/>
      <c r="J3" s="11"/>
      <c r="K3" s="11"/>
      <c r="L3" s="21"/>
      <c r="M3" s="22"/>
      <c r="N3" s="22"/>
      <c r="O3" s="22"/>
      <c r="P3" s="22"/>
      <c r="Q3" s="22"/>
      <c r="R3" s="22"/>
      <c r="S3" s="22"/>
    </row>
    <row r="4" spans="1:19" ht="17.25" x14ac:dyDescent="0.2">
      <c r="B4" s="11" t="str">
        <f ca="1">FileName</f>
        <v>2016-04-price-quality-rail-pax-services-intermod-comp-tool.xlsx</v>
      </c>
      <c r="C4" s="11"/>
      <c r="D4" s="11"/>
      <c r="E4" s="11"/>
      <c r="F4" s="11"/>
      <c r="G4" s="11"/>
      <c r="H4" s="11"/>
      <c r="I4" s="11"/>
      <c r="J4" s="11"/>
      <c r="K4" s="11"/>
      <c r="L4" s="21"/>
      <c r="M4" s="23"/>
      <c r="N4" s="23"/>
      <c r="O4" s="23"/>
      <c r="P4" s="23"/>
      <c r="Q4" s="23"/>
      <c r="R4" s="23"/>
      <c r="S4" s="23"/>
    </row>
    <row r="6" spans="1:19" ht="17.25" x14ac:dyDescent="0.2">
      <c r="B6" s="11" t="str">
        <f ca="1">IF(CELL("filename",B2)="","",MID(CELL("filename",A2),FIND("]",CELL("filename",A2))+1,99))</f>
        <v>Lists</v>
      </c>
      <c r="C6" s="11"/>
      <c r="D6" s="11"/>
      <c r="E6" s="11"/>
      <c r="F6" s="11"/>
      <c r="G6" s="11"/>
      <c r="H6" s="11"/>
      <c r="I6" s="11"/>
      <c r="J6" s="11"/>
      <c r="K6" s="11"/>
      <c r="L6" s="11"/>
      <c r="M6" s="11"/>
      <c r="N6" s="11"/>
      <c r="O6" s="11"/>
      <c r="P6" s="11"/>
      <c r="Q6" s="11"/>
      <c r="R6" s="11"/>
      <c r="S6" s="11"/>
    </row>
    <row r="7" spans="1:19" x14ac:dyDescent="0.2">
      <c r="B7" s="2"/>
    </row>
    <row r="9" spans="1:19" ht="15.75" thickBot="1" x14ac:dyDescent="0.25">
      <c r="C9" s="13" t="s">
        <v>63</v>
      </c>
      <c r="E9" s="13" t="s">
        <v>62</v>
      </c>
      <c r="G9" s="13" t="s">
        <v>61</v>
      </c>
      <c r="I9" s="13" t="s">
        <v>60</v>
      </c>
      <c r="K9" s="13" t="s">
        <v>59</v>
      </c>
    </row>
    <row r="10" spans="1:19" ht="13.5" thickTop="1" x14ac:dyDescent="0.2">
      <c r="C10" s="3" t="s">
        <v>58</v>
      </c>
      <c r="E10" s="3" t="s">
        <v>53</v>
      </c>
      <c r="G10" s="3" t="s">
        <v>46</v>
      </c>
      <c r="I10" s="3" t="s">
        <v>42</v>
      </c>
      <c r="K10" s="3" t="s">
        <v>57</v>
      </c>
    </row>
    <row r="11" spans="1:19" x14ac:dyDescent="0.2">
      <c r="C11" s="3" t="s">
        <v>56</v>
      </c>
      <c r="E11" s="3" t="s">
        <v>51</v>
      </c>
      <c r="G11" s="3" t="s">
        <v>45</v>
      </c>
      <c r="I11" s="3" t="s">
        <v>41</v>
      </c>
      <c r="K11" s="3" t="s">
        <v>55</v>
      </c>
    </row>
    <row r="12" spans="1:19" x14ac:dyDescent="0.2">
      <c r="C12" s="3" t="s">
        <v>47</v>
      </c>
      <c r="E12" s="3" t="s">
        <v>49</v>
      </c>
      <c r="G12" s="3" t="s">
        <v>44</v>
      </c>
      <c r="I12" s="3" t="s">
        <v>40</v>
      </c>
      <c r="K12" s="3" t="s">
        <v>54</v>
      </c>
    </row>
    <row r="13" spans="1:19" x14ac:dyDescent="0.2">
      <c r="E13" s="3" t="s">
        <v>53</v>
      </c>
      <c r="G13" s="3" t="s">
        <v>43</v>
      </c>
      <c r="I13" s="3" t="s">
        <v>39</v>
      </c>
      <c r="K13" s="3" t="s">
        <v>52</v>
      </c>
    </row>
    <row r="14" spans="1:19" x14ac:dyDescent="0.2">
      <c r="E14" s="3" t="s">
        <v>51</v>
      </c>
      <c r="K14" s="3" t="s">
        <v>50</v>
      </c>
    </row>
    <row r="15" spans="1:19" x14ac:dyDescent="0.2">
      <c r="E15" s="3" t="s">
        <v>49</v>
      </c>
      <c r="K15" s="3" t="s">
        <v>48</v>
      </c>
    </row>
    <row r="16" spans="1:19" x14ac:dyDescent="0.2">
      <c r="E16" s="3" t="s">
        <v>47</v>
      </c>
    </row>
    <row r="20" spans="2:19" ht="15.75" thickBot="1" x14ac:dyDescent="0.25">
      <c r="C20" s="13" t="s">
        <v>319</v>
      </c>
      <c r="D20" s="13"/>
      <c r="E20" s="13"/>
      <c r="F20" s="13"/>
      <c r="G20" s="13"/>
    </row>
    <row r="21" spans="2:19" ht="13.5" thickTop="1" x14ac:dyDescent="0.2">
      <c r="C21" s="152"/>
      <c r="D21" s="152" t="s">
        <v>46</v>
      </c>
      <c r="E21" s="152" t="s">
        <v>45</v>
      </c>
      <c r="F21" s="152" t="s">
        <v>44</v>
      </c>
      <c r="G21" s="152" t="s">
        <v>43</v>
      </c>
    </row>
    <row r="22" spans="2:19" x14ac:dyDescent="0.2">
      <c r="C22" s="152" t="s">
        <v>42</v>
      </c>
      <c r="D22" s="3" t="s">
        <v>326</v>
      </c>
      <c r="E22" s="3" t="s">
        <v>320</v>
      </c>
      <c r="F22" s="3" t="s">
        <v>330</v>
      </c>
      <c r="G22" s="3" t="s">
        <v>315</v>
      </c>
    </row>
    <row r="23" spans="2:19" x14ac:dyDescent="0.2">
      <c r="C23" s="152" t="s">
        <v>41</v>
      </c>
      <c r="D23" s="3" t="s">
        <v>327</v>
      </c>
      <c r="E23" s="3" t="s">
        <v>321</v>
      </c>
      <c r="F23" s="3" t="s">
        <v>331</v>
      </c>
      <c r="G23" s="3" t="s">
        <v>317</v>
      </c>
    </row>
    <row r="24" spans="2:19" x14ac:dyDescent="0.2">
      <c r="C24" s="152" t="s">
        <v>40</v>
      </c>
      <c r="D24" s="3" t="s">
        <v>328</v>
      </c>
      <c r="E24" s="3" t="s">
        <v>322</v>
      </c>
      <c r="F24" s="3" t="s">
        <v>332</v>
      </c>
      <c r="G24" s="3" t="s">
        <v>318</v>
      </c>
    </row>
    <row r="25" spans="2:19" x14ac:dyDescent="0.2">
      <c r="C25" s="152" t="s">
        <v>39</v>
      </c>
      <c r="D25" s="3" t="s">
        <v>329</v>
      </c>
      <c r="E25" s="3" t="s">
        <v>323</v>
      </c>
      <c r="F25" s="3" t="s">
        <v>333</v>
      </c>
      <c r="G25" s="3" t="s">
        <v>316</v>
      </c>
    </row>
    <row r="30" spans="2:19" ht="17.25" x14ac:dyDescent="0.2">
      <c r="B30" s="11" t="s">
        <v>1</v>
      </c>
      <c r="C30" s="11"/>
      <c r="D30" s="11"/>
      <c r="E30" s="11"/>
      <c r="F30" s="11"/>
      <c r="G30" s="11"/>
      <c r="H30" s="11"/>
      <c r="I30" s="11"/>
      <c r="J30" s="11"/>
      <c r="K30" s="11"/>
      <c r="L30" s="11"/>
      <c r="M30" s="11"/>
      <c r="N30" s="11"/>
      <c r="O30" s="11"/>
      <c r="P30" s="11"/>
      <c r="Q30" s="11"/>
      <c r="R30" s="11"/>
      <c r="S30" s="11"/>
    </row>
  </sheetData>
  <dataValidations count="2">
    <dataValidation allowBlank="1" showInputMessage="1" showErrorMessage="1" prompt="Model check" sqref="B1"/>
    <dataValidation allowBlank="1" showInputMessage="1" showErrorMessage="1" prompt="Sheet check" sqref="C1"/>
  </dataValidations>
  <pageMargins left="0.70866141732283472" right="0.70866141732283472" top="0.74803149606299213" bottom="0.74803149606299213" header="0.31496062992125984" footer="0.31496062992125984"/>
  <pageSetup paperSize="9" orientation="landscape" r:id="rId1"/>
  <headerFooter>
    <oddHeader>&amp;L&amp;F [&amp;A]&amp;R&amp;G</oddHeader>
    <oddFooter>&amp;LPrinted on &amp;D at &amp;T&amp;RPage &amp;P of &amp;N</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CDEB6"/>
  </sheetPr>
  <dimension ref="A1:T78"/>
  <sheetViews>
    <sheetView showGridLines="0" zoomScale="85" zoomScaleNormal="85" workbookViewId="0"/>
  </sheetViews>
  <sheetFormatPr defaultRowHeight="12.75" x14ac:dyDescent="0.2"/>
  <cols>
    <col min="1" max="1" width="5" style="30" customWidth="1"/>
    <col min="2" max="2" width="12.5703125" style="30" customWidth="1"/>
    <col min="3" max="3" width="22.42578125" style="30" customWidth="1"/>
    <col min="4" max="4" width="11.7109375" style="30" bestFit="1" customWidth="1"/>
    <col min="5" max="5" width="12.28515625" style="30" bestFit="1" customWidth="1"/>
    <col min="6" max="6" width="14.5703125" style="30" bestFit="1" customWidth="1"/>
    <col min="7" max="7" width="18.5703125" style="30" bestFit="1" customWidth="1"/>
    <col min="8" max="9" width="19.85546875" style="30" bestFit="1" customWidth="1"/>
    <col min="10" max="24" width="9.140625" style="30" customWidth="1"/>
    <col min="25" max="16384" width="9.140625" style="30"/>
  </cols>
  <sheetData>
    <row r="1" spans="1:20" x14ac:dyDescent="0.2">
      <c r="B1" s="5">
        <f ca="1">Info!E79</f>
        <v>1</v>
      </c>
      <c r="C1" s="5">
        <f>SUM(A:A)</f>
        <v>0</v>
      </c>
    </row>
    <row r="2" spans="1:20" ht="17.25" x14ac:dyDescent="0.2">
      <c r="A2" s="5"/>
      <c r="B2" s="29" t="str">
        <f>Info!D8</f>
        <v>European Commission</v>
      </c>
      <c r="C2" s="11"/>
      <c r="D2" s="11"/>
      <c r="E2" s="11"/>
      <c r="F2" s="11"/>
      <c r="G2" s="11"/>
      <c r="H2" s="11"/>
      <c r="I2" s="11"/>
      <c r="J2" s="11"/>
      <c r="K2" s="11"/>
      <c r="L2" s="11"/>
      <c r="M2" s="21"/>
      <c r="N2" s="22"/>
      <c r="O2" s="22"/>
      <c r="P2" s="22"/>
      <c r="Q2" s="22"/>
      <c r="R2" s="22"/>
      <c r="S2" s="22"/>
      <c r="T2" s="22"/>
    </row>
    <row r="3" spans="1:20" ht="17.25" x14ac:dyDescent="0.2">
      <c r="A3" s="5"/>
      <c r="B3" s="29" t="str">
        <f>Info!D10</f>
        <v>Study on the price and quality of rail services</v>
      </c>
      <c r="C3" s="11"/>
      <c r="D3" s="11"/>
      <c r="E3" s="11"/>
      <c r="F3" s="11"/>
      <c r="G3" s="11"/>
      <c r="H3" s="11"/>
      <c r="I3" s="11"/>
      <c r="J3" s="11"/>
      <c r="K3" s="11"/>
      <c r="L3" s="11"/>
      <c r="M3" s="21"/>
      <c r="N3" s="22"/>
      <c r="O3" s="22"/>
      <c r="P3" s="22"/>
      <c r="Q3" s="22"/>
      <c r="R3" s="22"/>
      <c r="S3" s="22"/>
      <c r="T3" s="22"/>
    </row>
    <row r="4" spans="1:20" ht="17.25" x14ac:dyDescent="0.2">
      <c r="B4" s="11" t="str">
        <f ca="1">FileName</f>
        <v>2016-04-price-quality-rail-pax-services-intermod-comp-tool.xlsx</v>
      </c>
      <c r="C4" s="11"/>
      <c r="D4" s="11"/>
      <c r="E4" s="11"/>
      <c r="F4" s="11"/>
      <c r="G4" s="11"/>
      <c r="H4" s="11"/>
      <c r="I4" s="11"/>
      <c r="J4" s="11"/>
      <c r="K4" s="11"/>
      <c r="L4" s="11"/>
      <c r="M4" s="21"/>
      <c r="N4" s="23"/>
      <c r="O4" s="23"/>
      <c r="P4" s="23"/>
      <c r="Q4" s="23"/>
      <c r="R4" s="23"/>
      <c r="S4" s="23"/>
      <c r="T4" s="23"/>
    </row>
    <row r="6" spans="1:20" ht="17.25" x14ac:dyDescent="0.2">
      <c r="B6" s="11" t="str">
        <f ca="1">IF(CELL("filename",B2)="","",MID(CELL("filename",A2),FIND("]",CELL("filename",A2))+1,99))</f>
        <v>Aviation Data</v>
      </c>
      <c r="C6" s="11"/>
      <c r="D6" s="11"/>
      <c r="E6" s="11"/>
      <c r="F6" s="11"/>
      <c r="G6" s="11"/>
      <c r="H6" s="11"/>
      <c r="I6" s="11"/>
      <c r="J6" s="11"/>
      <c r="K6" s="11"/>
      <c r="L6" s="11"/>
      <c r="M6" s="11"/>
      <c r="N6" s="11"/>
      <c r="O6" s="11"/>
      <c r="P6" s="11"/>
      <c r="Q6" s="11"/>
      <c r="R6" s="11"/>
      <c r="S6" s="11"/>
      <c r="T6" s="11"/>
    </row>
    <row r="7" spans="1:20" x14ac:dyDescent="0.2">
      <c r="B7" s="2"/>
    </row>
    <row r="8" spans="1:20" ht="13.5" thickBot="1" x14ac:dyDescent="0.25"/>
    <row r="9" spans="1:20" x14ac:dyDescent="0.2">
      <c r="B9" s="79" t="s">
        <v>141</v>
      </c>
      <c r="C9" s="78" t="s">
        <v>140</v>
      </c>
      <c r="D9" s="78"/>
      <c r="E9" s="78"/>
      <c r="F9" s="78"/>
      <c r="G9" s="78"/>
      <c r="H9" s="78"/>
      <c r="I9" s="77"/>
    </row>
    <row r="10" spans="1:20" ht="13.5" thickBot="1" x14ac:dyDescent="0.25">
      <c r="B10" s="67" t="s">
        <v>139</v>
      </c>
      <c r="C10" s="76">
        <v>42446.737629861113</v>
      </c>
      <c r="D10" s="69"/>
      <c r="E10" s="69"/>
      <c r="F10" s="69"/>
      <c r="G10" s="69"/>
      <c r="H10" s="69"/>
      <c r="I10" s="68"/>
    </row>
    <row r="11" spans="1:20" ht="15" x14ac:dyDescent="0.2">
      <c r="B11" s="75"/>
      <c r="C11" s="74"/>
      <c r="D11" s="74"/>
      <c r="E11" s="74"/>
      <c r="F11" s="74"/>
      <c r="G11" s="74" t="s">
        <v>43</v>
      </c>
      <c r="H11" s="74" t="s">
        <v>43</v>
      </c>
      <c r="I11" s="73" t="s">
        <v>43</v>
      </c>
    </row>
    <row r="12" spans="1:20" ht="15.75" x14ac:dyDescent="0.2">
      <c r="B12" s="72" t="s">
        <v>59</v>
      </c>
      <c r="C12" s="71" t="s">
        <v>138</v>
      </c>
      <c r="D12" s="71" t="s">
        <v>137</v>
      </c>
      <c r="E12" s="71" t="s">
        <v>136</v>
      </c>
      <c r="F12" s="71" t="s">
        <v>46</v>
      </c>
      <c r="G12" s="71" t="s">
        <v>53</v>
      </c>
      <c r="H12" s="71" t="s">
        <v>51</v>
      </c>
      <c r="I12" s="70" t="s">
        <v>49</v>
      </c>
    </row>
    <row r="13" spans="1:20" x14ac:dyDescent="0.2">
      <c r="B13" s="67"/>
      <c r="C13" s="69"/>
      <c r="D13" s="69"/>
      <c r="E13" s="69"/>
      <c r="F13" s="69"/>
      <c r="G13" s="69"/>
      <c r="H13" s="69"/>
      <c r="I13" s="68"/>
    </row>
    <row r="14" spans="1:20" ht="15" x14ac:dyDescent="0.2">
      <c r="B14" s="65" t="s">
        <v>120</v>
      </c>
      <c r="C14" s="64"/>
      <c r="D14" s="64"/>
      <c r="E14" s="64"/>
      <c r="F14" s="64"/>
      <c r="G14" s="64"/>
      <c r="H14" s="64"/>
      <c r="I14" s="63"/>
    </row>
    <row r="15" spans="1:20" x14ac:dyDescent="0.2">
      <c r="B15" s="67" t="s">
        <v>120</v>
      </c>
      <c r="C15" s="61" t="s">
        <v>118</v>
      </c>
      <c r="D15" s="61">
        <v>0</v>
      </c>
      <c r="E15" s="61">
        <v>0</v>
      </c>
      <c r="F15" s="61">
        <v>0</v>
      </c>
      <c r="G15" s="60">
        <v>0</v>
      </c>
      <c r="H15" s="60">
        <v>0</v>
      </c>
      <c r="I15" s="59">
        <v>0</v>
      </c>
    </row>
    <row r="16" spans="1:20" x14ac:dyDescent="0.2">
      <c r="B16" s="67" t="s">
        <v>120</v>
      </c>
      <c r="C16" s="61" t="s">
        <v>117</v>
      </c>
      <c r="D16" s="61" t="s">
        <v>116</v>
      </c>
      <c r="E16" s="61" t="s">
        <v>135</v>
      </c>
      <c r="F16" s="61">
        <v>188</v>
      </c>
      <c r="G16" s="60">
        <v>0.17845996814164708</v>
      </c>
      <c r="H16" s="60">
        <v>0.17845996814164708</v>
      </c>
      <c r="I16" s="59">
        <v>0.14424419048348316</v>
      </c>
    </row>
    <row r="17" spans="2:9" x14ac:dyDescent="0.2">
      <c r="B17" s="67" t="s">
        <v>120</v>
      </c>
      <c r="C17" s="61" t="s">
        <v>114</v>
      </c>
      <c r="D17" s="61">
        <v>0</v>
      </c>
      <c r="E17" s="61">
        <v>0</v>
      </c>
      <c r="F17" s="61">
        <v>0</v>
      </c>
      <c r="G17" s="60">
        <v>0</v>
      </c>
      <c r="H17" s="60">
        <v>0</v>
      </c>
      <c r="I17" s="59">
        <v>0</v>
      </c>
    </row>
    <row r="18" spans="2:9" x14ac:dyDescent="0.2">
      <c r="B18" s="67" t="s">
        <v>120</v>
      </c>
      <c r="C18" s="61" t="s">
        <v>113</v>
      </c>
      <c r="D18" s="61" t="s">
        <v>73</v>
      </c>
      <c r="E18" s="61" t="s">
        <v>134</v>
      </c>
      <c r="F18" s="61">
        <v>207</v>
      </c>
      <c r="G18" s="60">
        <v>0.46770495290718317</v>
      </c>
      <c r="H18" s="60">
        <v>0.46770495290718317</v>
      </c>
      <c r="I18" s="59">
        <v>0.46770495290718317</v>
      </c>
    </row>
    <row r="19" spans="2:9" x14ac:dyDescent="0.2">
      <c r="B19" s="67" t="s">
        <v>120</v>
      </c>
      <c r="C19" s="61" t="s">
        <v>112</v>
      </c>
      <c r="D19" s="61">
        <v>0</v>
      </c>
      <c r="E19" s="61">
        <v>0</v>
      </c>
      <c r="F19" s="61">
        <v>0</v>
      </c>
      <c r="G19" s="60">
        <v>0</v>
      </c>
      <c r="H19" s="60">
        <v>0</v>
      </c>
      <c r="I19" s="59">
        <v>0</v>
      </c>
    </row>
    <row r="20" spans="2:9" x14ac:dyDescent="0.2">
      <c r="B20" s="67" t="s">
        <v>120</v>
      </c>
      <c r="C20" s="61" t="s">
        <v>109</v>
      </c>
      <c r="D20" s="61" t="s">
        <v>83</v>
      </c>
      <c r="E20" s="61" t="s">
        <v>64</v>
      </c>
      <c r="F20" s="61">
        <v>211</v>
      </c>
      <c r="G20" s="60">
        <v>0.15381009026301548</v>
      </c>
      <c r="H20" s="60">
        <v>0.15381009026301548</v>
      </c>
      <c r="I20" s="59">
        <v>0.10423779316900904</v>
      </c>
    </row>
    <row r="21" spans="2:9" x14ac:dyDescent="0.2">
      <c r="B21" s="67" t="s">
        <v>120</v>
      </c>
      <c r="C21" s="61" t="s">
        <v>107</v>
      </c>
      <c r="D21" s="61">
        <v>0</v>
      </c>
      <c r="E21" s="61">
        <v>0</v>
      </c>
      <c r="F21" s="61">
        <v>0</v>
      </c>
      <c r="G21" s="60">
        <v>0</v>
      </c>
      <c r="H21" s="60">
        <v>0</v>
      </c>
      <c r="I21" s="59">
        <v>0</v>
      </c>
    </row>
    <row r="22" spans="2:9" x14ac:dyDescent="0.2">
      <c r="B22" s="67" t="s">
        <v>120</v>
      </c>
      <c r="C22" s="61" t="s">
        <v>106</v>
      </c>
      <c r="D22" s="61">
        <v>0</v>
      </c>
      <c r="E22" s="61">
        <v>0</v>
      </c>
      <c r="F22" s="61">
        <v>0</v>
      </c>
      <c r="G22" s="60">
        <v>0</v>
      </c>
      <c r="H22" s="60">
        <v>0</v>
      </c>
      <c r="I22" s="59">
        <v>0</v>
      </c>
    </row>
    <row r="23" spans="2:9" x14ac:dyDescent="0.2">
      <c r="B23" s="67" t="s">
        <v>120</v>
      </c>
      <c r="C23" s="61" t="s">
        <v>105</v>
      </c>
      <c r="D23" s="61" t="s">
        <v>133</v>
      </c>
      <c r="E23" s="61" t="s">
        <v>132</v>
      </c>
      <c r="F23" s="61">
        <v>209</v>
      </c>
      <c r="G23" s="60">
        <v>0.10593253773594052</v>
      </c>
      <c r="H23" s="60">
        <v>0.10593253773594052</v>
      </c>
      <c r="I23" s="59">
        <v>8.1217032757277666E-2</v>
      </c>
    </row>
    <row r="24" spans="2:9" x14ac:dyDescent="0.2">
      <c r="B24" s="67" t="s">
        <v>120</v>
      </c>
      <c r="C24" s="61" t="s">
        <v>104</v>
      </c>
      <c r="D24" s="61" t="s">
        <v>80</v>
      </c>
      <c r="E24" s="61" t="s">
        <v>103</v>
      </c>
      <c r="F24" s="61">
        <v>214</v>
      </c>
      <c r="G24" s="60">
        <v>0.19191944619728882</v>
      </c>
      <c r="H24" s="60">
        <v>0.19191944619728882</v>
      </c>
      <c r="I24" s="59">
        <v>0.18335856167930972</v>
      </c>
    </row>
    <row r="25" spans="2:9" x14ac:dyDescent="0.2">
      <c r="B25" s="67" t="s">
        <v>120</v>
      </c>
      <c r="C25" s="61" t="s">
        <v>100</v>
      </c>
      <c r="D25" s="61" t="s">
        <v>99</v>
      </c>
      <c r="E25" s="61" t="s">
        <v>131</v>
      </c>
      <c r="F25" s="61">
        <v>221</v>
      </c>
      <c r="G25" s="60">
        <v>0.41048554716671048</v>
      </c>
      <c r="H25" s="60">
        <v>0.41048554716671048</v>
      </c>
      <c r="I25" s="59">
        <v>0.41550461239289332</v>
      </c>
    </row>
    <row r="26" spans="2:9" x14ac:dyDescent="0.2">
      <c r="B26" s="67" t="s">
        <v>120</v>
      </c>
      <c r="C26" s="61" t="s">
        <v>100</v>
      </c>
      <c r="D26" s="61">
        <v>0</v>
      </c>
      <c r="E26" s="61">
        <v>0</v>
      </c>
      <c r="F26" s="61">
        <v>0</v>
      </c>
      <c r="G26" s="60">
        <v>0</v>
      </c>
      <c r="H26" s="60">
        <v>0</v>
      </c>
      <c r="I26" s="59">
        <v>0</v>
      </c>
    </row>
    <row r="27" spans="2:9" x14ac:dyDescent="0.2">
      <c r="B27" s="67" t="s">
        <v>120</v>
      </c>
      <c r="C27" s="61" t="s">
        <v>98</v>
      </c>
      <c r="D27" s="61" t="s">
        <v>130</v>
      </c>
      <c r="E27" s="61" t="s">
        <v>97</v>
      </c>
      <c r="F27" s="61">
        <v>235</v>
      </c>
      <c r="G27" s="60">
        <v>0.32090077796437255</v>
      </c>
      <c r="H27" s="60">
        <v>0.32090077796437255</v>
      </c>
      <c r="I27" s="59">
        <v>0.32090077796437255</v>
      </c>
    </row>
    <row r="28" spans="2:9" x14ac:dyDescent="0.2">
      <c r="B28" s="67" t="s">
        <v>120</v>
      </c>
      <c r="C28" s="61" t="s">
        <v>95</v>
      </c>
      <c r="D28" s="61">
        <v>0</v>
      </c>
      <c r="E28" s="61">
        <v>0</v>
      </c>
      <c r="F28" s="61">
        <v>0</v>
      </c>
      <c r="G28" s="60">
        <v>0</v>
      </c>
      <c r="H28" s="60">
        <v>0</v>
      </c>
      <c r="I28" s="59">
        <v>0</v>
      </c>
    </row>
    <row r="29" spans="2:9" x14ac:dyDescent="0.2">
      <c r="B29" s="67" t="s">
        <v>120</v>
      </c>
      <c r="C29" s="61" t="s">
        <v>94</v>
      </c>
      <c r="D29" s="61">
        <v>0</v>
      </c>
      <c r="E29" s="61">
        <v>0</v>
      </c>
      <c r="F29" s="61">
        <v>0</v>
      </c>
      <c r="G29" s="60">
        <v>0</v>
      </c>
      <c r="H29" s="60">
        <v>0</v>
      </c>
      <c r="I29" s="59">
        <v>0</v>
      </c>
    </row>
    <row r="30" spans="2:9" x14ac:dyDescent="0.2">
      <c r="B30" s="67" t="s">
        <v>120</v>
      </c>
      <c r="C30" s="61" t="s">
        <v>93</v>
      </c>
      <c r="D30" s="61">
        <v>0</v>
      </c>
      <c r="E30" s="61">
        <v>0</v>
      </c>
      <c r="F30" s="61">
        <v>0</v>
      </c>
      <c r="G30" s="60">
        <v>0</v>
      </c>
      <c r="H30" s="60">
        <v>0</v>
      </c>
      <c r="I30" s="59">
        <v>0</v>
      </c>
    </row>
    <row r="31" spans="2:9" x14ac:dyDescent="0.2">
      <c r="B31" s="67" t="s">
        <v>120</v>
      </c>
      <c r="C31" s="61" t="s">
        <v>92</v>
      </c>
      <c r="D31" s="61">
        <v>0</v>
      </c>
      <c r="E31" s="61">
        <v>0</v>
      </c>
      <c r="F31" s="61">
        <v>0</v>
      </c>
      <c r="G31" s="60">
        <v>0</v>
      </c>
      <c r="H31" s="60">
        <v>0</v>
      </c>
      <c r="I31" s="59">
        <v>0</v>
      </c>
    </row>
    <row r="32" spans="2:9" x14ac:dyDescent="0.2">
      <c r="B32" s="67" t="s">
        <v>120</v>
      </c>
      <c r="C32" s="61" t="s">
        <v>91</v>
      </c>
      <c r="D32" s="61">
        <v>0</v>
      </c>
      <c r="E32" s="61">
        <v>0</v>
      </c>
      <c r="F32" s="61">
        <v>0</v>
      </c>
      <c r="G32" s="60">
        <v>0</v>
      </c>
      <c r="H32" s="60">
        <v>0</v>
      </c>
      <c r="I32" s="59">
        <v>0</v>
      </c>
    </row>
    <row r="33" spans="2:9" x14ac:dyDescent="0.2">
      <c r="B33" s="67" t="s">
        <v>120</v>
      </c>
      <c r="C33" s="61" t="s">
        <v>90</v>
      </c>
      <c r="D33" s="61" t="s">
        <v>67</v>
      </c>
      <c r="E33" s="61" t="s">
        <v>129</v>
      </c>
      <c r="F33" s="61">
        <v>204</v>
      </c>
      <c r="G33" s="60">
        <v>0.29702417173507917</v>
      </c>
      <c r="H33" s="60">
        <v>0.29702417173507917</v>
      </c>
      <c r="I33" s="59">
        <v>0.16987939307763048</v>
      </c>
    </row>
    <row r="34" spans="2:9" x14ac:dyDescent="0.2">
      <c r="B34" s="67" t="s">
        <v>120</v>
      </c>
      <c r="C34" s="61" t="s">
        <v>88</v>
      </c>
      <c r="D34" s="61" t="s">
        <v>87</v>
      </c>
      <c r="E34" s="61" t="s">
        <v>128</v>
      </c>
      <c r="F34" s="61">
        <v>184</v>
      </c>
      <c r="G34" s="60">
        <v>0.20069220248962971</v>
      </c>
      <c r="H34" s="60">
        <v>0.20069220248962971</v>
      </c>
      <c r="I34" s="59">
        <v>0.30282793756506277</v>
      </c>
    </row>
    <row r="35" spans="2:9" x14ac:dyDescent="0.2">
      <c r="B35" s="67" t="s">
        <v>120</v>
      </c>
      <c r="C35" s="61" t="s">
        <v>85</v>
      </c>
      <c r="D35" s="61" t="s">
        <v>108</v>
      </c>
      <c r="E35" s="61" t="s">
        <v>127</v>
      </c>
      <c r="F35" s="61">
        <v>187</v>
      </c>
      <c r="G35" s="60">
        <v>0.28228323397814725</v>
      </c>
      <c r="H35" s="60">
        <v>0.28228323397814725</v>
      </c>
      <c r="I35" s="59">
        <v>0.21780295226477578</v>
      </c>
    </row>
    <row r="36" spans="2:9" x14ac:dyDescent="0.2">
      <c r="B36" s="67" t="s">
        <v>120</v>
      </c>
      <c r="C36" s="61" t="s">
        <v>82</v>
      </c>
      <c r="D36" s="61" t="s">
        <v>81</v>
      </c>
      <c r="E36" s="61" t="s">
        <v>126</v>
      </c>
      <c r="F36" s="61">
        <v>171</v>
      </c>
      <c r="G36" s="60">
        <v>0.18582531364546959</v>
      </c>
      <c r="H36" s="60">
        <v>0.18582531364546959</v>
      </c>
      <c r="I36" s="59">
        <v>0.18582531364546959</v>
      </c>
    </row>
    <row r="37" spans="2:9" x14ac:dyDescent="0.2">
      <c r="B37" s="67" t="s">
        <v>120</v>
      </c>
      <c r="C37" s="61" t="s">
        <v>79</v>
      </c>
      <c r="D37" s="61" t="s">
        <v>125</v>
      </c>
      <c r="E37" s="61" t="s">
        <v>124</v>
      </c>
      <c r="F37" s="61">
        <v>227</v>
      </c>
      <c r="G37" s="60">
        <v>0.28713475849957021</v>
      </c>
      <c r="H37" s="60">
        <v>0.28713475849957021</v>
      </c>
      <c r="I37" s="59">
        <v>0.23155900973539459</v>
      </c>
    </row>
    <row r="38" spans="2:9" x14ac:dyDescent="0.2">
      <c r="B38" s="67" t="s">
        <v>120</v>
      </c>
      <c r="C38" s="61" t="s">
        <v>76</v>
      </c>
      <c r="D38" s="61">
        <v>0</v>
      </c>
      <c r="E38" s="61">
        <v>0</v>
      </c>
      <c r="F38" s="61">
        <v>0</v>
      </c>
      <c r="G38" s="60">
        <v>0</v>
      </c>
      <c r="H38" s="60">
        <v>0</v>
      </c>
      <c r="I38" s="59">
        <v>0</v>
      </c>
    </row>
    <row r="39" spans="2:9" x14ac:dyDescent="0.2">
      <c r="B39" s="67" t="s">
        <v>120</v>
      </c>
      <c r="C39" s="61" t="s">
        <v>75</v>
      </c>
      <c r="D39" s="61" t="s">
        <v>74</v>
      </c>
      <c r="E39" s="61" t="s">
        <v>123</v>
      </c>
      <c r="F39" s="61">
        <v>176</v>
      </c>
      <c r="G39" s="60">
        <v>0.26440445177865468</v>
      </c>
      <c r="H39" s="60">
        <v>0.26440445177865468</v>
      </c>
      <c r="I39" s="59">
        <v>0.23359334382007901</v>
      </c>
    </row>
    <row r="40" spans="2:9" x14ac:dyDescent="0.2">
      <c r="B40" s="67" t="s">
        <v>120</v>
      </c>
      <c r="C40" s="61" t="s">
        <v>72</v>
      </c>
      <c r="D40" s="61" t="s">
        <v>71</v>
      </c>
      <c r="E40" s="61" t="s">
        <v>122</v>
      </c>
      <c r="F40" s="61">
        <v>201</v>
      </c>
      <c r="G40" s="60">
        <v>0.8003099200664896</v>
      </c>
      <c r="H40" s="60">
        <v>0.8003099200664896</v>
      </c>
      <c r="I40" s="59">
        <v>0.8003099200664896</v>
      </c>
    </row>
    <row r="41" spans="2:9" x14ac:dyDescent="0.2">
      <c r="B41" s="67" t="s">
        <v>120</v>
      </c>
      <c r="C41" s="61" t="s">
        <v>69</v>
      </c>
      <c r="D41" s="61" t="s">
        <v>68</v>
      </c>
      <c r="E41" s="61" t="s">
        <v>121</v>
      </c>
      <c r="F41" s="61">
        <v>210</v>
      </c>
      <c r="G41" s="60">
        <v>0.25363932907447734</v>
      </c>
      <c r="H41" s="60">
        <v>0.25363932907447734</v>
      </c>
      <c r="I41" s="59">
        <v>0.14389621593417759</v>
      </c>
    </row>
    <row r="42" spans="2:9" x14ac:dyDescent="0.2">
      <c r="B42" s="67" t="s">
        <v>120</v>
      </c>
      <c r="C42" s="66" t="s">
        <v>66</v>
      </c>
      <c r="D42" s="66" t="s">
        <v>65</v>
      </c>
      <c r="E42" s="66" t="s">
        <v>119</v>
      </c>
      <c r="F42" s="61">
        <v>263</v>
      </c>
      <c r="G42" s="60">
        <v>0.34512781581754809</v>
      </c>
      <c r="H42" s="60">
        <v>0.34512781581754809</v>
      </c>
      <c r="I42" s="59">
        <v>0.22517717679993524</v>
      </c>
    </row>
    <row r="43" spans="2:9" x14ac:dyDescent="0.2">
      <c r="B43" s="67"/>
      <c r="C43" s="66"/>
      <c r="D43" s="66"/>
      <c r="E43" s="66"/>
      <c r="F43" s="66"/>
      <c r="G43" s="60"/>
      <c r="H43" s="60"/>
      <c r="I43" s="59"/>
    </row>
    <row r="44" spans="2:9" ht="15" x14ac:dyDescent="0.2">
      <c r="B44" s="65" t="s">
        <v>50</v>
      </c>
      <c r="C44" s="64"/>
      <c r="D44" s="64"/>
      <c r="E44" s="64"/>
      <c r="F44" s="64"/>
      <c r="G44" s="64"/>
      <c r="H44" s="64"/>
      <c r="I44" s="63"/>
    </row>
    <row r="45" spans="2:9" x14ac:dyDescent="0.2">
      <c r="B45" s="62" t="s">
        <v>50</v>
      </c>
      <c r="C45" s="61" t="s">
        <v>118</v>
      </c>
      <c r="D45" s="61">
        <v>0</v>
      </c>
      <c r="E45" s="61">
        <v>0</v>
      </c>
      <c r="F45" s="61">
        <v>0</v>
      </c>
      <c r="G45" s="60">
        <v>0</v>
      </c>
      <c r="H45" s="60">
        <v>0</v>
      </c>
      <c r="I45" s="59">
        <v>0</v>
      </c>
    </row>
    <row r="46" spans="2:9" x14ac:dyDescent="0.2">
      <c r="B46" s="62" t="s">
        <v>50</v>
      </c>
      <c r="C46" s="61" t="s">
        <v>117</v>
      </c>
      <c r="D46" s="61" t="s">
        <v>116</v>
      </c>
      <c r="E46" s="61" t="s">
        <v>115</v>
      </c>
      <c r="F46" s="61">
        <v>0</v>
      </c>
      <c r="G46" s="60">
        <v>0</v>
      </c>
      <c r="H46" s="60">
        <v>0</v>
      </c>
      <c r="I46" s="59">
        <v>0</v>
      </c>
    </row>
    <row r="47" spans="2:9" x14ac:dyDescent="0.2">
      <c r="B47" s="62" t="s">
        <v>50</v>
      </c>
      <c r="C47" s="61" t="s">
        <v>114</v>
      </c>
      <c r="D47" s="61">
        <v>0</v>
      </c>
      <c r="E47" s="61">
        <v>0</v>
      </c>
      <c r="F47" s="61">
        <v>0</v>
      </c>
      <c r="G47" s="60">
        <v>0</v>
      </c>
      <c r="H47" s="60">
        <v>0</v>
      </c>
      <c r="I47" s="59">
        <v>0</v>
      </c>
    </row>
    <row r="48" spans="2:9" x14ac:dyDescent="0.2">
      <c r="B48" s="62" t="s">
        <v>50</v>
      </c>
      <c r="C48" s="61" t="s">
        <v>113</v>
      </c>
      <c r="D48" s="61" t="s">
        <v>73</v>
      </c>
      <c r="E48" s="61" t="s">
        <v>87</v>
      </c>
      <c r="F48" s="61">
        <v>243</v>
      </c>
      <c r="G48" s="60">
        <v>1.6677931896406193</v>
      </c>
      <c r="H48" s="60">
        <v>1.6677931896406193</v>
      </c>
      <c r="I48" s="59">
        <v>1.6677931896406193</v>
      </c>
    </row>
    <row r="49" spans="2:9" x14ac:dyDescent="0.2">
      <c r="B49" s="62" t="s">
        <v>50</v>
      </c>
      <c r="C49" s="61" t="s">
        <v>112</v>
      </c>
      <c r="D49" s="61" t="s">
        <v>111</v>
      </c>
      <c r="E49" s="61" t="s">
        <v>110</v>
      </c>
      <c r="F49" s="61">
        <v>73</v>
      </c>
      <c r="G49" s="60">
        <v>0.48705663615560646</v>
      </c>
      <c r="H49" s="60">
        <v>0.48705663615560646</v>
      </c>
      <c r="I49" s="59">
        <v>0.25346824942791762</v>
      </c>
    </row>
    <row r="50" spans="2:9" x14ac:dyDescent="0.2">
      <c r="B50" s="62" t="s">
        <v>50</v>
      </c>
      <c r="C50" s="61" t="s">
        <v>109</v>
      </c>
      <c r="D50" s="61" t="s">
        <v>83</v>
      </c>
      <c r="E50" s="61" t="s">
        <v>108</v>
      </c>
      <c r="F50" s="61">
        <v>269</v>
      </c>
      <c r="G50" s="60">
        <v>0.28870741064645433</v>
      </c>
      <c r="H50" s="60">
        <v>0.28870741064645433</v>
      </c>
      <c r="I50" s="59">
        <v>0.31621101488191805</v>
      </c>
    </row>
    <row r="51" spans="2:9" x14ac:dyDescent="0.2">
      <c r="B51" s="62" t="s">
        <v>50</v>
      </c>
      <c r="C51" s="61" t="s">
        <v>107</v>
      </c>
      <c r="D51" s="61">
        <v>0</v>
      </c>
      <c r="E51" s="61">
        <v>0</v>
      </c>
      <c r="F51" s="61">
        <v>0</v>
      </c>
      <c r="G51" s="60">
        <v>0</v>
      </c>
      <c r="H51" s="60">
        <v>0</v>
      </c>
      <c r="I51" s="59">
        <v>0</v>
      </c>
    </row>
    <row r="52" spans="2:9" x14ac:dyDescent="0.2">
      <c r="B52" s="62" t="s">
        <v>50</v>
      </c>
      <c r="C52" s="61" t="s">
        <v>106</v>
      </c>
      <c r="D52" s="61">
        <v>0</v>
      </c>
      <c r="E52" s="61">
        <v>0</v>
      </c>
      <c r="F52" s="61">
        <v>0</v>
      </c>
      <c r="G52" s="60">
        <v>0</v>
      </c>
      <c r="H52" s="60">
        <v>0</v>
      </c>
      <c r="I52" s="59">
        <v>0</v>
      </c>
    </row>
    <row r="53" spans="2:9" x14ac:dyDescent="0.2">
      <c r="B53" s="62" t="s">
        <v>50</v>
      </c>
      <c r="C53" s="61" t="s">
        <v>105</v>
      </c>
      <c r="D53" s="61">
        <v>0</v>
      </c>
      <c r="E53" s="61">
        <v>0</v>
      </c>
      <c r="F53" s="61">
        <v>0</v>
      </c>
      <c r="G53" s="60">
        <v>0</v>
      </c>
      <c r="H53" s="60">
        <v>0</v>
      </c>
      <c r="I53" s="59">
        <v>0</v>
      </c>
    </row>
    <row r="54" spans="2:9" x14ac:dyDescent="0.2">
      <c r="B54" s="62" t="s">
        <v>50</v>
      </c>
      <c r="C54" s="61" t="s">
        <v>104</v>
      </c>
      <c r="D54" s="61" t="s">
        <v>103</v>
      </c>
      <c r="E54" s="61" t="s">
        <v>102</v>
      </c>
      <c r="F54" s="61">
        <v>249</v>
      </c>
      <c r="G54" s="60">
        <v>0.24641204168741171</v>
      </c>
      <c r="H54" s="60">
        <v>0.24641204168741171</v>
      </c>
      <c r="I54" s="59">
        <v>0.2554056853165475</v>
      </c>
    </row>
    <row r="55" spans="2:9" x14ac:dyDescent="0.2">
      <c r="B55" s="62" t="s">
        <v>50</v>
      </c>
      <c r="C55" s="61" t="s">
        <v>100</v>
      </c>
      <c r="D55" s="61" t="s">
        <v>99</v>
      </c>
      <c r="E55" s="61" t="s">
        <v>101</v>
      </c>
      <c r="F55" s="61">
        <v>261</v>
      </c>
      <c r="G55" s="60">
        <v>0.34993304269041026</v>
      </c>
      <c r="H55" s="60">
        <v>0.34993304269041026</v>
      </c>
      <c r="I55" s="59">
        <v>0.30445192444386554</v>
      </c>
    </row>
    <row r="56" spans="2:9" x14ac:dyDescent="0.2">
      <c r="B56" s="62" t="s">
        <v>50</v>
      </c>
      <c r="C56" s="61" t="s">
        <v>100</v>
      </c>
      <c r="D56" s="61" t="s">
        <v>99</v>
      </c>
      <c r="E56" s="61" t="s">
        <v>65</v>
      </c>
      <c r="F56" s="61">
        <v>310</v>
      </c>
      <c r="G56" s="60">
        <v>0.44445369874090046</v>
      </c>
      <c r="H56" s="60">
        <v>0.44445369874090046</v>
      </c>
      <c r="I56" s="59">
        <v>0.48937410047338697</v>
      </c>
    </row>
    <row r="57" spans="2:9" x14ac:dyDescent="0.2">
      <c r="B57" s="62" t="s">
        <v>50</v>
      </c>
      <c r="C57" s="61" t="s">
        <v>98</v>
      </c>
      <c r="D57" s="61" t="s">
        <v>97</v>
      </c>
      <c r="E57" s="61" t="s">
        <v>96</v>
      </c>
      <c r="F57" s="61">
        <v>171</v>
      </c>
      <c r="G57" s="60">
        <v>9.4534409199244065E-2</v>
      </c>
      <c r="H57" s="60">
        <v>9.4534409199244065E-2</v>
      </c>
      <c r="I57" s="59">
        <v>9.4534409199244065E-2</v>
      </c>
    </row>
    <row r="58" spans="2:9" x14ac:dyDescent="0.2">
      <c r="B58" s="62" t="s">
        <v>50</v>
      </c>
      <c r="C58" s="61" t="s">
        <v>95</v>
      </c>
      <c r="D58" s="61">
        <v>0</v>
      </c>
      <c r="E58" s="61">
        <v>0</v>
      </c>
      <c r="F58" s="61">
        <v>0</v>
      </c>
      <c r="G58" s="60">
        <v>0</v>
      </c>
      <c r="H58" s="60">
        <v>0</v>
      </c>
      <c r="I58" s="59">
        <v>0</v>
      </c>
    </row>
    <row r="59" spans="2:9" x14ac:dyDescent="0.2">
      <c r="B59" s="62" t="s">
        <v>50</v>
      </c>
      <c r="C59" s="61" t="s">
        <v>94</v>
      </c>
      <c r="D59" s="61">
        <v>0</v>
      </c>
      <c r="E59" s="61">
        <v>0</v>
      </c>
      <c r="F59" s="61">
        <v>0</v>
      </c>
      <c r="G59" s="60">
        <v>0</v>
      </c>
      <c r="H59" s="60">
        <v>0</v>
      </c>
      <c r="I59" s="59">
        <v>0</v>
      </c>
    </row>
    <row r="60" spans="2:9" x14ac:dyDescent="0.2">
      <c r="B60" s="62" t="s">
        <v>50</v>
      </c>
      <c r="C60" s="61" t="s">
        <v>93</v>
      </c>
      <c r="D60" s="61">
        <v>0</v>
      </c>
      <c r="E60" s="61">
        <v>0</v>
      </c>
      <c r="F60" s="61">
        <v>0</v>
      </c>
      <c r="G60" s="60">
        <v>0</v>
      </c>
      <c r="H60" s="60">
        <v>0</v>
      </c>
      <c r="I60" s="59">
        <v>0</v>
      </c>
    </row>
    <row r="61" spans="2:9" x14ac:dyDescent="0.2">
      <c r="B61" s="62" t="s">
        <v>50</v>
      </c>
      <c r="C61" s="61" t="s">
        <v>92</v>
      </c>
      <c r="D61" s="61">
        <v>0</v>
      </c>
      <c r="E61" s="61">
        <v>0</v>
      </c>
      <c r="F61" s="61">
        <v>0</v>
      </c>
      <c r="G61" s="60">
        <v>0</v>
      </c>
      <c r="H61" s="60">
        <v>0</v>
      </c>
      <c r="I61" s="59">
        <v>0</v>
      </c>
    </row>
    <row r="62" spans="2:9" x14ac:dyDescent="0.2">
      <c r="B62" s="62" t="s">
        <v>50</v>
      </c>
      <c r="C62" s="61" t="s">
        <v>91</v>
      </c>
      <c r="D62" s="61">
        <v>0</v>
      </c>
      <c r="E62" s="61">
        <v>0</v>
      </c>
      <c r="F62" s="61">
        <v>0</v>
      </c>
      <c r="G62" s="60">
        <v>0</v>
      </c>
      <c r="H62" s="60">
        <v>0</v>
      </c>
      <c r="I62" s="59">
        <v>0</v>
      </c>
    </row>
    <row r="63" spans="2:9" x14ac:dyDescent="0.2">
      <c r="B63" s="62" t="s">
        <v>50</v>
      </c>
      <c r="C63" s="61" t="s">
        <v>90</v>
      </c>
      <c r="D63" s="61" t="s">
        <v>67</v>
      </c>
      <c r="E63" s="61" t="s">
        <v>89</v>
      </c>
      <c r="F63" s="61">
        <v>256</v>
      </c>
      <c r="G63" s="60">
        <v>0.30003972365710363</v>
      </c>
      <c r="H63" s="60">
        <v>0.30003972365710363</v>
      </c>
      <c r="I63" s="59">
        <v>0.49330767874309717</v>
      </c>
    </row>
    <row r="64" spans="2:9" x14ac:dyDescent="0.2">
      <c r="B64" s="62" t="s">
        <v>50</v>
      </c>
      <c r="C64" s="61" t="s">
        <v>88</v>
      </c>
      <c r="D64" s="61" t="s">
        <v>87</v>
      </c>
      <c r="E64" s="61" t="s">
        <v>86</v>
      </c>
      <c r="F64" s="61">
        <v>242</v>
      </c>
      <c r="G64" s="60">
        <v>0.74649785704861216</v>
      </c>
      <c r="H64" s="60">
        <v>0.74649785704861216</v>
      </c>
      <c r="I64" s="59">
        <v>0.74649785704861216</v>
      </c>
    </row>
    <row r="65" spans="2:20" x14ac:dyDescent="0.2">
      <c r="B65" s="62" t="s">
        <v>50</v>
      </c>
      <c r="C65" s="61" t="s">
        <v>85</v>
      </c>
      <c r="D65" s="61" t="s">
        <v>84</v>
      </c>
      <c r="E65" s="61" t="s">
        <v>83</v>
      </c>
      <c r="F65" s="61">
        <v>170</v>
      </c>
      <c r="G65" s="60">
        <v>4.0889592228541514E-2</v>
      </c>
      <c r="H65" s="60">
        <v>4.0889592228541514E-2</v>
      </c>
      <c r="I65" s="59">
        <v>4.0889592228541514E-2</v>
      </c>
    </row>
    <row r="66" spans="2:20" x14ac:dyDescent="0.2">
      <c r="B66" s="62" t="s">
        <v>50</v>
      </c>
      <c r="C66" s="61" t="s">
        <v>82</v>
      </c>
      <c r="D66" s="61" t="s">
        <v>81</v>
      </c>
      <c r="E66" s="61" t="s">
        <v>80</v>
      </c>
      <c r="F66" s="61">
        <v>249</v>
      </c>
      <c r="G66" s="60">
        <v>0.12022845540428234</v>
      </c>
      <c r="H66" s="60">
        <v>0.12022845540428234</v>
      </c>
      <c r="I66" s="59">
        <v>0.12666236969281794</v>
      </c>
    </row>
    <row r="67" spans="2:20" x14ac:dyDescent="0.2">
      <c r="B67" s="62" t="s">
        <v>50</v>
      </c>
      <c r="C67" s="61" t="s">
        <v>79</v>
      </c>
      <c r="D67" s="61" t="s">
        <v>78</v>
      </c>
      <c r="E67" s="61" t="s">
        <v>77</v>
      </c>
      <c r="F67" s="61">
        <v>162</v>
      </c>
      <c r="G67" s="60">
        <v>1.4344585732846721E-2</v>
      </c>
      <c r="H67" s="60">
        <v>1.4344585732846721E-2</v>
      </c>
      <c r="I67" s="59">
        <v>1.4344585732846721E-2</v>
      </c>
    </row>
    <row r="68" spans="2:20" x14ac:dyDescent="0.2">
      <c r="B68" s="62" t="s">
        <v>50</v>
      </c>
      <c r="C68" s="61" t="s">
        <v>76</v>
      </c>
      <c r="D68" s="61">
        <v>0</v>
      </c>
      <c r="E68" s="61">
        <v>0</v>
      </c>
      <c r="F68" s="61">
        <v>0</v>
      </c>
      <c r="G68" s="60">
        <v>0</v>
      </c>
      <c r="H68" s="60">
        <v>0</v>
      </c>
      <c r="I68" s="59">
        <v>0</v>
      </c>
    </row>
    <row r="69" spans="2:20" x14ac:dyDescent="0.2">
      <c r="B69" s="62" t="s">
        <v>50</v>
      </c>
      <c r="C69" s="61" t="s">
        <v>75</v>
      </c>
      <c r="D69" s="61" t="s">
        <v>74</v>
      </c>
      <c r="E69" s="61" t="s">
        <v>73</v>
      </c>
      <c r="F69" s="61">
        <v>242</v>
      </c>
      <c r="G69" s="60">
        <v>0.25104098251432555</v>
      </c>
      <c r="H69" s="60">
        <v>0.25104098251432555</v>
      </c>
      <c r="I69" s="59">
        <v>0.22616798053471068</v>
      </c>
    </row>
    <row r="70" spans="2:20" x14ac:dyDescent="0.2">
      <c r="B70" s="62" t="s">
        <v>50</v>
      </c>
      <c r="C70" s="61" t="s">
        <v>72</v>
      </c>
      <c r="D70" s="61" t="s">
        <v>71</v>
      </c>
      <c r="E70" s="61" t="s">
        <v>70</v>
      </c>
      <c r="F70" s="61">
        <v>267</v>
      </c>
      <c r="G70" s="60">
        <v>0.5636980828790813</v>
      </c>
      <c r="H70" s="60">
        <v>0.5636980828790813</v>
      </c>
      <c r="I70" s="59">
        <v>0.57706367311893114</v>
      </c>
    </row>
    <row r="71" spans="2:20" x14ac:dyDescent="0.2">
      <c r="B71" s="62" t="s">
        <v>50</v>
      </c>
      <c r="C71" s="61" t="s">
        <v>69</v>
      </c>
      <c r="D71" s="61" t="s">
        <v>68</v>
      </c>
      <c r="E71" s="61" t="s">
        <v>67</v>
      </c>
      <c r="F71" s="61">
        <v>267</v>
      </c>
      <c r="G71" s="60">
        <v>0.16807577748985017</v>
      </c>
      <c r="H71" s="60">
        <v>0.16807577748985017</v>
      </c>
      <c r="I71" s="59">
        <v>0.19471610622000726</v>
      </c>
    </row>
    <row r="72" spans="2:20" ht="13.5" thickBot="1" x14ac:dyDescent="0.25">
      <c r="B72" s="58" t="s">
        <v>50</v>
      </c>
      <c r="C72" s="57" t="s">
        <v>66</v>
      </c>
      <c r="D72" s="57" t="s">
        <v>65</v>
      </c>
      <c r="E72" s="56" t="s">
        <v>64</v>
      </c>
      <c r="F72" s="56">
        <v>222</v>
      </c>
      <c r="G72" s="55">
        <v>0.20334435506398232</v>
      </c>
      <c r="H72" s="55">
        <v>0.20334435506398232</v>
      </c>
      <c r="I72" s="54">
        <v>0.22533073932328423</v>
      </c>
    </row>
    <row r="78" spans="2:20" ht="17.25" x14ac:dyDescent="0.2">
      <c r="B78" s="11" t="s">
        <v>1</v>
      </c>
      <c r="C78" s="11"/>
      <c r="D78" s="11"/>
      <c r="E78" s="11"/>
      <c r="F78" s="11"/>
      <c r="G78" s="11"/>
      <c r="H78" s="11"/>
      <c r="I78" s="11"/>
      <c r="J78" s="11"/>
      <c r="K78" s="11"/>
      <c r="L78" s="11"/>
      <c r="M78" s="11"/>
      <c r="N78" s="11"/>
      <c r="O78" s="11"/>
      <c r="P78" s="11"/>
      <c r="Q78" s="11"/>
      <c r="R78" s="11"/>
      <c r="S78" s="11"/>
      <c r="T78" s="11"/>
    </row>
  </sheetData>
  <dataValidations count="2">
    <dataValidation allowBlank="1" showInputMessage="1" showErrorMessage="1" prompt="Model check" sqref="B1"/>
    <dataValidation allowBlank="1" showInputMessage="1" showErrorMessage="1" prompt="Sheet check" sqref="C1"/>
  </dataValidations>
  <pageMargins left="0.70866141732283472" right="0.70866141732283472" top="0.74803149606299213" bottom="0.74803149606299213" header="0.31496062992125984" footer="0.31496062992125984"/>
  <pageSetup paperSize="9" orientation="landscape" r:id="rId1"/>
  <headerFooter>
    <oddHeader>&amp;L&amp;F [&amp;A]&amp;R&amp;G</oddHeader>
    <oddFooter>&amp;LPrinted on &amp;D at &amp;T&amp;RPage &amp;P of &amp;N</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CDEB6"/>
  </sheetPr>
  <dimension ref="A1:T188"/>
  <sheetViews>
    <sheetView showGridLines="0" topLeftCell="A166" zoomScale="85" zoomScaleNormal="85" workbookViewId="0">
      <selection activeCell="H16" sqref="H16"/>
    </sheetView>
  </sheetViews>
  <sheetFormatPr defaultRowHeight="12.75" x14ac:dyDescent="0.2"/>
  <cols>
    <col min="1" max="1" width="5" style="30" customWidth="1"/>
    <col min="2" max="2" width="20.7109375" style="30" customWidth="1"/>
    <col min="3" max="3" width="18.42578125" style="30" bestFit="1" customWidth="1"/>
    <col min="4" max="4" width="24.28515625" style="30" bestFit="1" customWidth="1"/>
    <col min="5" max="5" width="21.42578125" style="30" bestFit="1" customWidth="1"/>
    <col min="6" max="6" width="21.42578125" style="30" customWidth="1"/>
    <col min="7" max="7" width="12.42578125" style="30" bestFit="1" customWidth="1"/>
    <col min="8" max="8" width="12.5703125" style="30" bestFit="1" customWidth="1"/>
    <col min="9" max="24" width="9.140625" style="30" customWidth="1"/>
    <col min="25" max="16384" width="9.140625" style="30"/>
  </cols>
  <sheetData>
    <row r="1" spans="1:20" x14ac:dyDescent="0.2">
      <c r="B1" s="5">
        <f ca="1">Info!E79</f>
        <v>1</v>
      </c>
      <c r="C1" s="5">
        <f>SUM(A:A)</f>
        <v>0</v>
      </c>
    </row>
    <row r="2" spans="1:20" ht="17.25" x14ac:dyDescent="0.2">
      <c r="A2" s="5"/>
      <c r="B2" s="29" t="str">
        <f>Info!D8</f>
        <v>European Commission</v>
      </c>
      <c r="C2" s="11"/>
      <c r="D2" s="11"/>
      <c r="E2" s="11"/>
      <c r="F2" s="11"/>
      <c r="G2" s="11"/>
      <c r="H2" s="11"/>
      <c r="I2" s="11"/>
      <c r="J2" s="11"/>
      <c r="K2" s="11"/>
      <c r="L2" s="11"/>
      <c r="M2" s="21"/>
      <c r="N2" s="22"/>
      <c r="O2" s="22"/>
      <c r="P2" s="22"/>
      <c r="Q2" s="22"/>
      <c r="R2" s="22"/>
      <c r="S2" s="22"/>
      <c r="T2" s="22"/>
    </row>
    <row r="3" spans="1:20" ht="17.25" x14ac:dyDescent="0.2">
      <c r="A3" s="5"/>
      <c r="B3" s="29" t="str">
        <f>Info!D10</f>
        <v>Study on the price and quality of rail services</v>
      </c>
      <c r="C3" s="11"/>
      <c r="D3" s="11"/>
      <c r="E3" s="11"/>
      <c r="F3" s="11"/>
      <c r="G3" s="11"/>
      <c r="H3" s="11"/>
      <c r="I3" s="11"/>
      <c r="J3" s="11"/>
      <c r="K3" s="11"/>
      <c r="L3" s="11"/>
      <c r="M3" s="21"/>
      <c r="N3" s="22"/>
      <c r="O3" s="22"/>
      <c r="P3" s="22"/>
      <c r="Q3" s="22"/>
      <c r="R3" s="22"/>
      <c r="S3" s="22"/>
      <c r="T3" s="22"/>
    </row>
    <row r="4" spans="1:20" ht="17.25" x14ac:dyDescent="0.2">
      <c r="B4" s="11" t="str">
        <f ca="1">FileName</f>
        <v>2016-04-price-quality-rail-pax-services-intermod-comp-tool.xlsx</v>
      </c>
      <c r="C4" s="11"/>
      <c r="D4" s="11"/>
      <c r="E4" s="11"/>
      <c r="F4" s="11"/>
      <c r="G4" s="11"/>
      <c r="H4" s="11"/>
      <c r="I4" s="11"/>
      <c r="J4" s="11"/>
      <c r="K4" s="11"/>
      <c r="L4" s="11"/>
      <c r="M4" s="21"/>
      <c r="N4" s="23"/>
      <c r="O4" s="23"/>
      <c r="P4" s="23"/>
      <c r="Q4" s="23"/>
      <c r="R4" s="23"/>
      <c r="S4" s="23"/>
      <c r="T4" s="23"/>
    </row>
    <row r="6" spans="1:20" ht="17.25" x14ac:dyDescent="0.2">
      <c r="B6" s="11" t="str">
        <f ca="1">IF(CELL("filename",B2)="","",MID(CELL("filename",A2),FIND("]",CELL("filename",A2))+1,99))</f>
        <v>Car Data</v>
      </c>
      <c r="C6" s="11"/>
      <c r="D6" s="11"/>
      <c r="E6" s="11"/>
      <c r="F6" s="11"/>
      <c r="G6" s="11"/>
      <c r="H6" s="11"/>
      <c r="I6" s="11"/>
      <c r="J6" s="11"/>
      <c r="K6" s="11"/>
      <c r="L6" s="11"/>
      <c r="M6" s="11"/>
      <c r="N6" s="11"/>
      <c r="O6" s="11"/>
      <c r="P6" s="11"/>
      <c r="Q6" s="11"/>
      <c r="R6" s="11"/>
      <c r="S6" s="11"/>
      <c r="T6" s="11"/>
    </row>
    <row r="7" spans="1:20" x14ac:dyDescent="0.2">
      <c r="B7" s="2"/>
    </row>
    <row r="8" spans="1:20" ht="13.5" thickBot="1" x14ac:dyDescent="0.25"/>
    <row r="9" spans="1:20" x14ac:dyDescent="0.2">
      <c r="B9" s="79" t="s">
        <v>141</v>
      </c>
      <c r="C9" s="78" t="s">
        <v>282</v>
      </c>
      <c r="D9" s="78"/>
      <c r="E9" s="78"/>
      <c r="F9" s="78"/>
      <c r="G9" s="78"/>
      <c r="H9" s="77"/>
    </row>
    <row r="10" spans="1:20" x14ac:dyDescent="0.2">
      <c r="B10" s="67" t="s">
        <v>139</v>
      </c>
      <c r="C10" s="76">
        <v>42417.525727546294</v>
      </c>
      <c r="D10" s="69"/>
      <c r="E10" s="69"/>
      <c r="F10" s="69"/>
      <c r="G10" s="69"/>
      <c r="H10" s="68"/>
    </row>
    <row r="11" spans="1:20" ht="13.5" thickBot="1" x14ac:dyDescent="0.25">
      <c r="B11" s="81"/>
      <c r="C11" s="90"/>
      <c r="D11" s="80"/>
      <c r="E11" s="80"/>
      <c r="F11" s="80"/>
      <c r="G11" s="80"/>
      <c r="H11" s="89"/>
    </row>
    <row r="12" spans="1:20" ht="15" x14ac:dyDescent="0.2">
      <c r="B12" s="88"/>
      <c r="C12" s="85"/>
      <c r="D12" s="85"/>
      <c r="E12" s="85"/>
      <c r="F12" s="85"/>
      <c r="G12" s="85"/>
      <c r="H12" s="84" t="s">
        <v>43</v>
      </c>
    </row>
    <row r="13" spans="1:20" ht="15" x14ac:dyDescent="0.2">
      <c r="B13" s="87" t="s">
        <v>59</v>
      </c>
      <c r="C13" s="86" t="s">
        <v>138</v>
      </c>
      <c r="D13" s="86" t="s">
        <v>137</v>
      </c>
      <c r="E13" s="86" t="s">
        <v>136</v>
      </c>
      <c r="F13" s="86" t="s">
        <v>46</v>
      </c>
      <c r="G13" s="85" t="s">
        <v>281</v>
      </c>
      <c r="H13" s="84" t="s">
        <v>280</v>
      </c>
    </row>
    <row r="14" spans="1:20" x14ac:dyDescent="0.2">
      <c r="B14" s="67"/>
      <c r="C14" s="69"/>
      <c r="D14" s="69"/>
      <c r="E14" s="69"/>
      <c r="F14" s="69"/>
      <c r="G14" s="69"/>
      <c r="H14" s="68"/>
    </row>
    <row r="15" spans="1:20" ht="15" x14ac:dyDescent="0.2">
      <c r="B15" s="65" t="s">
        <v>240</v>
      </c>
      <c r="C15" s="64"/>
      <c r="D15" s="64"/>
      <c r="E15" s="64"/>
      <c r="F15" s="64"/>
      <c r="G15" s="64"/>
      <c r="H15" s="63"/>
    </row>
    <row r="16" spans="1:20" x14ac:dyDescent="0.2">
      <c r="B16" s="67" t="s">
        <v>240</v>
      </c>
      <c r="C16" s="69" t="s">
        <v>118</v>
      </c>
      <c r="D16" s="69" t="s">
        <v>279</v>
      </c>
      <c r="E16" s="69" t="s">
        <v>278</v>
      </c>
      <c r="F16" s="69">
        <v>23</v>
      </c>
      <c r="G16" s="61">
        <v>13</v>
      </c>
      <c r="H16" s="59">
        <v>4.8980671079933091E-2</v>
      </c>
    </row>
    <row r="17" spans="2:8" x14ac:dyDescent="0.2">
      <c r="B17" s="67" t="s">
        <v>240</v>
      </c>
      <c r="C17" s="69" t="s">
        <v>114</v>
      </c>
      <c r="D17" s="69" t="s">
        <v>252</v>
      </c>
      <c r="E17" s="69" t="s">
        <v>277</v>
      </c>
      <c r="F17" s="69">
        <v>19</v>
      </c>
      <c r="G17" s="61">
        <v>17</v>
      </c>
      <c r="H17" s="59">
        <v>4.0488479278922261E-2</v>
      </c>
    </row>
    <row r="18" spans="2:8" x14ac:dyDescent="0.2">
      <c r="B18" s="67" t="s">
        <v>240</v>
      </c>
      <c r="C18" s="69" t="s">
        <v>113</v>
      </c>
      <c r="D18" s="69" t="s">
        <v>276</v>
      </c>
      <c r="E18" s="69" t="s">
        <v>275</v>
      </c>
      <c r="F18" s="69">
        <v>40</v>
      </c>
      <c r="G18" s="61">
        <v>13</v>
      </c>
      <c r="H18" s="59">
        <v>8.1363378959977042E-2</v>
      </c>
    </row>
    <row r="19" spans="2:8" x14ac:dyDescent="0.2">
      <c r="B19" s="67" t="s">
        <v>240</v>
      </c>
      <c r="C19" s="69" t="s">
        <v>112</v>
      </c>
      <c r="D19" s="69" t="s">
        <v>274</v>
      </c>
      <c r="E19" s="69" t="s">
        <v>273</v>
      </c>
      <c r="F19" s="69">
        <v>28</v>
      </c>
      <c r="G19" s="61">
        <v>11</v>
      </c>
      <c r="H19" s="59">
        <v>5.1001401275539295E-2</v>
      </c>
    </row>
    <row r="20" spans="2:8" x14ac:dyDescent="0.2">
      <c r="B20" s="67" t="s">
        <v>240</v>
      </c>
      <c r="C20" s="69" t="s">
        <v>109</v>
      </c>
      <c r="D20" s="69" t="s">
        <v>272</v>
      </c>
      <c r="E20" s="69" t="s">
        <v>271</v>
      </c>
      <c r="F20" s="69">
        <v>41</v>
      </c>
      <c r="G20" s="61">
        <v>14</v>
      </c>
      <c r="H20" s="59">
        <v>5.8717993635000187E-2</v>
      </c>
    </row>
    <row r="21" spans="2:8" x14ac:dyDescent="0.2">
      <c r="B21" s="67" t="s">
        <v>240</v>
      </c>
      <c r="C21" s="69" t="s">
        <v>106</v>
      </c>
      <c r="D21" s="69" t="s">
        <v>270</v>
      </c>
      <c r="E21" s="69" t="s">
        <v>269</v>
      </c>
      <c r="F21" s="69">
        <v>35</v>
      </c>
      <c r="G21" s="61">
        <v>14</v>
      </c>
      <c r="H21" s="59">
        <v>5.081800117930408E-2</v>
      </c>
    </row>
    <row r="22" spans="2:8" x14ac:dyDescent="0.2">
      <c r="B22" s="67" t="s">
        <v>240</v>
      </c>
      <c r="C22" s="69" t="s">
        <v>105</v>
      </c>
      <c r="D22" s="69" t="s">
        <v>268</v>
      </c>
      <c r="E22" s="69" t="s">
        <v>267</v>
      </c>
      <c r="F22" s="69">
        <v>26</v>
      </c>
      <c r="G22" s="61">
        <v>11</v>
      </c>
      <c r="H22" s="59">
        <v>8.3148365120121817E-2</v>
      </c>
    </row>
    <row r="23" spans="2:8" x14ac:dyDescent="0.2">
      <c r="B23" s="67" t="s">
        <v>240</v>
      </c>
      <c r="C23" s="69" t="s">
        <v>104</v>
      </c>
      <c r="D23" s="69" t="s">
        <v>266</v>
      </c>
      <c r="E23" s="69" t="s">
        <v>265</v>
      </c>
      <c r="F23" s="69">
        <v>38</v>
      </c>
      <c r="G23" s="61">
        <v>14</v>
      </c>
      <c r="H23" s="59">
        <v>5.5129186837775603E-2</v>
      </c>
    </row>
    <row r="24" spans="2:8" x14ac:dyDescent="0.2">
      <c r="B24" s="67" t="s">
        <v>240</v>
      </c>
      <c r="C24" s="69" t="s">
        <v>100</v>
      </c>
      <c r="D24" s="69" t="s">
        <v>264</v>
      </c>
      <c r="E24" s="69" t="s">
        <v>263</v>
      </c>
      <c r="F24" s="69">
        <v>27</v>
      </c>
      <c r="G24" s="61">
        <v>18</v>
      </c>
      <c r="H24" s="59">
        <v>5.2108862203980359E-2</v>
      </c>
    </row>
    <row r="25" spans="2:8" x14ac:dyDescent="0.2">
      <c r="B25" s="67" t="s">
        <v>240</v>
      </c>
      <c r="C25" s="69" t="s">
        <v>98</v>
      </c>
      <c r="D25" s="69" t="s">
        <v>262</v>
      </c>
      <c r="E25" s="69" t="s">
        <v>261</v>
      </c>
      <c r="F25" s="69">
        <v>29</v>
      </c>
      <c r="G25" s="61">
        <v>11</v>
      </c>
      <c r="H25" s="59">
        <v>6.5604918179626825E-2</v>
      </c>
    </row>
    <row r="26" spans="2:8" x14ac:dyDescent="0.2">
      <c r="B26" s="67" t="s">
        <v>240</v>
      </c>
      <c r="C26" s="69" t="s">
        <v>94</v>
      </c>
      <c r="D26" s="69" t="s">
        <v>260</v>
      </c>
      <c r="E26" s="69" t="s">
        <v>259</v>
      </c>
      <c r="F26" s="69">
        <v>32</v>
      </c>
      <c r="G26" s="61">
        <v>14</v>
      </c>
      <c r="H26" s="59">
        <v>7.4515978854598972E-2</v>
      </c>
    </row>
    <row r="27" spans="2:8" x14ac:dyDescent="0.2">
      <c r="B27" s="67" t="s">
        <v>240</v>
      </c>
      <c r="C27" s="69" t="s">
        <v>92</v>
      </c>
      <c r="D27" s="69" t="s">
        <v>258</v>
      </c>
      <c r="E27" s="69" t="s">
        <v>257</v>
      </c>
      <c r="F27" s="69">
        <v>43</v>
      </c>
      <c r="G27" s="61">
        <v>15</v>
      </c>
      <c r="H27" s="59">
        <v>9.3530800232247149E-2</v>
      </c>
    </row>
    <row r="28" spans="2:8" x14ac:dyDescent="0.2">
      <c r="B28" s="67" t="s">
        <v>240</v>
      </c>
      <c r="C28" s="69" t="s">
        <v>91</v>
      </c>
      <c r="D28" s="69" t="s">
        <v>256</v>
      </c>
      <c r="E28" s="69" t="s">
        <v>255</v>
      </c>
      <c r="F28" s="69">
        <v>33</v>
      </c>
      <c r="G28" s="61">
        <v>14</v>
      </c>
      <c r="H28" s="59">
        <v>6.869002502604242E-2</v>
      </c>
    </row>
    <row r="29" spans="2:8" x14ac:dyDescent="0.2">
      <c r="B29" s="67" t="s">
        <v>240</v>
      </c>
      <c r="C29" s="69" t="s">
        <v>90</v>
      </c>
      <c r="D29" s="69" t="s">
        <v>254</v>
      </c>
      <c r="E29" s="69" t="s">
        <v>253</v>
      </c>
      <c r="F29" s="69">
        <v>33</v>
      </c>
      <c r="G29" s="61">
        <v>14</v>
      </c>
      <c r="H29" s="59">
        <v>5.1734844256220318E-2</v>
      </c>
    </row>
    <row r="30" spans="2:8" x14ac:dyDescent="0.2">
      <c r="B30" s="67" t="s">
        <v>240</v>
      </c>
      <c r="C30" s="69" t="s">
        <v>88</v>
      </c>
      <c r="D30" s="69" t="s">
        <v>252</v>
      </c>
      <c r="E30" s="69" t="s">
        <v>251</v>
      </c>
      <c r="F30" s="69">
        <v>22</v>
      </c>
      <c r="G30" s="61">
        <v>13</v>
      </c>
      <c r="H30" s="59">
        <v>4.7116345025513581E-2</v>
      </c>
    </row>
    <row r="31" spans="2:8" x14ac:dyDescent="0.2">
      <c r="B31" s="67" t="s">
        <v>240</v>
      </c>
      <c r="C31" s="69" t="s">
        <v>85</v>
      </c>
      <c r="D31" s="69" t="s">
        <v>250</v>
      </c>
      <c r="E31" s="69" t="s">
        <v>249</v>
      </c>
      <c r="F31" s="69">
        <v>37</v>
      </c>
      <c r="G31" s="61">
        <v>16</v>
      </c>
      <c r="H31" s="59">
        <v>8.0944708761289799E-2</v>
      </c>
    </row>
    <row r="32" spans="2:8" x14ac:dyDescent="0.2">
      <c r="B32" s="67" t="s">
        <v>240</v>
      </c>
      <c r="C32" s="69" t="s">
        <v>82</v>
      </c>
      <c r="D32" s="69" t="s">
        <v>248</v>
      </c>
      <c r="E32" s="69" t="s">
        <v>247</v>
      </c>
      <c r="F32" s="69">
        <v>26</v>
      </c>
      <c r="G32" s="61">
        <v>14</v>
      </c>
      <c r="H32" s="59">
        <v>7.5433276060038926E-2</v>
      </c>
    </row>
    <row r="33" spans="2:8" x14ac:dyDescent="0.2">
      <c r="B33" s="67" t="s">
        <v>240</v>
      </c>
      <c r="C33" s="69" t="s">
        <v>75</v>
      </c>
      <c r="D33" s="69" t="s">
        <v>246</v>
      </c>
      <c r="E33" s="69" t="s">
        <v>245</v>
      </c>
      <c r="F33" s="69">
        <v>28</v>
      </c>
      <c r="G33" s="61">
        <v>20</v>
      </c>
      <c r="H33" s="59">
        <v>8.1402585539889619E-2</v>
      </c>
    </row>
    <row r="34" spans="2:8" x14ac:dyDescent="0.2">
      <c r="B34" s="67" t="s">
        <v>240</v>
      </c>
      <c r="C34" s="69" t="s">
        <v>72</v>
      </c>
      <c r="D34" s="69" t="s">
        <v>244</v>
      </c>
      <c r="E34" s="69" t="s">
        <v>243</v>
      </c>
      <c r="F34" s="69">
        <v>38</v>
      </c>
      <c r="G34" s="61">
        <v>18</v>
      </c>
      <c r="H34" s="59">
        <v>5.4249434083732055E-2</v>
      </c>
    </row>
    <row r="35" spans="2:8" x14ac:dyDescent="0.2">
      <c r="B35" s="67" t="s">
        <v>240</v>
      </c>
      <c r="C35" s="69" t="s">
        <v>69</v>
      </c>
      <c r="D35" s="69" t="s">
        <v>242</v>
      </c>
      <c r="E35" s="69" t="s">
        <v>241</v>
      </c>
      <c r="F35" s="69">
        <v>20</v>
      </c>
      <c r="G35" s="61">
        <v>16</v>
      </c>
      <c r="H35" s="59">
        <v>5.5318314566433748E-2</v>
      </c>
    </row>
    <row r="36" spans="2:8" x14ac:dyDescent="0.2">
      <c r="B36" s="67" t="s">
        <v>240</v>
      </c>
      <c r="C36" s="69" t="s">
        <v>66</v>
      </c>
      <c r="D36" s="69" t="s">
        <v>239</v>
      </c>
      <c r="E36" s="69" t="s">
        <v>238</v>
      </c>
      <c r="F36" s="69">
        <v>26</v>
      </c>
      <c r="G36" s="61">
        <v>13</v>
      </c>
      <c r="H36" s="59">
        <v>5.6352868079578247E-2</v>
      </c>
    </row>
    <row r="37" spans="2:8" x14ac:dyDescent="0.2">
      <c r="B37" s="67"/>
      <c r="C37" s="69"/>
      <c r="D37" s="69"/>
      <c r="E37" s="69"/>
      <c r="F37" s="69"/>
      <c r="G37" s="69"/>
      <c r="H37" s="68"/>
    </row>
    <row r="38" spans="2:8" ht="15" x14ac:dyDescent="0.2">
      <c r="B38" s="65" t="s">
        <v>57</v>
      </c>
      <c r="C38" s="64"/>
      <c r="D38" s="64"/>
      <c r="E38" s="64"/>
      <c r="F38" s="64"/>
      <c r="G38" s="64"/>
      <c r="H38" s="63"/>
    </row>
    <row r="39" spans="2:8" x14ac:dyDescent="0.2">
      <c r="B39" s="82" t="s">
        <v>57</v>
      </c>
      <c r="C39" s="66" t="s">
        <v>118</v>
      </c>
      <c r="D39" s="69" t="s">
        <v>237</v>
      </c>
      <c r="E39" s="69" t="s">
        <v>236</v>
      </c>
      <c r="F39" s="69">
        <v>59</v>
      </c>
      <c r="G39" s="61">
        <v>59</v>
      </c>
      <c r="H39" s="59">
        <v>4.8980671079933084E-2</v>
      </c>
    </row>
    <row r="40" spans="2:8" x14ac:dyDescent="0.2">
      <c r="B40" s="82" t="s">
        <v>57</v>
      </c>
      <c r="C40" s="66" t="s">
        <v>117</v>
      </c>
      <c r="D40" s="69" t="s">
        <v>235</v>
      </c>
      <c r="E40" s="69" t="s">
        <v>234</v>
      </c>
      <c r="F40" s="69">
        <v>62</v>
      </c>
      <c r="G40" s="61">
        <v>86</v>
      </c>
      <c r="H40" s="59">
        <v>9.9877292356649744E-2</v>
      </c>
    </row>
    <row r="41" spans="2:8" x14ac:dyDescent="0.2">
      <c r="B41" s="82" t="s">
        <v>57</v>
      </c>
      <c r="C41" s="66" t="s">
        <v>114</v>
      </c>
      <c r="D41" s="69" t="s">
        <v>194</v>
      </c>
      <c r="E41" s="69" t="s">
        <v>233</v>
      </c>
      <c r="F41" s="69">
        <v>153</v>
      </c>
      <c r="G41" s="61">
        <v>204</v>
      </c>
      <c r="H41" s="59">
        <v>4.0488479278922254E-2</v>
      </c>
    </row>
    <row r="42" spans="2:8" x14ac:dyDescent="0.2">
      <c r="B42" s="82" t="s">
        <v>57</v>
      </c>
      <c r="C42" s="66" t="s">
        <v>113</v>
      </c>
      <c r="D42" s="69" t="s">
        <v>134</v>
      </c>
      <c r="E42" s="69" t="s">
        <v>232</v>
      </c>
      <c r="F42" s="69">
        <v>84</v>
      </c>
      <c r="G42" s="61">
        <v>88</v>
      </c>
      <c r="H42" s="59">
        <v>8.1363378959977042E-2</v>
      </c>
    </row>
    <row r="43" spans="2:8" x14ac:dyDescent="0.2">
      <c r="B43" s="82" t="s">
        <v>57</v>
      </c>
      <c r="C43" s="66" t="s">
        <v>112</v>
      </c>
      <c r="D43" s="69" t="s">
        <v>162</v>
      </c>
      <c r="E43" s="69" t="s">
        <v>231</v>
      </c>
      <c r="F43" s="69">
        <v>92</v>
      </c>
      <c r="G43" s="61">
        <v>67</v>
      </c>
      <c r="H43" s="59">
        <v>5.1001401275539295E-2</v>
      </c>
    </row>
    <row r="44" spans="2:8" x14ac:dyDescent="0.2">
      <c r="B44" s="82" t="s">
        <v>57</v>
      </c>
      <c r="C44" s="66" t="s">
        <v>109</v>
      </c>
      <c r="D44" s="69" t="s">
        <v>230</v>
      </c>
      <c r="E44" s="69" t="s">
        <v>229</v>
      </c>
      <c r="F44" s="69">
        <v>60</v>
      </c>
      <c r="G44" s="61">
        <v>72</v>
      </c>
      <c r="H44" s="59">
        <v>5.8717993635000174E-2</v>
      </c>
    </row>
    <row r="45" spans="2:8" x14ac:dyDescent="0.2">
      <c r="B45" s="82" t="s">
        <v>57</v>
      </c>
      <c r="C45" s="66" t="s">
        <v>107</v>
      </c>
      <c r="D45" s="69" t="s">
        <v>188</v>
      </c>
      <c r="E45" s="69" t="s">
        <v>228</v>
      </c>
      <c r="F45" s="69">
        <v>106</v>
      </c>
      <c r="G45" s="61">
        <v>101</v>
      </c>
      <c r="H45" s="59">
        <v>6.2519201996130175E-2</v>
      </c>
    </row>
    <row r="46" spans="2:8" x14ac:dyDescent="0.2">
      <c r="B46" s="82" t="s">
        <v>57</v>
      </c>
      <c r="C46" s="66" t="s">
        <v>106</v>
      </c>
      <c r="D46" s="69" t="s">
        <v>227</v>
      </c>
      <c r="E46" s="69" t="s">
        <v>226</v>
      </c>
      <c r="F46" s="69">
        <v>100</v>
      </c>
      <c r="G46" s="61">
        <v>102</v>
      </c>
      <c r="H46" s="59">
        <v>6.625085203298442E-2</v>
      </c>
    </row>
    <row r="47" spans="2:8" x14ac:dyDescent="0.2">
      <c r="B47" s="82" t="s">
        <v>57</v>
      </c>
      <c r="C47" s="66" t="s">
        <v>105</v>
      </c>
      <c r="D47" s="69" t="s">
        <v>132</v>
      </c>
      <c r="E47" s="69" t="s">
        <v>225</v>
      </c>
      <c r="F47" s="69">
        <v>60</v>
      </c>
      <c r="G47" s="61">
        <v>70</v>
      </c>
      <c r="H47" s="59">
        <v>0.10303567039025771</v>
      </c>
    </row>
    <row r="48" spans="2:8" x14ac:dyDescent="0.2">
      <c r="B48" s="82" t="s">
        <v>57</v>
      </c>
      <c r="C48" s="66" t="s">
        <v>104</v>
      </c>
      <c r="D48" s="69" t="s">
        <v>224</v>
      </c>
      <c r="E48" s="69" t="s">
        <v>223</v>
      </c>
      <c r="F48" s="69">
        <v>72</v>
      </c>
      <c r="G48" s="61">
        <v>76</v>
      </c>
      <c r="H48" s="59">
        <v>0.14100325712676667</v>
      </c>
    </row>
    <row r="49" spans="2:8" x14ac:dyDescent="0.2">
      <c r="B49" s="82" t="s">
        <v>57</v>
      </c>
      <c r="C49" s="66" t="s">
        <v>100</v>
      </c>
      <c r="D49" s="69" t="s">
        <v>222</v>
      </c>
      <c r="E49" s="69" t="s">
        <v>221</v>
      </c>
      <c r="F49" s="69">
        <v>68</v>
      </c>
      <c r="G49" s="61">
        <v>66</v>
      </c>
      <c r="H49" s="59">
        <v>0.14487324068264451</v>
      </c>
    </row>
    <row r="50" spans="2:8" x14ac:dyDescent="0.2">
      <c r="B50" s="82" t="s">
        <v>57</v>
      </c>
      <c r="C50" s="66" t="s">
        <v>153</v>
      </c>
      <c r="D50" s="69" t="s">
        <v>182</v>
      </c>
      <c r="E50" s="69" t="s">
        <v>220</v>
      </c>
      <c r="F50" s="69">
        <v>81</v>
      </c>
      <c r="G50" s="61">
        <v>88</v>
      </c>
      <c r="H50" s="59">
        <v>0.14309093119980221</v>
      </c>
    </row>
    <row r="51" spans="2:8" x14ac:dyDescent="0.2">
      <c r="B51" s="82" t="s">
        <v>57</v>
      </c>
      <c r="C51" s="66" t="s">
        <v>98</v>
      </c>
      <c r="D51" s="69" t="s">
        <v>219</v>
      </c>
      <c r="E51" s="69" t="s">
        <v>218</v>
      </c>
      <c r="F51" s="69">
        <v>71</v>
      </c>
      <c r="G51" s="61">
        <v>76</v>
      </c>
      <c r="H51" s="59">
        <v>0.13145895464468546</v>
      </c>
    </row>
    <row r="52" spans="2:8" x14ac:dyDescent="0.2">
      <c r="B52" s="82" t="s">
        <v>57</v>
      </c>
      <c r="C52" s="66" t="s">
        <v>95</v>
      </c>
      <c r="D52" s="69" t="s">
        <v>217</v>
      </c>
      <c r="E52" s="69" t="s">
        <v>178</v>
      </c>
      <c r="F52" s="69">
        <v>233</v>
      </c>
      <c r="G52" s="61">
        <v>224</v>
      </c>
      <c r="H52" s="59">
        <v>6.8016429234882006E-2</v>
      </c>
    </row>
    <row r="53" spans="2:8" x14ac:dyDescent="0.2">
      <c r="B53" s="82" t="s">
        <v>57</v>
      </c>
      <c r="C53" s="66" t="s">
        <v>94</v>
      </c>
      <c r="D53" s="69" t="s">
        <v>177</v>
      </c>
      <c r="E53" s="69" t="s">
        <v>216</v>
      </c>
      <c r="F53" s="69">
        <v>108</v>
      </c>
      <c r="G53" s="61">
        <v>104</v>
      </c>
      <c r="H53" s="59">
        <v>7.4515978854598972E-2</v>
      </c>
    </row>
    <row r="54" spans="2:8" x14ac:dyDescent="0.2">
      <c r="B54" s="82" t="s">
        <v>57</v>
      </c>
      <c r="C54" s="66" t="s">
        <v>93</v>
      </c>
      <c r="D54" s="69" t="s">
        <v>215</v>
      </c>
      <c r="E54" s="69" t="s">
        <v>214</v>
      </c>
      <c r="F54" s="69">
        <v>81</v>
      </c>
      <c r="G54" s="61">
        <v>77</v>
      </c>
      <c r="H54" s="59">
        <v>3.8476925046171645E-2</v>
      </c>
    </row>
    <row r="55" spans="2:8" x14ac:dyDescent="0.2">
      <c r="B55" s="82" t="s">
        <v>57</v>
      </c>
      <c r="C55" s="66" t="s">
        <v>92</v>
      </c>
      <c r="D55" s="69" t="s">
        <v>213</v>
      </c>
      <c r="E55" s="69" t="s">
        <v>212</v>
      </c>
      <c r="F55" s="69">
        <v>68</v>
      </c>
      <c r="G55" s="61">
        <v>51</v>
      </c>
      <c r="H55" s="59">
        <v>9.3530800232247163E-2</v>
      </c>
    </row>
    <row r="56" spans="2:8" x14ac:dyDescent="0.2">
      <c r="B56" s="82" t="s">
        <v>57</v>
      </c>
      <c r="C56" s="66" t="s">
        <v>91</v>
      </c>
      <c r="D56" s="69" t="s">
        <v>211</v>
      </c>
      <c r="E56" s="69" t="s">
        <v>210</v>
      </c>
      <c r="F56" s="69">
        <v>69</v>
      </c>
      <c r="G56" s="61">
        <v>90</v>
      </c>
      <c r="H56" s="59">
        <v>6.869002502604242E-2</v>
      </c>
    </row>
    <row r="57" spans="2:8" x14ac:dyDescent="0.2">
      <c r="B57" s="82" t="s">
        <v>57</v>
      </c>
      <c r="C57" s="66" t="s">
        <v>90</v>
      </c>
      <c r="D57" s="69" t="s">
        <v>129</v>
      </c>
      <c r="E57" s="69" t="s">
        <v>209</v>
      </c>
      <c r="F57" s="69">
        <v>64</v>
      </c>
      <c r="G57" s="61">
        <v>61</v>
      </c>
      <c r="H57" s="59">
        <v>8.0514689509206219E-2</v>
      </c>
    </row>
    <row r="58" spans="2:8" x14ac:dyDescent="0.2">
      <c r="B58" s="82" t="s">
        <v>57</v>
      </c>
      <c r="C58" s="66" t="s">
        <v>88</v>
      </c>
      <c r="D58" s="69" t="s">
        <v>208</v>
      </c>
      <c r="E58" s="69" t="s">
        <v>207</v>
      </c>
      <c r="F58" s="69">
        <v>100</v>
      </c>
      <c r="G58" s="61">
        <v>135</v>
      </c>
      <c r="H58" s="59">
        <v>4.7116345025513581E-2</v>
      </c>
    </row>
    <row r="59" spans="2:8" x14ac:dyDescent="0.2">
      <c r="B59" s="82" t="s">
        <v>57</v>
      </c>
      <c r="C59" s="66" t="s">
        <v>85</v>
      </c>
      <c r="D59" s="69" t="s">
        <v>84</v>
      </c>
      <c r="E59" s="69" t="s">
        <v>206</v>
      </c>
      <c r="F59" s="69">
        <v>62</v>
      </c>
      <c r="G59" s="61">
        <v>61</v>
      </c>
      <c r="H59" s="59">
        <v>8.0944708761289813E-2</v>
      </c>
    </row>
    <row r="60" spans="2:8" x14ac:dyDescent="0.2">
      <c r="B60" s="82" t="s">
        <v>57</v>
      </c>
      <c r="C60" s="66" t="s">
        <v>82</v>
      </c>
      <c r="D60" s="69" t="s">
        <v>126</v>
      </c>
      <c r="E60" s="69" t="s">
        <v>205</v>
      </c>
      <c r="F60" s="69">
        <v>41</v>
      </c>
      <c r="G60" s="61">
        <v>37</v>
      </c>
      <c r="H60" s="59">
        <v>0.14208439079993296</v>
      </c>
    </row>
    <row r="61" spans="2:8" x14ac:dyDescent="0.2">
      <c r="B61" s="82" t="s">
        <v>57</v>
      </c>
      <c r="C61" s="66" t="s">
        <v>79</v>
      </c>
      <c r="D61" s="69" t="s">
        <v>204</v>
      </c>
      <c r="E61" s="69" t="s">
        <v>203</v>
      </c>
      <c r="F61" s="69">
        <v>79</v>
      </c>
      <c r="G61" s="61">
        <v>51</v>
      </c>
      <c r="H61" s="59">
        <v>0.10011784718166636</v>
      </c>
    </row>
    <row r="62" spans="2:8" x14ac:dyDescent="0.2">
      <c r="B62" s="82" t="s">
        <v>57</v>
      </c>
      <c r="C62" s="66" t="s">
        <v>76</v>
      </c>
      <c r="D62" s="69" t="s">
        <v>202</v>
      </c>
      <c r="E62" s="69" t="s">
        <v>201</v>
      </c>
      <c r="F62" s="69">
        <v>68</v>
      </c>
      <c r="G62" s="61">
        <v>78</v>
      </c>
      <c r="H62" s="59">
        <v>6.8674021230049065E-2</v>
      </c>
    </row>
    <row r="63" spans="2:8" x14ac:dyDescent="0.2">
      <c r="B63" s="82" t="s">
        <v>57</v>
      </c>
      <c r="C63" s="66" t="s">
        <v>75</v>
      </c>
      <c r="D63" s="69" t="s">
        <v>159</v>
      </c>
      <c r="E63" s="69" t="s">
        <v>200</v>
      </c>
      <c r="F63" s="69">
        <v>44</v>
      </c>
      <c r="G63" s="61">
        <v>37</v>
      </c>
      <c r="H63" s="59">
        <v>8.1402585539889619E-2</v>
      </c>
    </row>
    <row r="64" spans="2:8" x14ac:dyDescent="0.2">
      <c r="B64" s="82" t="s">
        <v>57</v>
      </c>
      <c r="C64" s="66" t="s">
        <v>72</v>
      </c>
      <c r="D64" s="69" t="s">
        <v>167</v>
      </c>
      <c r="E64" s="69" t="s">
        <v>199</v>
      </c>
      <c r="F64" s="69">
        <v>49</v>
      </c>
      <c r="G64" s="61">
        <v>55</v>
      </c>
      <c r="H64" s="59">
        <v>5.4249434083732069E-2</v>
      </c>
    </row>
    <row r="65" spans="2:8" x14ac:dyDescent="0.2">
      <c r="B65" s="82" t="s">
        <v>57</v>
      </c>
      <c r="C65" s="66" t="s">
        <v>69</v>
      </c>
      <c r="D65" s="69" t="s">
        <v>121</v>
      </c>
      <c r="E65" s="69" t="s">
        <v>198</v>
      </c>
      <c r="F65" s="69">
        <v>53</v>
      </c>
      <c r="G65" s="61">
        <v>65</v>
      </c>
      <c r="H65" s="59">
        <v>5.5318314566433748E-2</v>
      </c>
    </row>
    <row r="66" spans="2:8" x14ac:dyDescent="0.2">
      <c r="B66" s="82" t="s">
        <v>57</v>
      </c>
      <c r="C66" s="66" t="s">
        <v>66</v>
      </c>
      <c r="D66" s="69" t="s">
        <v>197</v>
      </c>
      <c r="E66" s="69" t="s">
        <v>196</v>
      </c>
      <c r="F66" s="69">
        <v>76</v>
      </c>
      <c r="G66" s="61">
        <v>87</v>
      </c>
      <c r="H66" s="59">
        <v>5.6352868079578247E-2</v>
      </c>
    </row>
    <row r="67" spans="2:8" x14ac:dyDescent="0.2">
      <c r="B67" s="67"/>
      <c r="C67" s="69"/>
      <c r="D67" s="69"/>
      <c r="E67" s="69"/>
      <c r="F67" s="69"/>
      <c r="G67" s="69"/>
      <c r="H67" s="68"/>
    </row>
    <row r="68" spans="2:8" ht="15" x14ac:dyDescent="0.2">
      <c r="B68" s="65" t="s">
        <v>165</v>
      </c>
      <c r="C68" s="64"/>
      <c r="D68" s="64"/>
      <c r="E68" s="64"/>
      <c r="F68" s="64"/>
      <c r="G68" s="64"/>
      <c r="H68" s="63"/>
    </row>
    <row r="69" spans="2:8" x14ac:dyDescent="0.2">
      <c r="B69" s="82" t="s">
        <v>165</v>
      </c>
      <c r="C69" s="66" t="s">
        <v>118</v>
      </c>
      <c r="D69" s="69" t="s">
        <v>156</v>
      </c>
      <c r="E69" s="69" t="s">
        <v>155</v>
      </c>
      <c r="F69" s="69">
        <v>81</v>
      </c>
      <c r="G69" s="61">
        <v>96</v>
      </c>
      <c r="H69" s="59">
        <v>4.8980671079933084E-2</v>
      </c>
    </row>
    <row r="70" spans="2:8" x14ac:dyDescent="0.2">
      <c r="B70" s="82" t="s">
        <v>165</v>
      </c>
      <c r="C70" s="66" t="s">
        <v>117</v>
      </c>
      <c r="D70" s="69" t="s">
        <v>116</v>
      </c>
      <c r="E70" s="69" t="s">
        <v>195</v>
      </c>
      <c r="F70" s="69">
        <v>122</v>
      </c>
      <c r="G70" s="61">
        <v>144</v>
      </c>
      <c r="H70" s="59">
        <v>9.987729235664973E-2</v>
      </c>
    </row>
    <row r="71" spans="2:8" x14ac:dyDescent="0.2">
      <c r="B71" s="82" t="s">
        <v>165</v>
      </c>
      <c r="C71" s="66" t="s">
        <v>114</v>
      </c>
      <c r="D71" s="69" t="s">
        <v>194</v>
      </c>
      <c r="E71" s="69" t="s">
        <v>193</v>
      </c>
      <c r="F71" s="69">
        <v>168</v>
      </c>
      <c r="G71" s="61">
        <v>225</v>
      </c>
      <c r="H71" s="59">
        <v>4.0488479278922254E-2</v>
      </c>
    </row>
    <row r="72" spans="2:8" x14ac:dyDescent="0.2">
      <c r="B72" s="82" t="s">
        <v>165</v>
      </c>
      <c r="C72" s="66" t="s">
        <v>113</v>
      </c>
      <c r="D72" s="69" t="s">
        <v>73</v>
      </c>
      <c r="E72" s="69" t="s">
        <v>192</v>
      </c>
      <c r="F72" s="69">
        <v>152</v>
      </c>
      <c r="G72" s="61">
        <v>209</v>
      </c>
      <c r="H72" s="59">
        <v>8.1363378959977029E-2</v>
      </c>
    </row>
    <row r="73" spans="2:8" x14ac:dyDescent="0.2">
      <c r="B73" s="82" t="s">
        <v>165</v>
      </c>
      <c r="C73" s="66" t="s">
        <v>112</v>
      </c>
      <c r="D73" s="69" t="s">
        <v>148</v>
      </c>
      <c r="E73" s="69" t="s">
        <v>191</v>
      </c>
      <c r="F73" s="69">
        <v>267</v>
      </c>
      <c r="G73" s="61">
        <v>417</v>
      </c>
      <c r="H73" s="59">
        <v>0.10681761786748312</v>
      </c>
    </row>
    <row r="74" spans="2:8" x14ac:dyDescent="0.2">
      <c r="B74" s="82" t="s">
        <v>165</v>
      </c>
      <c r="C74" s="66" t="s">
        <v>109</v>
      </c>
      <c r="D74" s="69" t="s">
        <v>190</v>
      </c>
      <c r="E74" s="69" t="s">
        <v>189</v>
      </c>
      <c r="F74" s="69">
        <v>167</v>
      </c>
      <c r="G74" s="61">
        <v>232</v>
      </c>
      <c r="H74" s="59">
        <v>5.8717993635000174E-2</v>
      </c>
    </row>
    <row r="75" spans="2:8" x14ac:dyDescent="0.2">
      <c r="B75" s="82" t="s">
        <v>165</v>
      </c>
      <c r="C75" s="66" t="s">
        <v>107</v>
      </c>
      <c r="D75" s="69" t="s">
        <v>188</v>
      </c>
      <c r="E75" s="69" t="s">
        <v>187</v>
      </c>
      <c r="F75" s="69">
        <v>183</v>
      </c>
      <c r="G75" s="61">
        <v>186</v>
      </c>
      <c r="H75" s="59">
        <v>6.2519201996130175E-2</v>
      </c>
    </row>
    <row r="76" spans="2:8" x14ac:dyDescent="0.2">
      <c r="B76" s="82" t="s">
        <v>165</v>
      </c>
      <c r="C76" s="66" t="s">
        <v>106</v>
      </c>
      <c r="D76" s="69" t="s">
        <v>147</v>
      </c>
      <c r="E76" s="69" t="s">
        <v>186</v>
      </c>
      <c r="F76" s="69">
        <v>194</v>
      </c>
      <c r="G76" s="61">
        <v>253</v>
      </c>
      <c r="H76" s="59">
        <v>6.3261880919030497E-2</v>
      </c>
    </row>
    <row r="77" spans="2:8" x14ac:dyDescent="0.2">
      <c r="B77" s="82" t="s">
        <v>165</v>
      </c>
      <c r="C77" s="66" t="s">
        <v>105</v>
      </c>
      <c r="D77" s="69" t="s">
        <v>133</v>
      </c>
      <c r="E77" s="69" t="s">
        <v>185</v>
      </c>
      <c r="F77" s="69">
        <v>185</v>
      </c>
      <c r="G77" s="61">
        <v>212</v>
      </c>
      <c r="H77" s="59">
        <v>0.13185037448841844</v>
      </c>
    </row>
    <row r="78" spans="2:8" x14ac:dyDescent="0.2">
      <c r="B78" s="82" t="s">
        <v>165</v>
      </c>
      <c r="C78" s="66" t="s">
        <v>104</v>
      </c>
      <c r="D78" s="69" t="s">
        <v>80</v>
      </c>
      <c r="E78" s="69" t="s">
        <v>184</v>
      </c>
      <c r="F78" s="69">
        <v>121</v>
      </c>
      <c r="G78" s="61">
        <v>166</v>
      </c>
      <c r="H78" s="59">
        <v>5.5129186837775589E-2</v>
      </c>
    </row>
    <row r="79" spans="2:8" x14ac:dyDescent="0.2">
      <c r="B79" s="82" t="s">
        <v>165</v>
      </c>
      <c r="C79" s="66" t="s">
        <v>100</v>
      </c>
      <c r="D79" s="69" t="s">
        <v>145</v>
      </c>
      <c r="E79" s="69" t="s">
        <v>183</v>
      </c>
      <c r="F79" s="69">
        <v>105</v>
      </c>
      <c r="G79" s="61">
        <v>147</v>
      </c>
      <c r="H79" s="59">
        <v>0.11963123293334817</v>
      </c>
    </row>
    <row r="80" spans="2:8" x14ac:dyDescent="0.2">
      <c r="B80" s="82" t="s">
        <v>165</v>
      </c>
      <c r="C80" s="66" t="s">
        <v>153</v>
      </c>
      <c r="D80" s="69" t="s">
        <v>182</v>
      </c>
      <c r="E80" s="69" t="s">
        <v>181</v>
      </c>
      <c r="F80" s="69">
        <v>189</v>
      </c>
      <c r="G80" s="61">
        <v>278</v>
      </c>
      <c r="H80" s="59">
        <v>0.16187811275676794</v>
      </c>
    </row>
    <row r="81" spans="2:8" x14ac:dyDescent="0.2">
      <c r="B81" s="82" t="s">
        <v>165</v>
      </c>
      <c r="C81" s="66" t="s">
        <v>98</v>
      </c>
      <c r="D81" s="69" t="s">
        <v>130</v>
      </c>
      <c r="E81" s="69" t="s">
        <v>180</v>
      </c>
      <c r="F81" s="69">
        <v>161</v>
      </c>
      <c r="G81" s="61">
        <v>228</v>
      </c>
      <c r="H81" s="59">
        <v>0.13533272149557127</v>
      </c>
    </row>
    <row r="82" spans="2:8" x14ac:dyDescent="0.2">
      <c r="B82" s="82" t="s">
        <v>165</v>
      </c>
      <c r="C82" s="66" t="s">
        <v>95</v>
      </c>
      <c r="D82" s="69" t="s">
        <v>179</v>
      </c>
      <c r="E82" s="69" t="s">
        <v>178</v>
      </c>
      <c r="F82" s="69">
        <v>258</v>
      </c>
      <c r="G82" s="61">
        <v>221</v>
      </c>
      <c r="H82" s="59">
        <v>6.8016429234882006E-2</v>
      </c>
    </row>
    <row r="83" spans="2:8" x14ac:dyDescent="0.2">
      <c r="B83" s="82" t="s">
        <v>165</v>
      </c>
      <c r="C83" s="66" t="s">
        <v>94</v>
      </c>
      <c r="D83" s="69" t="s">
        <v>177</v>
      </c>
      <c r="E83" s="69" t="s">
        <v>176</v>
      </c>
      <c r="F83" s="69">
        <v>224</v>
      </c>
      <c r="G83" s="61">
        <v>309</v>
      </c>
      <c r="H83" s="59">
        <v>7.4515978854598958E-2</v>
      </c>
    </row>
    <row r="84" spans="2:8" x14ac:dyDescent="0.2">
      <c r="B84" s="82" t="s">
        <v>165</v>
      </c>
      <c r="C84" s="66" t="s">
        <v>93</v>
      </c>
      <c r="D84" s="69"/>
      <c r="E84" s="69"/>
      <c r="F84" s="69">
        <v>0</v>
      </c>
      <c r="G84" s="61">
        <v>0</v>
      </c>
      <c r="H84" s="59">
        <v>0</v>
      </c>
    </row>
    <row r="85" spans="2:8" x14ac:dyDescent="0.2">
      <c r="B85" s="82" t="s">
        <v>165</v>
      </c>
      <c r="C85" s="66" t="s">
        <v>92</v>
      </c>
      <c r="D85" s="69" t="s">
        <v>77</v>
      </c>
      <c r="E85" s="69" t="s">
        <v>175</v>
      </c>
      <c r="F85" s="69">
        <v>140</v>
      </c>
      <c r="G85" s="61">
        <v>172</v>
      </c>
      <c r="H85" s="59">
        <v>9.3530800232247122E-2</v>
      </c>
    </row>
    <row r="86" spans="2:8" x14ac:dyDescent="0.2">
      <c r="B86" s="82" t="s">
        <v>165</v>
      </c>
      <c r="C86" s="66" t="s">
        <v>91</v>
      </c>
      <c r="D86" s="69" t="s">
        <v>151</v>
      </c>
      <c r="E86" s="69" t="s">
        <v>174</v>
      </c>
      <c r="F86" s="69">
        <v>172</v>
      </c>
      <c r="G86" s="61">
        <v>246</v>
      </c>
      <c r="H86" s="59">
        <v>6.869002502604242E-2</v>
      </c>
    </row>
    <row r="87" spans="2:8" x14ac:dyDescent="0.2">
      <c r="B87" s="82" t="s">
        <v>165</v>
      </c>
      <c r="C87" s="66" t="s">
        <v>90</v>
      </c>
      <c r="D87" s="69" t="s">
        <v>67</v>
      </c>
      <c r="E87" s="69" t="s">
        <v>173</v>
      </c>
      <c r="F87" s="69">
        <v>166</v>
      </c>
      <c r="G87" s="61">
        <v>186</v>
      </c>
      <c r="H87" s="59">
        <v>5.1734844256220318E-2</v>
      </c>
    </row>
    <row r="88" spans="2:8" x14ac:dyDescent="0.2">
      <c r="B88" s="82" t="s">
        <v>165</v>
      </c>
      <c r="C88" s="66" t="s">
        <v>88</v>
      </c>
      <c r="D88" s="69" t="s">
        <v>87</v>
      </c>
      <c r="E88" s="69" t="s">
        <v>172</v>
      </c>
      <c r="F88" s="69">
        <v>144</v>
      </c>
      <c r="G88" s="61">
        <v>199</v>
      </c>
      <c r="H88" s="59">
        <v>4.7116345025513574E-2</v>
      </c>
    </row>
    <row r="89" spans="2:8" x14ac:dyDescent="0.2">
      <c r="B89" s="82" t="s">
        <v>165</v>
      </c>
      <c r="C89" s="66" t="s">
        <v>85</v>
      </c>
      <c r="D89" s="69" t="s">
        <v>108</v>
      </c>
      <c r="E89" s="69" t="s">
        <v>171</v>
      </c>
      <c r="F89" s="69">
        <v>179</v>
      </c>
      <c r="G89" s="61">
        <v>170</v>
      </c>
      <c r="H89" s="59">
        <v>8.0944708761289813E-2</v>
      </c>
    </row>
    <row r="90" spans="2:8" x14ac:dyDescent="0.2">
      <c r="B90" s="82" t="s">
        <v>165</v>
      </c>
      <c r="C90" s="66" t="s">
        <v>82</v>
      </c>
      <c r="D90" s="69" t="s">
        <v>160</v>
      </c>
      <c r="E90" s="69" t="s">
        <v>170</v>
      </c>
      <c r="F90" s="69">
        <v>198</v>
      </c>
      <c r="G90" s="61">
        <v>279</v>
      </c>
      <c r="H90" s="59">
        <v>0.1722207281635087</v>
      </c>
    </row>
    <row r="91" spans="2:8" x14ac:dyDescent="0.2">
      <c r="B91" s="82" t="s">
        <v>165</v>
      </c>
      <c r="C91" s="66" t="s">
        <v>79</v>
      </c>
      <c r="D91" s="69" t="s">
        <v>125</v>
      </c>
      <c r="E91" s="69" t="s">
        <v>169</v>
      </c>
      <c r="F91" s="69">
        <v>176</v>
      </c>
      <c r="G91" s="61">
        <v>225</v>
      </c>
      <c r="H91" s="59">
        <v>0.20652259447039151</v>
      </c>
    </row>
    <row r="92" spans="2:8" x14ac:dyDescent="0.2">
      <c r="B92" s="82" t="s">
        <v>165</v>
      </c>
      <c r="C92" s="66" t="s">
        <v>76</v>
      </c>
      <c r="D92" s="69"/>
      <c r="E92" s="69"/>
      <c r="F92" s="69">
        <v>0</v>
      </c>
      <c r="G92" s="61">
        <v>0</v>
      </c>
      <c r="H92" s="59">
        <v>0</v>
      </c>
    </row>
    <row r="93" spans="2:8" x14ac:dyDescent="0.2">
      <c r="B93" s="82" t="s">
        <v>165</v>
      </c>
      <c r="C93" s="66" t="s">
        <v>75</v>
      </c>
      <c r="D93" s="69" t="s">
        <v>74</v>
      </c>
      <c r="E93" s="69" t="s">
        <v>168</v>
      </c>
      <c r="F93" s="69">
        <v>135</v>
      </c>
      <c r="G93" s="61">
        <v>202</v>
      </c>
      <c r="H93" s="59">
        <v>8.1402585539889605E-2</v>
      </c>
    </row>
    <row r="94" spans="2:8" x14ac:dyDescent="0.2">
      <c r="B94" s="82" t="s">
        <v>165</v>
      </c>
      <c r="C94" s="66" t="s">
        <v>72</v>
      </c>
      <c r="D94" s="69" t="s">
        <v>71</v>
      </c>
      <c r="E94" s="69" t="s">
        <v>167</v>
      </c>
      <c r="F94" s="69">
        <v>121</v>
      </c>
      <c r="G94" s="61">
        <v>165</v>
      </c>
      <c r="H94" s="59">
        <v>5.4249434083732055E-2</v>
      </c>
    </row>
    <row r="95" spans="2:8" x14ac:dyDescent="0.2">
      <c r="B95" s="82" t="s">
        <v>165</v>
      </c>
      <c r="C95" s="66" t="s">
        <v>69</v>
      </c>
      <c r="D95" s="69" t="s">
        <v>68</v>
      </c>
      <c r="E95" s="69" t="s">
        <v>166</v>
      </c>
      <c r="F95" s="69">
        <v>150</v>
      </c>
      <c r="G95" s="61">
        <v>200</v>
      </c>
      <c r="H95" s="59">
        <v>7.0153920019521157E-2</v>
      </c>
    </row>
    <row r="96" spans="2:8" x14ac:dyDescent="0.2">
      <c r="B96" s="82" t="s">
        <v>165</v>
      </c>
      <c r="C96" s="66" t="s">
        <v>66</v>
      </c>
      <c r="D96" s="69" t="s">
        <v>164</v>
      </c>
      <c r="E96" s="69" t="s">
        <v>163</v>
      </c>
      <c r="F96" s="69">
        <v>186</v>
      </c>
      <c r="G96" s="61">
        <v>240</v>
      </c>
      <c r="H96" s="59">
        <v>8.5032966763788756E-2</v>
      </c>
    </row>
    <row r="97" spans="2:8" x14ac:dyDescent="0.2">
      <c r="B97" s="67"/>
      <c r="C97" s="69"/>
      <c r="D97" s="69"/>
      <c r="E97" s="69"/>
      <c r="F97" s="69"/>
      <c r="G97" s="69"/>
      <c r="H97" s="68"/>
    </row>
    <row r="98" spans="2:8" ht="15" x14ac:dyDescent="0.2">
      <c r="B98" s="65" t="s">
        <v>158</v>
      </c>
      <c r="C98" s="64"/>
      <c r="D98" s="64"/>
      <c r="E98" s="64"/>
      <c r="F98" s="64"/>
      <c r="G98" s="64"/>
      <c r="H98" s="63"/>
    </row>
    <row r="99" spans="2:8" x14ac:dyDescent="0.2">
      <c r="B99" s="82" t="s">
        <v>158</v>
      </c>
      <c r="C99" s="66" t="s">
        <v>118</v>
      </c>
      <c r="D99" s="69"/>
      <c r="E99" s="69"/>
      <c r="F99" s="69">
        <v>0</v>
      </c>
      <c r="G99" s="61">
        <v>0</v>
      </c>
      <c r="H99" s="59">
        <v>0</v>
      </c>
    </row>
    <row r="100" spans="2:8" x14ac:dyDescent="0.2">
      <c r="B100" s="82" t="s">
        <v>158</v>
      </c>
      <c r="C100" s="66" t="s">
        <v>117</v>
      </c>
      <c r="D100" s="69" t="s">
        <v>116</v>
      </c>
      <c r="E100" s="69" t="s">
        <v>135</v>
      </c>
      <c r="F100" s="69">
        <v>396</v>
      </c>
      <c r="G100" s="61">
        <v>444</v>
      </c>
      <c r="H100" s="59">
        <v>9.9877292356649758E-2</v>
      </c>
    </row>
    <row r="101" spans="2:8" x14ac:dyDescent="0.2">
      <c r="B101" s="82" t="s">
        <v>158</v>
      </c>
      <c r="C101" s="66" t="s">
        <v>114</v>
      </c>
      <c r="D101" s="69"/>
      <c r="E101" s="69"/>
      <c r="F101" s="69">
        <v>0</v>
      </c>
      <c r="G101" s="61">
        <v>0</v>
      </c>
      <c r="H101" s="59">
        <v>0</v>
      </c>
    </row>
    <row r="102" spans="2:8" x14ac:dyDescent="0.2">
      <c r="B102" s="82" t="s">
        <v>158</v>
      </c>
      <c r="C102" s="66" t="s">
        <v>113</v>
      </c>
      <c r="D102" s="69" t="s">
        <v>73</v>
      </c>
      <c r="E102" s="69" t="s">
        <v>134</v>
      </c>
      <c r="F102" s="69">
        <v>251</v>
      </c>
      <c r="G102" s="61">
        <v>377</v>
      </c>
      <c r="H102" s="59">
        <v>8.1363378959977042E-2</v>
      </c>
    </row>
    <row r="103" spans="2:8" x14ac:dyDescent="0.2">
      <c r="B103" s="82" t="s">
        <v>158</v>
      </c>
      <c r="C103" s="66" t="s">
        <v>112</v>
      </c>
      <c r="D103" s="69" t="s">
        <v>148</v>
      </c>
      <c r="E103" s="83" t="s">
        <v>162</v>
      </c>
      <c r="F103" s="83">
        <v>207</v>
      </c>
      <c r="G103" s="61">
        <v>307</v>
      </c>
      <c r="H103" s="59">
        <v>0.12681691371475942</v>
      </c>
    </row>
    <row r="104" spans="2:8" x14ac:dyDescent="0.2">
      <c r="B104" s="82" t="s">
        <v>158</v>
      </c>
      <c r="C104" s="66" t="s">
        <v>109</v>
      </c>
      <c r="D104" s="69" t="s">
        <v>83</v>
      </c>
      <c r="E104" s="69" t="s">
        <v>64</v>
      </c>
      <c r="F104" s="69">
        <v>373</v>
      </c>
      <c r="G104" s="61">
        <v>577</v>
      </c>
      <c r="H104" s="59">
        <v>5.8717993635000187E-2</v>
      </c>
    </row>
    <row r="105" spans="2:8" x14ac:dyDescent="0.2">
      <c r="B105" s="82" t="s">
        <v>158</v>
      </c>
      <c r="C105" s="66" t="s">
        <v>107</v>
      </c>
      <c r="D105" s="69"/>
      <c r="E105" s="69"/>
      <c r="F105" s="69">
        <v>0</v>
      </c>
      <c r="G105" s="61">
        <v>0</v>
      </c>
      <c r="H105" s="59">
        <v>0</v>
      </c>
    </row>
    <row r="106" spans="2:8" x14ac:dyDescent="0.2">
      <c r="B106" s="82" t="s">
        <v>158</v>
      </c>
      <c r="C106" s="66" t="s">
        <v>106</v>
      </c>
      <c r="D106" s="69"/>
      <c r="E106" s="69"/>
      <c r="F106" s="69">
        <v>0</v>
      </c>
      <c r="G106" s="61">
        <v>0</v>
      </c>
      <c r="H106" s="59">
        <v>0</v>
      </c>
    </row>
    <row r="107" spans="2:8" x14ac:dyDescent="0.2">
      <c r="B107" s="82" t="s">
        <v>158</v>
      </c>
      <c r="C107" s="66" t="s">
        <v>105</v>
      </c>
      <c r="D107" s="69" t="s">
        <v>133</v>
      </c>
      <c r="E107" s="69" t="s">
        <v>132</v>
      </c>
      <c r="F107" s="69">
        <v>349</v>
      </c>
      <c r="G107" s="61">
        <v>505</v>
      </c>
      <c r="H107" s="59">
        <v>0.14482854705942944</v>
      </c>
    </row>
    <row r="108" spans="2:8" x14ac:dyDescent="0.2">
      <c r="B108" s="82" t="s">
        <v>158</v>
      </c>
      <c r="C108" s="66" t="s">
        <v>104</v>
      </c>
      <c r="D108" s="69" t="s">
        <v>80</v>
      </c>
      <c r="E108" s="69" t="s">
        <v>103</v>
      </c>
      <c r="F108" s="69">
        <v>429</v>
      </c>
      <c r="G108" s="61">
        <v>612</v>
      </c>
      <c r="H108" s="59">
        <v>7.7162451779854563E-2</v>
      </c>
    </row>
    <row r="109" spans="2:8" x14ac:dyDescent="0.2">
      <c r="B109" s="82" t="s">
        <v>158</v>
      </c>
      <c r="C109" s="66" t="s">
        <v>100</v>
      </c>
      <c r="D109" s="69" t="s">
        <v>154</v>
      </c>
      <c r="E109" s="69" t="s">
        <v>131</v>
      </c>
      <c r="F109" s="69">
        <v>279</v>
      </c>
      <c r="G109" s="61">
        <v>463</v>
      </c>
      <c r="H109" s="59">
        <v>0.11962850701458475</v>
      </c>
    </row>
    <row r="110" spans="2:8" x14ac:dyDescent="0.2">
      <c r="B110" s="82" t="s">
        <v>158</v>
      </c>
      <c r="C110" s="66" t="s">
        <v>153</v>
      </c>
      <c r="D110" s="69"/>
      <c r="E110" s="69"/>
      <c r="F110" s="69">
        <v>0</v>
      </c>
      <c r="G110" s="61">
        <v>0</v>
      </c>
      <c r="H110" s="59">
        <v>0</v>
      </c>
    </row>
    <row r="111" spans="2:8" x14ac:dyDescent="0.2">
      <c r="B111" s="82" t="s">
        <v>158</v>
      </c>
      <c r="C111" s="66" t="s">
        <v>98</v>
      </c>
      <c r="D111" s="69" t="s">
        <v>130</v>
      </c>
      <c r="E111" s="69" t="s">
        <v>97</v>
      </c>
      <c r="F111" s="69">
        <v>382</v>
      </c>
      <c r="G111" s="61">
        <v>581</v>
      </c>
      <c r="H111" s="59">
        <v>0.1348571127141085</v>
      </c>
    </row>
    <row r="112" spans="2:8" x14ac:dyDescent="0.2">
      <c r="B112" s="82" t="s">
        <v>158</v>
      </c>
      <c r="C112" s="66" t="s">
        <v>95</v>
      </c>
      <c r="D112" s="69"/>
      <c r="E112" s="69"/>
      <c r="F112" s="69">
        <v>0</v>
      </c>
      <c r="G112" s="61">
        <v>0</v>
      </c>
      <c r="H112" s="59">
        <v>0</v>
      </c>
    </row>
    <row r="113" spans="2:8" x14ac:dyDescent="0.2">
      <c r="B113" s="82" t="s">
        <v>158</v>
      </c>
      <c r="C113" s="66" t="s">
        <v>94</v>
      </c>
      <c r="D113" s="69"/>
      <c r="E113" s="69"/>
      <c r="F113" s="69">
        <v>0</v>
      </c>
      <c r="G113" s="61">
        <v>0</v>
      </c>
      <c r="H113" s="59">
        <v>0</v>
      </c>
    </row>
    <row r="114" spans="2:8" x14ac:dyDescent="0.2">
      <c r="B114" s="82" t="s">
        <v>158</v>
      </c>
      <c r="C114" s="66" t="s">
        <v>93</v>
      </c>
      <c r="D114" s="69"/>
      <c r="E114" s="69"/>
      <c r="F114" s="69">
        <v>0</v>
      </c>
      <c r="G114" s="61">
        <v>0</v>
      </c>
      <c r="H114" s="59">
        <v>0</v>
      </c>
    </row>
    <row r="115" spans="2:8" x14ac:dyDescent="0.2">
      <c r="B115" s="82" t="s">
        <v>158</v>
      </c>
      <c r="C115" s="66" t="s">
        <v>92</v>
      </c>
      <c r="D115" s="69"/>
      <c r="E115" s="69"/>
      <c r="F115" s="69">
        <v>0</v>
      </c>
      <c r="G115" s="61">
        <v>0</v>
      </c>
      <c r="H115" s="59">
        <v>0</v>
      </c>
    </row>
    <row r="116" spans="2:8" x14ac:dyDescent="0.2">
      <c r="B116" s="82" t="s">
        <v>158</v>
      </c>
      <c r="C116" s="66" t="s">
        <v>91</v>
      </c>
      <c r="D116" s="69"/>
      <c r="E116" s="69"/>
      <c r="F116" s="69">
        <v>0</v>
      </c>
      <c r="G116" s="61">
        <v>0</v>
      </c>
      <c r="H116" s="59">
        <v>0</v>
      </c>
    </row>
    <row r="117" spans="2:8" x14ac:dyDescent="0.2">
      <c r="B117" s="82" t="s">
        <v>158</v>
      </c>
      <c r="C117" s="66" t="s">
        <v>90</v>
      </c>
      <c r="D117" s="69" t="s">
        <v>67</v>
      </c>
      <c r="E117" s="69" t="s">
        <v>129</v>
      </c>
      <c r="F117" s="69">
        <v>483</v>
      </c>
      <c r="G117" s="61">
        <v>461</v>
      </c>
      <c r="H117" s="59">
        <v>6.31593815258438E-2</v>
      </c>
    </row>
    <row r="118" spans="2:8" x14ac:dyDescent="0.2">
      <c r="B118" s="82" t="s">
        <v>158</v>
      </c>
      <c r="C118" s="66" t="s">
        <v>88</v>
      </c>
      <c r="D118" s="69" t="s">
        <v>87</v>
      </c>
      <c r="E118" s="69" t="s">
        <v>128</v>
      </c>
      <c r="F118" s="69">
        <v>321</v>
      </c>
      <c r="G118" s="61">
        <v>479</v>
      </c>
      <c r="H118" s="59">
        <v>4.7116345025513581E-2</v>
      </c>
    </row>
    <row r="119" spans="2:8" x14ac:dyDescent="0.2">
      <c r="B119" s="82" t="s">
        <v>158</v>
      </c>
      <c r="C119" s="66" t="s">
        <v>85</v>
      </c>
      <c r="D119" s="69" t="s">
        <v>108</v>
      </c>
      <c r="E119" s="69" t="s">
        <v>161</v>
      </c>
      <c r="F119" s="69">
        <v>290</v>
      </c>
      <c r="G119" s="61">
        <v>376</v>
      </c>
      <c r="H119" s="59">
        <v>8.0944708761289799E-2</v>
      </c>
    </row>
    <row r="120" spans="2:8" x14ac:dyDescent="0.2">
      <c r="B120" s="82" t="s">
        <v>158</v>
      </c>
      <c r="C120" s="66" t="s">
        <v>82</v>
      </c>
      <c r="D120" s="69" t="s">
        <v>160</v>
      </c>
      <c r="E120" s="69" t="s">
        <v>126</v>
      </c>
      <c r="F120" s="69">
        <v>235</v>
      </c>
      <c r="G120" s="61">
        <v>312</v>
      </c>
      <c r="H120" s="59">
        <v>0.15941474875914416</v>
      </c>
    </row>
    <row r="121" spans="2:8" x14ac:dyDescent="0.2">
      <c r="B121" s="82" t="s">
        <v>158</v>
      </c>
      <c r="C121" s="66" t="s">
        <v>79</v>
      </c>
      <c r="D121" s="69" t="s">
        <v>125</v>
      </c>
      <c r="E121" s="69" t="s">
        <v>78</v>
      </c>
      <c r="F121" s="69">
        <v>545</v>
      </c>
      <c r="G121" s="61">
        <v>559</v>
      </c>
      <c r="H121" s="59">
        <v>0.10011784718166632</v>
      </c>
    </row>
    <row r="122" spans="2:8" x14ac:dyDescent="0.2">
      <c r="B122" s="82" t="s">
        <v>158</v>
      </c>
      <c r="C122" s="66" t="s">
        <v>76</v>
      </c>
      <c r="D122" s="69"/>
      <c r="E122" s="69"/>
      <c r="F122" s="69">
        <v>0</v>
      </c>
      <c r="G122" s="61">
        <v>0</v>
      </c>
      <c r="H122" s="59">
        <v>0</v>
      </c>
    </row>
    <row r="123" spans="2:8" x14ac:dyDescent="0.2">
      <c r="B123" s="82" t="s">
        <v>158</v>
      </c>
      <c r="C123" s="66" t="s">
        <v>75</v>
      </c>
      <c r="D123" s="69" t="s">
        <v>74</v>
      </c>
      <c r="E123" s="69" t="s">
        <v>159</v>
      </c>
      <c r="F123" s="69">
        <v>340</v>
      </c>
      <c r="G123" s="61">
        <v>401</v>
      </c>
      <c r="H123" s="59">
        <v>8.1402585539889591E-2</v>
      </c>
    </row>
    <row r="124" spans="2:8" x14ac:dyDescent="0.2">
      <c r="B124" s="82" t="s">
        <v>158</v>
      </c>
      <c r="C124" s="66" t="s">
        <v>72</v>
      </c>
      <c r="D124" s="69" t="s">
        <v>71</v>
      </c>
      <c r="E124" s="69" t="s">
        <v>122</v>
      </c>
      <c r="F124" s="69">
        <v>327</v>
      </c>
      <c r="G124" s="61">
        <v>423</v>
      </c>
      <c r="H124" s="59">
        <v>5.4249434083732062E-2</v>
      </c>
    </row>
    <row r="125" spans="2:8" x14ac:dyDescent="0.2">
      <c r="B125" s="82" t="s">
        <v>158</v>
      </c>
      <c r="C125" s="66" t="s">
        <v>69</v>
      </c>
      <c r="D125" s="69" t="s">
        <v>68</v>
      </c>
      <c r="E125" s="69" t="s">
        <v>121</v>
      </c>
      <c r="F125" s="69">
        <v>426</v>
      </c>
      <c r="G125" s="61">
        <v>615</v>
      </c>
      <c r="H125" s="59">
        <v>6.0142901705649163E-2</v>
      </c>
    </row>
    <row r="126" spans="2:8" x14ac:dyDescent="0.2">
      <c r="B126" s="82" t="s">
        <v>158</v>
      </c>
      <c r="C126" s="66" t="s">
        <v>66</v>
      </c>
      <c r="D126" s="69" t="s">
        <v>157</v>
      </c>
      <c r="E126" s="69" t="s">
        <v>119</v>
      </c>
      <c r="F126" s="69">
        <v>480</v>
      </c>
      <c r="G126" s="61">
        <v>637</v>
      </c>
      <c r="H126" s="59">
        <v>5.635286807957824E-2</v>
      </c>
    </row>
    <row r="127" spans="2:8" x14ac:dyDescent="0.2">
      <c r="B127" s="67"/>
      <c r="C127" s="69"/>
      <c r="D127" s="69"/>
      <c r="E127" s="69"/>
      <c r="F127" s="69"/>
      <c r="G127" s="69"/>
      <c r="H127" s="68"/>
    </row>
    <row r="128" spans="2:8" ht="15" x14ac:dyDescent="0.2">
      <c r="B128" s="65" t="s">
        <v>52</v>
      </c>
      <c r="C128" s="64"/>
      <c r="D128" s="64"/>
      <c r="E128" s="64"/>
      <c r="F128" s="64"/>
      <c r="G128" s="64"/>
      <c r="H128" s="63"/>
    </row>
    <row r="129" spans="2:8" x14ac:dyDescent="0.2">
      <c r="B129" s="82" t="s">
        <v>52</v>
      </c>
      <c r="C129" s="66" t="s">
        <v>118</v>
      </c>
      <c r="D129" s="69" t="s">
        <v>156</v>
      </c>
      <c r="E129" s="61" t="s">
        <v>155</v>
      </c>
      <c r="F129" s="61">
        <v>81</v>
      </c>
      <c r="G129" s="61">
        <v>96</v>
      </c>
      <c r="H129" s="59">
        <v>4.8980671079933084E-2</v>
      </c>
    </row>
    <row r="130" spans="2:8" x14ac:dyDescent="0.2">
      <c r="B130" s="82" t="s">
        <v>52</v>
      </c>
      <c r="C130" s="66" t="s">
        <v>117</v>
      </c>
      <c r="D130" s="69"/>
      <c r="E130" s="61"/>
      <c r="F130" s="61">
        <v>0</v>
      </c>
      <c r="G130" s="61">
        <v>0</v>
      </c>
      <c r="H130" s="59">
        <v>0</v>
      </c>
    </row>
    <row r="131" spans="2:8" x14ac:dyDescent="0.2">
      <c r="B131" s="82" t="s">
        <v>52</v>
      </c>
      <c r="C131" s="66" t="s">
        <v>114</v>
      </c>
      <c r="D131" s="69"/>
      <c r="E131" s="61"/>
      <c r="F131" s="61">
        <v>0</v>
      </c>
      <c r="G131" s="61">
        <v>0</v>
      </c>
      <c r="H131" s="59">
        <v>0</v>
      </c>
    </row>
    <row r="132" spans="2:8" x14ac:dyDescent="0.2">
      <c r="B132" s="82" t="s">
        <v>52</v>
      </c>
      <c r="C132" s="66" t="s">
        <v>113</v>
      </c>
      <c r="D132" s="69"/>
      <c r="E132" s="61"/>
      <c r="F132" s="61">
        <v>0</v>
      </c>
      <c r="G132" s="61">
        <v>0</v>
      </c>
      <c r="H132" s="59">
        <v>0</v>
      </c>
    </row>
    <row r="133" spans="2:8" x14ac:dyDescent="0.2">
      <c r="B133" s="82" t="s">
        <v>52</v>
      </c>
      <c r="C133" s="66" t="s">
        <v>112</v>
      </c>
      <c r="D133" s="69"/>
      <c r="E133" s="61"/>
      <c r="F133" s="61">
        <v>0</v>
      </c>
      <c r="G133" s="61">
        <v>0</v>
      </c>
      <c r="H133" s="59">
        <v>0</v>
      </c>
    </row>
    <row r="134" spans="2:8" x14ac:dyDescent="0.2">
      <c r="B134" s="82" t="s">
        <v>52</v>
      </c>
      <c r="C134" s="66" t="s">
        <v>109</v>
      </c>
      <c r="D134" s="69" t="s">
        <v>83</v>
      </c>
      <c r="E134" s="61" t="s">
        <v>64</v>
      </c>
      <c r="F134" s="61">
        <v>373</v>
      </c>
      <c r="G134" s="61">
        <v>577</v>
      </c>
      <c r="H134" s="59">
        <v>5.8717993635000187E-2</v>
      </c>
    </row>
    <row r="135" spans="2:8" x14ac:dyDescent="0.2">
      <c r="B135" s="82" t="s">
        <v>52</v>
      </c>
      <c r="C135" s="66" t="s">
        <v>107</v>
      </c>
      <c r="D135" s="69"/>
      <c r="E135" s="61"/>
      <c r="F135" s="61">
        <v>0</v>
      </c>
      <c r="G135" s="61">
        <v>0</v>
      </c>
      <c r="H135" s="59">
        <v>0</v>
      </c>
    </row>
    <row r="136" spans="2:8" x14ac:dyDescent="0.2">
      <c r="B136" s="82" t="s">
        <v>52</v>
      </c>
      <c r="C136" s="66" t="s">
        <v>106</v>
      </c>
      <c r="D136" s="69"/>
      <c r="E136" s="61"/>
      <c r="F136" s="61">
        <v>0</v>
      </c>
      <c r="G136" s="61">
        <v>0</v>
      </c>
      <c r="H136" s="59">
        <v>0</v>
      </c>
    </row>
    <row r="137" spans="2:8" x14ac:dyDescent="0.2">
      <c r="B137" s="82" t="s">
        <v>52</v>
      </c>
      <c r="C137" s="66" t="s">
        <v>105</v>
      </c>
      <c r="D137" s="69"/>
      <c r="E137" s="61"/>
      <c r="F137" s="61">
        <v>0</v>
      </c>
      <c r="G137" s="61">
        <v>0</v>
      </c>
      <c r="H137" s="59">
        <v>0</v>
      </c>
    </row>
    <row r="138" spans="2:8" x14ac:dyDescent="0.2">
      <c r="B138" s="82" t="s">
        <v>52</v>
      </c>
      <c r="C138" s="66" t="s">
        <v>104</v>
      </c>
      <c r="D138" s="69" t="s">
        <v>80</v>
      </c>
      <c r="E138" s="61" t="s">
        <v>103</v>
      </c>
      <c r="F138" s="61">
        <v>429</v>
      </c>
      <c r="G138" s="61">
        <v>612</v>
      </c>
      <c r="H138" s="59">
        <v>7.7162451779854563E-2</v>
      </c>
    </row>
    <row r="139" spans="2:8" x14ac:dyDescent="0.2">
      <c r="B139" s="82" t="s">
        <v>52</v>
      </c>
      <c r="C139" s="66" t="s">
        <v>100</v>
      </c>
      <c r="D139" s="69" t="s">
        <v>154</v>
      </c>
      <c r="E139" s="61" t="s">
        <v>131</v>
      </c>
      <c r="F139" s="61">
        <v>279</v>
      </c>
      <c r="G139" s="61">
        <v>463</v>
      </c>
      <c r="H139" s="59">
        <v>0.11962850701458475</v>
      </c>
    </row>
    <row r="140" spans="2:8" x14ac:dyDescent="0.2">
      <c r="B140" s="82" t="s">
        <v>52</v>
      </c>
      <c r="C140" s="66" t="s">
        <v>153</v>
      </c>
      <c r="D140" s="69"/>
      <c r="E140" s="61"/>
      <c r="F140" s="61">
        <v>0</v>
      </c>
      <c r="G140" s="61">
        <v>0</v>
      </c>
      <c r="H140" s="59">
        <v>0</v>
      </c>
    </row>
    <row r="141" spans="2:8" x14ac:dyDescent="0.2">
      <c r="B141" s="82" t="s">
        <v>52</v>
      </c>
      <c r="C141" s="66" t="s">
        <v>98</v>
      </c>
      <c r="D141" s="69" t="s">
        <v>130</v>
      </c>
      <c r="E141" s="61" t="s">
        <v>97</v>
      </c>
      <c r="F141" s="61">
        <v>382</v>
      </c>
      <c r="G141" s="61">
        <v>581</v>
      </c>
      <c r="H141" s="59">
        <v>0.1348571127141085</v>
      </c>
    </row>
    <row r="142" spans="2:8" x14ac:dyDescent="0.2">
      <c r="B142" s="82" t="s">
        <v>52</v>
      </c>
      <c r="C142" s="66" t="s">
        <v>95</v>
      </c>
      <c r="D142" s="69"/>
      <c r="E142" s="61"/>
      <c r="F142" s="61">
        <v>0</v>
      </c>
      <c r="G142" s="61">
        <v>0</v>
      </c>
      <c r="H142" s="59">
        <v>0</v>
      </c>
    </row>
    <row r="143" spans="2:8" x14ac:dyDescent="0.2">
      <c r="B143" s="82" t="s">
        <v>52</v>
      </c>
      <c r="C143" s="66" t="s">
        <v>94</v>
      </c>
      <c r="D143" s="69"/>
      <c r="E143" s="61"/>
      <c r="F143" s="61">
        <v>0</v>
      </c>
      <c r="G143" s="61">
        <v>0</v>
      </c>
      <c r="H143" s="59">
        <v>0</v>
      </c>
    </row>
    <row r="144" spans="2:8" x14ac:dyDescent="0.2">
      <c r="B144" s="82" t="s">
        <v>52</v>
      </c>
      <c r="C144" s="66" t="s">
        <v>93</v>
      </c>
      <c r="D144" s="69"/>
      <c r="E144" s="61"/>
      <c r="F144" s="61">
        <v>0</v>
      </c>
      <c r="G144" s="61">
        <v>0</v>
      </c>
      <c r="H144" s="59">
        <v>0</v>
      </c>
    </row>
    <row r="145" spans="2:8" x14ac:dyDescent="0.2">
      <c r="B145" s="82" t="s">
        <v>52</v>
      </c>
      <c r="C145" s="66" t="s">
        <v>92</v>
      </c>
      <c r="D145" s="69"/>
      <c r="E145" s="61"/>
      <c r="F145" s="61">
        <v>0</v>
      </c>
      <c r="G145" s="61">
        <v>0</v>
      </c>
      <c r="H145" s="59">
        <v>0</v>
      </c>
    </row>
    <row r="146" spans="2:8" x14ac:dyDescent="0.2">
      <c r="B146" s="82" t="s">
        <v>52</v>
      </c>
      <c r="C146" s="66" t="s">
        <v>91</v>
      </c>
      <c r="D146" s="69" t="s">
        <v>152</v>
      </c>
      <c r="E146" s="61" t="s">
        <v>151</v>
      </c>
      <c r="F146" s="61">
        <v>70</v>
      </c>
      <c r="G146" s="61">
        <v>73</v>
      </c>
      <c r="H146" s="59">
        <v>6.8690025026042406E-2</v>
      </c>
    </row>
    <row r="147" spans="2:8" x14ac:dyDescent="0.2">
      <c r="B147" s="82" t="s">
        <v>52</v>
      </c>
      <c r="C147" s="66" t="s">
        <v>90</v>
      </c>
      <c r="D147" s="69"/>
      <c r="E147" s="61"/>
      <c r="F147" s="61">
        <v>0</v>
      </c>
      <c r="G147" s="61">
        <v>0</v>
      </c>
      <c r="H147" s="59">
        <v>0</v>
      </c>
    </row>
    <row r="148" spans="2:8" x14ac:dyDescent="0.2">
      <c r="B148" s="82" t="s">
        <v>52</v>
      </c>
      <c r="C148" s="66" t="s">
        <v>88</v>
      </c>
      <c r="D148" s="69"/>
      <c r="E148" s="61"/>
      <c r="F148" s="61">
        <v>0</v>
      </c>
      <c r="G148" s="61">
        <v>0</v>
      </c>
      <c r="H148" s="59">
        <v>0</v>
      </c>
    </row>
    <row r="149" spans="2:8" x14ac:dyDescent="0.2">
      <c r="B149" s="82" t="s">
        <v>52</v>
      </c>
      <c r="C149" s="66" t="s">
        <v>85</v>
      </c>
      <c r="D149" s="69"/>
      <c r="E149" s="61"/>
      <c r="F149" s="61">
        <v>0</v>
      </c>
      <c r="G149" s="61">
        <v>0</v>
      </c>
      <c r="H149" s="59">
        <v>0</v>
      </c>
    </row>
    <row r="150" spans="2:8" x14ac:dyDescent="0.2">
      <c r="B150" s="82" t="s">
        <v>52</v>
      </c>
      <c r="C150" s="66" t="s">
        <v>82</v>
      </c>
      <c r="D150" s="69"/>
      <c r="E150" s="61"/>
      <c r="F150" s="61">
        <v>0</v>
      </c>
      <c r="G150" s="61">
        <v>0</v>
      </c>
      <c r="H150" s="59">
        <v>0</v>
      </c>
    </row>
    <row r="151" spans="2:8" x14ac:dyDescent="0.2">
      <c r="B151" s="82" t="s">
        <v>52</v>
      </c>
      <c r="C151" s="66" t="s">
        <v>79</v>
      </c>
      <c r="D151" s="69"/>
      <c r="E151" s="61"/>
      <c r="F151" s="61">
        <v>0</v>
      </c>
      <c r="G151" s="61">
        <v>0</v>
      </c>
      <c r="H151" s="59">
        <v>0</v>
      </c>
    </row>
    <row r="152" spans="2:8" x14ac:dyDescent="0.2">
      <c r="B152" s="82" t="s">
        <v>52</v>
      </c>
      <c r="C152" s="66" t="s">
        <v>76</v>
      </c>
      <c r="D152" s="69"/>
      <c r="E152" s="61"/>
      <c r="F152" s="61">
        <v>0</v>
      </c>
      <c r="G152" s="61">
        <v>0</v>
      </c>
      <c r="H152" s="59">
        <v>0</v>
      </c>
    </row>
    <row r="153" spans="2:8" x14ac:dyDescent="0.2">
      <c r="B153" s="82" t="s">
        <v>52</v>
      </c>
      <c r="C153" s="66" t="s">
        <v>75</v>
      </c>
      <c r="D153" s="69"/>
      <c r="E153" s="61"/>
      <c r="F153" s="61">
        <v>0</v>
      </c>
      <c r="G153" s="61">
        <v>0</v>
      </c>
      <c r="H153" s="59">
        <v>0</v>
      </c>
    </row>
    <row r="154" spans="2:8" x14ac:dyDescent="0.2">
      <c r="B154" s="82" t="s">
        <v>52</v>
      </c>
      <c r="C154" s="66" t="s">
        <v>72</v>
      </c>
      <c r="D154" s="69"/>
      <c r="E154" s="61"/>
      <c r="F154" s="61">
        <v>0</v>
      </c>
      <c r="G154" s="61">
        <v>0</v>
      </c>
      <c r="H154" s="59">
        <v>0</v>
      </c>
    </row>
    <row r="155" spans="2:8" x14ac:dyDescent="0.2">
      <c r="B155" s="82" t="s">
        <v>52</v>
      </c>
      <c r="C155" s="66" t="s">
        <v>69</v>
      </c>
      <c r="D155" s="69"/>
      <c r="E155" s="61"/>
      <c r="F155" s="61">
        <v>0</v>
      </c>
      <c r="G155" s="61">
        <v>0</v>
      </c>
      <c r="H155" s="59">
        <v>0</v>
      </c>
    </row>
    <row r="156" spans="2:8" x14ac:dyDescent="0.2">
      <c r="B156" s="82" t="s">
        <v>52</v>
      </c>
      <c r="C156" s="66" t="s">
        <v>66</v>
      </c>
      <c r="D156" s="69" t="s">
        <v>150</v>
      </c>
      <c r="E156" s="61" t="s">
        <v>149</v>
      </c>
      <c r="F156" s="61">
        <v>84</v>
      </c>
      <c r="G156" s="61">
        <v>93</v>
      </c>
      <c r="H156" s="59">
        <v>5.6352868079578247E-2</v>
      </c>
    </row>
    <row r="157" spans="2:8" x14ac:dyDescent="0.2">
      <c r="B157" s="67"/>
      <c r="C157" s="69"/>
      <c r="D157" s="69"/>
      <c r="E157" s="69"/>
      <c r="F157" s="69"/>
      <c r="G157" s="69"/>
      <c r="H157" s="68"/>
    </row>
    <row r="158" spans="2:8" ht="15" x14ac:dyDescent="0.2">
      <c r="B158" s="65" t="s">
        <v>50</v>
      </c>
      <c r="C158" s="64"/>
      <c r="D158" s="64"/>
      <c r="E158" s="64"/>
      <c r="F158" s="64"/>
      <c r="G158" s="64"/>
      <c r="H158" s="63"/>
    </row>
    <row r="159" spans="2:8" x14ac:dyDescent="0.2">
      <c r="B159" s="67" t="s">
        <v>50</v>
      </c>
      <c r="C159" s="69" t="s">
        <v>118</v>
      </c>
      <c r="D159" s="69"/>
      <c r="E159" s="69"/>
      <c r="F159" s="61">
        <v>0</v>
      </c>
      <c r="G159" s="61">
        <v>0</v>
      </c>
      <c r="H159" s="59">
        <v>0</v>
      </c>
    </row>
    <row r="160" spans="2:8" x14ac:dyDescent="0.2">
      <c r="B160" s="67" t="s">
        <v>50</v>
      </c>
      <c r="C160" s="69" t="s">
        <v>117</v>
      </c>
      <c r="D160" s="69" t="s">
        <v>116</v>
      </c>
      <c r="E160" s="69" t="s">
        <v>132</v>
      </c>
      <c r="F160" s="61">
        <v>297</v>
      </c>
      <c r="G160" s="61">
        <v>301</v>
      </c>
      <c r="H160" s="59">
        <v>9.9877292356649744E-2</v>
      </c>
    </row>
    <row r="161" spans="2:8" x14ac:dyDescent="0.2">
      <c r="B161" s="67" t="s">
        <v>50</v>
      </c>
      <c r="C161" s="69" t="s">
        <v>114</v>
      </c>
      <c r="D161" s="69"/>
      <c r="E161" s="69"/>
      <c r="F161" s="61">
        <v>0</v>
      </c>
      <c r="G161" s="61">
        <v>0</v>
      </c>
      <c r="H161" s="59">
        <v>0</v>
      </c>
    </row>
    <row r="162" spans="2:8" x14ac:dyDescent="0.2">
      <c r="B162" s="67" t="s">
        <v>50</v>
      </c>
      <c r="C162" s="69" t="s">
        <v>113</v>
      </c>
      <c r="D162" s="69" t="s">
        <v>73</v>
      </c>
      <c r="E162" s="69" t="s">
        <v>87</v>
      </c>
      <c r="F162" s="61">
        <v>264</v>
      </c>
      <c r="G162" s="61">
        <v>294</v>
      </c>
      <c r="H162" s="59">
        <v>8.1363378959977029E-2</v>
      </c>
    </row>
    <row r="163" spans="2:8" x14ac:dyDescent="0.2">
      <c r="B163" s="67" t="s">
        <v>50</v>
      </c>
      <c r="C163" s="69" t="s">
        <v>112</v>
      </c>
      <c r="D163" s="69" t="s">
        <v>148</v>
      </c>
      <c r="E163" s="69" t="s">
        <v>89</v>
      </c>
      <c r="F163" s="61">
        <v>223</v>
      </c>
      <c r="G163" s="61">
        <v>312</v>
      </c>
      <c r="H163" s="59">
        <v>0.16520151275825951</v>
      </c>
    </row>
    <row r="164" spans="2:8" x14ac:dyDescent="0.2">
      <c r="B164" s="67" t="s">
        <v>50</v>
      </c>
      <c r="C164" s="69" t="s">
        <v>109</v>
      </c>
      <c r="D164" s="69" t="s">
        <v>83</v>
      </c>
      <c r="E164" s="69" t="s">
        <v>108</v>
      </c>
      <c r="F164" s="61">
        <v>369</v>
      </c>
      <c r="G164" s="61">
        <v>577</v>
      </c>
      <c r="H164" s="59">
        <v>8.7079400948179453E-2</v>
      </c>
    </row>
    <row r="165" spans="2:8" x14ac:dyDescent="0.2">
      <c r="B165" s="67" t="s">
        <v>50</v>
      </c>
      <c r="C165" s="69" t="s">
        <v>107</v>
      </c>
      <c r="D165" s="69"/>
      <c r="E165" s="69"/>
      <c r="F165" s="61">
        <v>0</v>
      </c>
      <c r="G165" s="61">
        <v>0</v>
      </c>
      <c r="H165" s="59">
        <v>0</v>
      </c>
    </row>
    <row r="166" spans="2:8" x14ac:dyDescent="0.2">
      <c r="B166" s="67" t="s">
        <v>50</v>
      </c>
      <c r="C166" s="69" t="s">
        <v>106</v>
      </c>
      <c r="D166" s="69" t="s">
        <v>147</v>
      </c>
      <c r="E166" s="69" t="s">
        <v>146</v>
      </c>
      <c r="F166" s="61">
        <v>134</v>
      </c>
      <c r="G166" s="61">
        <v>167</v>
      </c>
      <c r="H166" s="59">
        <v>6.0244053796521993E-2</v>
      </c>
    </row>
    <row r="167" spans="2:8" x14ac:dyDescent="0.2">
      <c r="B167" s="67" t="s">
        <v>50</v>
      </c>
      <c r="C167" s="69" t="s">
        <v>105</v>
      </c>
      <c r="D167" s="69"/>
      <c r="E167" s="69"/>
      <c r="F167" s="61">
        <v>0</v>
      </c>
      <c r="G167" s="61">
        <v>0</v>
      </c>
      <c r="H167" s="59">
        <v>0</v>
      </c>
    </row>
    <row r="168" spans="2:8" x14ac:dyDescent="0.2">
      <c r="B168" s="67" t="s">
        <v>50</v>
      </c>
      <c r="C168" s="69" t="s">
        <v>104</v>
      </c>
      <c r="D168" s="69" t="s">
        <v>103</v>
      </c>
      <c r="E168" s="69" t="s">
        <v>102</v>
      </c>
      <c r="F168" s="61">
        <v>320</v>
      </c>
      <c r="G168" s="61">
        <v>504</v>
      </c>
      <c r="H168" s="59">
        <v>0.14684422596381796</v>
      </c>
    </row>
    <row r="169" spans="2:8" x14ac:dyDescent="0.2">
      <c r="B169" s="67" t="s">
        <v>50</v>
      </c>
      <c r="C169" s="69" t="s">
        <v>100</v>
      </c>
      <c r="D169" s="69" t="s">
        <v>145</v>
      </c>
      <c r="E169" s="69" t="s">
        <v>101</v>
      </c>
      <c r="F169" s="61">
        <v>362</v>
      </c>
      <c r="G169" s="61">
        <v>575</v>
      </c>
      <c r="H169" s="59">
        <v>9.9862350951257936E-2</v>
      </c>
    </row>
    <row r="170" spans="2:8" x14ac:dyDescent="0.2">
      <c r="B170" s="67" t="s">
        <v>50</v>
      </c>
      <c r="C170" s="69" t="s">
        <v>100</v>
      </c>
      <c r="D170" s="69" t="s">
        <v>144</v>
      </c>
      <c r="E170" s="69" t="s">
        <v>142</v>
      </c>
      <c r="F170" s="61">
        <v>322</v>
      </c>
      <c r="G170" s="61">
        <v>448</v>
      </c>
      <c r="H170" s="59">
        <v>9.5178037926217304E-2</v>
      </c>
    </row>
    <row r="171" spans="2:8" x14ac:dyDescent="0.2">
      <c r="B171" s="67" t="s">
        <v>50</v>
      </c>
      <c r="C171" s="69" t="s">
        <v>98</v>
      </c>
      <c r="D171" s="69" t="s">
        <v>97</v>
      </c>
      <c r="E171" s="69" t="s">
        <v>96</v>
      </c>
      <c r="F171" s="61">
        <v>236</v>
      </c>
      <c r="G171" s="61">
        <v>318</v>
      </c>
      <c r="H171" s="59">
        <v>7.1468355635265282E-2</v>
      </c>
    </row>
    <row r="172" spans="2:8" x14ac:dyDescent="0.2">
      <c r="B172" s="67" t="s">
        <v>50</v>
      </c>
      <c r="C172" s="69" t="s">
        <v>95</v>
      </c>
      <c r="D172" s="69"/>
      <c r="E172" s="69"/>
      <c r="F172" s="61">
        <v>0</v>
      </c>
      <c r="G172" s="61">
        <v>0</v>
      </c>
      <c r="H172" s="59">
        <v>0</v>
      </c>
    </row>
    <row r="173" spans="2:8" x14ac:dyDescent="0.2">
      <c r="B173" s="67" t="s">
        <v>50</v>
      </c>
      <c r="C173" s="69" t="s">
        <v>94</v>
      </c>
      <c r="D173" s="69"/>
      <c r="E173" s="69"/>
      <c r="F173" s="61">
        <v>0</v>
      </c>
      <c r="G173" s="61">
        <v>0</v>
      </c>
      <c r="H173" s="59">
        <v>0</v>
      </c>
    </row>
    <row r="174" spans="2:8" x14ac:dyDescent="0.2">
      <c r="B174" s="67" t="s">
        <v>50</v>
      </c>
      <c r="C174" s="69" t="s">
        <v>93</v>
      </c>
      <c r="D174" s="69"/>
      <c r="E174" s="69"/>
      <c r="F174" s="61">
        <v>0</v>
      </c>
      <c r="G174" s="61">
        <v>0</v>
      </c>
      <c r="H174" s="59">
        <v>0</v>
      </c>
    </row>
    <row r="175" spans="2:8" x14ac:dyDescent="0.2">
      <c r="B175" s="67" t="s">
        <v>50</v>
      </c>
      <c r="C175" s="69" t="s">
        <v>92</v>
      </c>
      <c r="D175" s="69"/>
      <c r="E175" s="69"/>
      <c r="F175" s="61">
        <v>0</v>
      </c>
      <c r="G175" s="61">
        <v>0</v>
      </c>
      <c r="H175" s="59">
        <v>0</v>
      </c>
    </row>
    <row r="176" spans="2:8" x14ac:dyDescent="0.2">
      <c r="B176" s="67" t="s">
        <v>50</v>
      </c>
      <c r="C176" s="69" t="s">
        <v>91</v>
      </c>
      <c r="D176" s="69"/>
      <c r="E176" s="69"/>
      <c r="F176" s="61">
        <v>0</v>
      </c>
      <c r="G176" s="61">
        <v>0</v>
      </c>
      <c r="H176" s="59">
        <v>0</v>
      </c>
    </row>
    <row r="177" spans="2:20" x14ac:dyDescent="0.2">
      <c r="B177" s="67" t="s">
        <v>50</v>
      </c>
      <c r="C177" s="69" t="s">
        <v>90</v>
      </c>
      <c r="D177" s="69" t="s">
        <v>67</v>
      </c>
      <c r="E177" s="69" t="s">
        <v>89</v>
      </c>
      <c r="F177" s="61">
        <v>221</v>
      </c>
      <c r="G177" s="61">
        <v>196</v>
      </c>
      <c r="H177" s="59">
        <v>7.4437375640144576E-2</v>
      </c>
    </row>
    <row r="178" spans="2:20" x14ac:dyDescent="0.2">
      <c r="B178" s="67" t="s">
        <v>50</v>
      </c>
      <c r="C178" s="69" t="s">
        <v>88</v>
      </c>
      <c r="D178" s="69" t="s">
        <v>87</v>
      </c>
      <c r="E178" s="69" t="s">
        <v>86</v>
      </c>
      <c r="F178" s="61">
        <v>336</v>
      </c>
      <c r="G178" s="61">
        <v>498</v>
      </c>
      <c r="H178" s="59">
        <v>4.7116345025513581E-2</v>
      </c>
    </row>
    <row r="179" spans="2:20" x14ac:dyDescent="0.2">
      <c r="B179" s="67" t="s">
        <v>50</v>
      </c>
      <c r="C179" s="69" t="s">
        <v>85</v>
      </c>
      <c r="D179" s="69" t="s">
        <v>143</v>
      </c>
      <c r="E179" s="69" t="s">
        <v>83</v>
      </c>
      <c r="F179" s="61">
        <v>200</v>
      </c>
      <c r="G179" s="61">
        <v>272</v>
      </c>
      <c r="H179" s="59">
        <v>0.13273155253105579</v>
      </c>
    </row>
    <row r="180" spans="2:20" x14ac:dyDescent="0.2">
      <c r="B180" s="67" t="s">
        <v>50</v>
      </c>
      <c r="C180" s="69" t="s">
        <v>82</v>
      </c>
      <c r="D180" s="69" t="s">
        <v>81</v>
      </c>
      <c r="E180" s="69" t="s">
        <v>80</v>
      </c>
      <c r="F180" s="61">
        <v>418</v>
      </c>
      <c r="G180" s="61">
        <v>631</v>
      </c>
      <c r="H180" s="59">
        <v>0.10699220919222883</v>
      </c>
    </row>
    <row r="181" spans="2:20" x14ac:dyDescent="0.2">
      <c r="B181" s="67" t="s">
        <v>50</v>
      </c>
      <c r="C181" s="69" t="s">
        <v>79</v>
      </c>
      <c r="D181" s="69" t="s">
        <v>78</v>
      </c>
      <c r="E181" s="69" t="s">
        <v>77</v>
      </c>
      <c r="F181" s="61">
        <v>237</v>
      </c>
      <c r="G181" s="61">
        <v>315</v>
      </c>
      <c r="H181" s="59">
        <v>0.10011784718166633</v>
      </c>
    </row>
    <row r="182" spans="2:20" x14ac:dyDescent="0.2">
      <c r="B182" s="67" t="s">
        <v>50</v>
      </c>
      <c r="C182" s="69" t="s">
        <v>76</v>
      </c>
      <c r="D182" s="69"/>
      <c r="E182" s="69"/>
      <c r="F182" s="61">
        <v>0</v>
      </c>
      <c r="G182" s="61">
        <v>0</v>
      </c>
      <c r="H182" s="59">
        <v>0</v>
      </c>
    </row>
    <row r="183" spans="2:20" x14ac:dyDescent="0.2">
      <c r="B183" s="67" t="s">
        <v>50</v>
      </c>
      <c r="C183" s="69" t="s">
        <v>75</v>
      </c>
      <c r="D183" s="69" t="s">
        <v>74</v>
      </c>
      <c r="E183" s="69" t="s">
        <v>73</v>
      </c>
      <c r="F183" s="61">
        <v>222</v>
      </c>
      <c r="G183" s="61">
        <v>337</v>
      </c>
      <c r="H183" s="59">
        <v>8.1402585539889605E-2</v>
      </c>
    </row>
    <row r="184" spans="2:20" x14ac:dyDescent="0.2">
      <c r="B184" s="67" t="s">
        <v>50</v>
      </c>
      <c r="C184" s="69" t="s">
        <v>72</v>
      </c>
      <c r="D184" s="69" t="s">
        <v>71</v>
      </c>
      <c r="E184" s="69" t="s">
        <v>70</v>
      </c>
      <c r="F184" s="61">
        <v>332</v>
      </c>
      <c r="G184" s="61">
        <v>389</v>
      </c>
      <c r="H184" s="59">
        <v>5.4249434083732062E-2</v>
      </c>
    </row>
    <row r="185" spans="2:20" x14ac:dyDescent="0.2">
      <c r="B185" s="67" t="s">
        <v>50</v>
      </c>
      <c r="C185" s="69" t="s">
        <v>69</v>
      </c>
      <c r="D185" s="69" t="s">
        <v>68</v>
      </c>
      <c r="E185" s="69" t="s">
        <v>67</v>
      </c>
      <c r="F185" s="69">
        <v>431</v>
      </c>
      <c r="G185" s="61">
        <v>530</v>
      </c>
      <c r="H185" s="59">
        <v>7.3036309452272977E-2</v>
      </c>
    </row>
    <row r="186" spans="2:20" ht="13.5" thickBot="1" x14ac:dyDescent="0.25">
      <c r="B186" s="81" t="s">
        <v>50</v>
      </c>
      <c r="C186" s="80" t="s">
        <v>66</v>
      </c>
      <c r="D186" s="80" t="s">
        <v>142</v>
      </c>
      <c r="E186" s="80" t="s">
        <v>64</v>
      </c>
      <c r="F186" s="80">
        <v>432</v>
      </c>
      <c r="G186" s="56">
        <v>587</v>
      </c>
      <c r="H186" s="54">
        <v>5.635286807957824E-2</v>
      </c>
    </row>
    <row r="188" spans="2:20" ht="17.25" x14ac:dyDescent="0.2">
      <c r="B188" s="11" t="s">
        <v>1</v>
      </c>
      <c r="C188" s="11"/>
      <c r="D188" s="11"/>
      <c r="E188" s="11"/>
      <c r="F188" s="11"/>
      <c r="G188" s="11"/>
      <c r="H188" s="11"/>
      <c r="I188" s="11"/>
      <c r="J188" s="11"/>
      <c r="K188" s="11"/>
      <c r="L188" s="11"/>
      <c r="M188" s="11"/>
      <c r="N188" s="11"/>
      <c r="O188" s="11"/>
      <c r="P188" s="11"/>
      <c r="Q188" s="11"/>
      <c r="R188" s="11"/>
      <c r="S188" s="11"/>
      <c r="T188" s="11"/>
    </row>
  </sheetData>
  <dataValidations count="2">
    <dataValidation allowBlank="1" showInputMessage="1" showErrorMessage="1" prompt="Model check" sqref="B1"/>
    <dataValidation allowBlank="1" showInputMessage="1" showErrorMessage="1" prompt="Sheet check" sqref="C1"/>
  </dataValidations>
  <pageMargins left="0.70866141732283472" right="0.70866141732283472" top="0.74803149606299213" bottom="0.74803149606299213" header="0.31496062992125984" footer="0.31496062992125984"/>
  <pageSetup paperSize="9" orientation="landscape" r:id="rId1"/>
  <headerFooter>
    <oddHeader>&amp;L&amp;F [&amp;A]&amp;R&amp;G</oddHeader>
    <oddFooter>&amp;LPrinted on &amp;D at &amp;T&amp;RPage &amp;P of &amp;N</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CDEB6"/>
  </sheetPr>
  <dimension ref="A1:T81"/>
  <sheetViews>
    <sheetView showGridLines="0" zoomScale="85" zoomScaleNormal="85" workbookViewId="0"/>
  </sheetViews>
  <sheetFormatPr defaultRowHeight="12.75" x14ac:dyDescent="0.2"/>
  <cols>
    <col min="1" max="1" width="5" style="30" customWidth="1"/>
    <col min="2" max="2" width="17.42578125" style="30" customWidth="1"/>
    <col min="3" max="3" width="18.42578125" style="30" bestFit="1" customWidth="1"/>
    <col min="4" max="4" width="7" style="30" bestFit="1" customWidth="1"/>
    <col min="5" max="5" width="12.7109375" style="30" bestFit="1" customWidth="1"/>
    <col min="6" max="6" width="12.7109375" style="30" customWidth="1"/>
    <col min="7" max="7" width="14.42578125" style="30" bestFit="1" customWidth="1"/>
    <col min="8" max="8" width="13.140625" style="30" bestFit="1" customWidth="1"/>
    <col min="9" max="9" width="12.28515625" style="30" bestFit="1" customWidth="1"/>
    <col min="10" max="10" width="18.5703125" style="30" bestFit="1" customWidth="1"/>
    <col min="11" max="11" width="19.85546875" style="30" bestFit="1" customWidth="1"/>
    <col min="12" max="12" width="10.7109375" style="30" bestFit="1" customWidth="1"/>
    <col min="13" max="13" width="16.5703125" style="30" bestFit="1" customWidth="1"/>
    <col min="14" max="14" width="19.85546875" style="30" bestFit="1" customWidth="1"/>
    <col min="15" max="24" width="9.140625" style="30" customWidth="1"/>
    <col min="25" max="16384" width="9.140625" style="30"/>
  </cols>
  <sheetData>
    <row r="1" spans="1:20" x14ac:dyDescent="0.2">
      <c r="B1" s="5">
        <f ca="1">Info!E79</f>
        <v>1</v>
      </c>
      <c r="C1" s="5">
        <f>SUM(A:A)</f>
        <v>0</v>
      </c>
    </row>
    <row r="2" spans="1:20" ht="17.25" x14ac:dyDescent="0.2">
      <c r="A2" s="5"/>
      <c r="B2" s="29" t="str">
        <f>Info!D8</f>
        <v>European Commission</v>
      </c>
      <c r="C2" s="11"/>
      <c r="D2" s="11"/>
      <c r="E2" s="11"/>
      <c r="F2" s="11"/>
      <c r="G2" s="11"/>
      <c r="H2" s="11"/>
      <c r="I2" s="11"/>
      <c r="J2" s="11"/>
      <c r="K2" s="11"/>
      <c r="L2" s="11"/>
      <c r="M2" s="21"/>
      <c r="N2" s="22"/>
      <c r="O2" s="22"/>
      <c r="P2" s="22"/>
      <c r="Q2" s="22"/>
      <c r="R2" s="22"/>
      <c r="S2" s="22"/>
      <c r="T2" s="22"/>
    </row>
    <row r="3" spans="1:20" ht="17.25" x14ac:dyDescent="0.2">
      <c r="A3" s="5"/>
      <c r="B3" s="29" t="str">
        <f>Info!D10</f>
        <v>Study on the price and quality of rail services</v>
      </c>
      <c r="C3" s="11"/>
      <c r="D3" s="11"/>
      <c r="E3" s="11"/>
      <c r="F3" s="11"/>
      <c r="G3" s="11"/>
      <c r="H3" s="11"/>
      <c r="I3" s="11"/>
      <c r="J3" s="11"/>
      <c r="K3" s="11"/>
      <c r="L3" s="11"/>
      <c r="M3" s="21"/>
      <c r="N3" s="22"/>
      <c r="O3" s="22"/>
      <c r="P3" s="22"/>
      <c r="Q3" s="22"/>
      <c r="R3" s="22"/>
      <c r="S3" s="22"/>
      <c r="T3" s="22"/>
    </row>
    <row r="4" spans="1:20" ht="17.25" x14ac:dyDescent="0.2">
      <c r="B4" s="11" t="str">
        <f ca="1">FileName</f>
        <v>2016-04-price-quality-rail-pax-services-intermod-comp-tool.xlsx</v>
      </c>
      <c r="C4" s="11"/>
      <c r="D4" s="11"/>
      <c r="E4" s="11"/>
      <c r="F4" s="11"/>
      <c r="G4" s="11"/>
      <c r="H4" s="11"/>
      <c r="I4" s="11"/>
      <c r="J4" s="11"/>
      <c r="K4" s="11"/>
      <c r="L4" s="11"/>
      <c r="M4" s="21"/>
      <c r="N4" s="23"/>
      <c r="O4" s="23"/>
      <c r="P4" s="23"/>
      <c r="Q4" s="23"/>
      <c r="R4" s="23"/>
      <c r="S4" s="23"/>
      <c r="T4" s="23"/>
    </row>
    <row r="6" spans="1:20" ht="17.25" x14ac:dyDescent="0.2">
      <c r="B6" s="11" t="str">
        <f ca="1">IF(CELL("filename",B2)="","",MID(CELL("filename",A2),FIND("]",CELL("filename",A2))+1,99))</f>
        <v>Coach Data</v>
      </c>
      <c r="C6" s="11"/>
      <c r="D6" s="11"/>
      <c r="E6" s="11"/>
      <c r="F6" s="11"/>
      <c r="G6" s="11"/>
      <c r="H6" s="11"/>
      <c r="I6" s="11"/>
      <c r="J6" s="11"/>
      <c r="K6" s="11"/>
      <c r="L6" s="11"/>
      <c r="M6" s="11"/>
      <c r="N6" s="11"/>
      <c r="O6" s="11"/>
      <c r="P6" s="11"/>
      <c r="Q6" s="11"/>
      <c r="R6" s="11"/>
      <c r="S6" s="11"/>
      <c r="T6" s="11"/>
    </row>
    <row r="7" spans="1:20" x14ac:dyDescent="0.2">
      <c r="B7" s="2"/>
    </row>
    <row r="10" spans="1:20" ht="13.5" thickBot="1" x14ac:dyDescent="0.25"/>
    <row r="11" spans="1:20" x14ac:dyDescent="0.2">
      <c r="B11" s="79" t="s">
        <v>141</v>
      </c>
      <c r="C11" s="78" t="s">
        <v>294</v>
      </c>
      <c r="D11" s="78"/>
      <c r="E11" s="78"/>
      <c r="F11" s="78"/>
      <c r="G11" s="78"/>
      <c r="H11" s="78"/>
      <c r="I11" s="78"/>
      <c r="J11" s="78"/>
      <c r="K11" s="78"/>
      <c r="L11" s="78"/>
      <c r="M11" s="78"/>
      <c r="N11" s="77"/>
    </row>
    <row r="12" spans="1:20" ht="13.5" thickBot="1" x14ac:dyDescent="0.25">
      <c r="B12" s="81" t="s">
        <v>139</v>
      </c>
      <c r="C12" s="90">
        <v>42424.544323263886</v>
      </c>
      <c r="D12" s="80"/>
      <c r="E12" s="80"/>
      <c r="F12" s="80"/>
      <c r="G12" s="80"/>
      <c r="H12" s="80"/>
      <c r="I12" s="80"/>
      <c r="J12" s="80"/>
      <c r="K12" s="80"/>
      <c r="L12" s="80"/>
      <c r="M12" s="80"/>
      <c r="N12" s="89"/>
    </row>
    <row r="13" spans="1:20" x14ac:dyDescent="0.2">
      <c r="B13" s="110"/>
      <c r="C13" s="69"/>
      <c r="D13" s="69"/>
      <c r="E13" s="69"/>
      <c r="F13" s="69"/>
      <c r="G13" s="69"/>
      <c r="H13" s="69"/>
      <c r="I13" s="69"/>
      <c r="J13" s="69"/>
      <c r="K13" s="69"/>
      <c r="L13" s="69"/>
      <c r="M13" s="69"/>
      <c r="N13" s="68"/>
    </row>
    <row r="14" spans="1:20" ht="15" x14ac:dyDescent="0.2">
      <c r="B14" s="88" t="s">
        <v>293</v>
      </c>
      <c r="C14" s="85"/>
      <c r="D14" s="85"/>
      <c r="E14" s="85"/>
      <c r="F14" s="85"/>
      <c r="G14" s="85"/>
      <c r="H14" s="85"/>
      <c r="I14" s="85" t="s">
        <v>58</v>
      </c>
      <c r="J14" s="85" t="s">
        <v>58</v>
      </c>
      <c r="K14" s="85" t="s">
        <v>58</v>
      </c>
      <c r="L14" s="85" t="s">
        <v>56</v>
      </c>
      <c r="M14" s="85" t="s">
        <v>56</v>
      </c>
      <c r="N14" s="84" t="s">
        <v>56</v>
      </c>
    </row>
    <row r="15" spans="1:20" ht="15" x14ac:dyDescent="0.2">
      <c r="B15" s="88" t="s">
        <v>292</v>
      </c>
      <c r="C15" s="85"/>
      <c r="D15" s="85"/>
      <c r="E15" s="85"/>
      <c r="F15" s="85"/>
      <c r="G15" s="85"/>
      <c r="H15" s="85"/>
      <c r="I15" s="85" t="s">
        <v>43</v>
      </c>
      <c r="J15" s="85" t="s">
        <v>43</v>
      </c>
      <c r="K15" s="85" t="s">
        <v>43</v>
      </c>
      <c r="L15" s="85" t="s">
        <v>43</v>
      </c>
      <c r="M15" s="85" t="s">
        <v>43</v>
      </c>
      <c r="N15" s="84" t="s">
        <v>43</v>
      </c>
    </row>
    <row r="16" spans="1:20" x14ac:dyDescent="0.2">
      <c r="B16" s="67"/>
      <c r="C16" s="69"/>
      <c r="D16" s="69"/>
      <c r="E16" s="69"/>
      <c r="F16" s="69"/>
      <c r="G16" s="69"/>
      <c r="H16" s="69"/>
      <c r="I16" s="69"/>
      <c r="J16" s="69"/>
      <c r="K16" s="69"/>
      <c r="L16" s="69"/>
      <c r="M16" s="69"/>
      <c r="N16" s="68"/>
    </row>
    <row r="17" spans="2:14" ht="15" x14ac:dyDescent="0.2">
      <c r="B17" s="88" t="s">
        <v>59</v>
      </c>
      <c r="C17" s="85" t="s">
        <v>138</v>
      </c>
      <c r="D17" s="85" t="s">
        <v>137</v>
      </c>
      <c r="E17" s="85" t="s">
        <v>136</v>
      </c>
      <c r="F17" s="85" t="s">
        <v>46</v>
      </c>
      <c r="G17" s="85" t="s">
        <v>45</v>
      </c>
      <c r="H17" s="85" t="s">
        <v>291</v>
      </c>
      <c r="I17" s="85" t="s">
        <v>53</v>
      </c>
      <c r="J17" s="85" t="s">
        <v>51</v>
      </c>
      <c r="K17" s="85" t="s">
        <v>49</v>
      </c>
      <c r="L17" s="85" t="s">
        <v>53</v>
      </c>
      <c r="M17" s="85" t="s">
        <v>51</v>
      </c>
      <c r="N17" s="84" t="s">
        <v>49</v>
      </c>
    </row>
    <row r="18" spans="2:14" x14ac:dyDescent="0.2">
      <c r="B18" s="82" t="s">
        <v>165</v>
      </c>
      <c r="C18" s="66" t="s">
        <v>118</v>
      </c>
      <c r="D18" s="69" t="s">
        <v>156</v>
      </c>
      <c r="E18" s="69" t="s">
        <v>155</v>
      </c>
      <c r="F18" s="61">
        <v>0</v>
      </c>
      <c r="G18" s="61">
        <v>0</v>
      </c>
      <c r="H18" s="108">
        <v>0</v>
      </c>
      <c r="I18" s="60">
        <v>0</v>
      </c>
      <c r="J18" s="60">
        <v>0</v>
      </c>
      <c r="K18" s="60">
        <v>0</v>
      </c>
      <c r="L18" s="60">
        <v>0</v>
      </c>
      <c r="M18" s="60">
        <v>0</v>
      </c>
      <c r="N18" s="59">
        <v>0</v>
      </c>
    </row>
    <row r="19" spans="2:14" x14ac:dyDescent="0.2">
      <c r="B19" s="67" t="s">
        <v>165</v>
      </c>
      <c r="C19" s="66" t="s">
        <v>117</v>
      </c>
      <c r="D19" s="69" t="s">
        <v>116</v>
      </c>
      <c r="E19" s="69" t="s">
        <v>195</v>
      </c>
      <c r="F19" s="61">
        <v>135</v>
      </c>
      <c r="G19" s="109">
        <v>57.777777777777779</v>
      </c>
      <c r="H19" s="108">
        <v>0.44791666666666669</v>
      </c>
      <c r="I19" s="60">
        <v>0.11347743165924985</v>
      </c>
      <c r="J19" s="60">
        <v>0.11347743165924985</v>
      </c>
      <c r="K19" s="60">
        <v>0.11347743165924985</v>
      </c>
      <c r="L19" s="60">
        <v>0.11347743165924985</v>
      </c>
      <c r="M19" s="60">
        <v>0.11347743165924985</v>
      </c>
      <c r="N19" s="59">
        <v>0.11347743165924985</v>
      </c>
    </row>
    <row r="20" spans="2:14" x14ac:dyDescent="0.2">
      <c r="B20" s="67" t="s">
        <v>165</v>
      </c>
      <c r="C20" s="66" t="s">
        <v>114</v>
      </c>
      <c r="D20" s="69" t="s">
        <v>194</v>
      </c>
      <c r="E20" s="69" t="s">
        <v>193</v>
      </c>
      <c r="F20" s="61">
        <v>0</v>
      </c>
      <c r="G20" s="61">
        <v>0</v>
      </c>
      <c r="H20" s="108">
        <v>0</v>
      </c>
      <c r="I20" s="60">
        <v>0</v>
      </c>
      <c r="J20" s="60">
        <v>0</v>
      </c>
      <c r="K20" s="60">
        <v>0</v>
      </c>
      <c r="L20" s="60">
        <v>0</v>
      </c>
      <c r="M20" s="60">
        <v>0</v>
      </c>
      <c r="N20" s="59">
        <v>0</v>
      </c>
    </row>
    <row r="21" spans="2:14" x14ac:dyDescent="0.2">
      <c r="B21" s="67" t="s">
        <v>165</v>
      </c>
      <c r="C21" s="66" t="s">
        <v>113</v>
      </c>
      <c r="D21" s="69" t="s">
        <v>73</v>
      </c>
      <c r="E21" s="69" t="s">
        <v>192</v>
      </c>
      <c r="F21" s="61">
        <v>170</v>
      </c>
      <c r="G21" s="109">
        <v>63.529411764705877</v>
      </c>
      <c r="H21" s="108">
        <v>0.625</v>
      </c>
      <c r="I21" s="60">
        <v>6.9228106611284188E-2</v>
      </c>
      <c r="J21" s="60">
        <v>6.9228106611284188E-2</v>
      </c>
      <c r="K21" s="60">
        <v>6.9228106611284188E-2</v>
      </c>
      <c r="L21" s="60">
        <v>6.9228106611284188E-2</v>
      </c>
      <c r="M21" s="60">
        <v>6.9228106611284188E-2</v>
      </c>
      <c r="N21" s="59">
        <v>6.9228106611284188E-2</v>
      </c>
    </row>
    <row r="22" spans="2:14" x14ac:dyDescent="0.2">
      <c r="B22" s="67" t="s">
        <v>165</v>
      </c>
      <c r="C22" s="66" t="s">
        <v>112</v>
      </c>
      <c r="D22" s="69" t="s">
        <v>148</v>
      </c>
      <c r="E22" s="69" t="s">
        <v>191</v>
      </c>
      <c r="F22" s="61">
        <v>0</v>
      </c>
      <c r="G22" s="61">
        <v>0</v>
      </c>
      <c r="H22" s="108">
        <v>0</v>
      </c>
      <c r="I22" s="60">
        <v>0</v>
      </c>
      <c r="J22" s="60">
        <v>0</v>
      </c>
      <c r="K22" s="60">
        <v>0</v>
      </c>
      <c r="L22" s="60">
        <v>0</v>
      </c>
      <c r="M22" s="60">
        <v>0</v>
      </c>
      <c r="N22" s="59">
        <v>0</v>
      </c>
    </row>
    <row r="23" spans="2:14" x14ac:dyDescent="0.2">
      <c r="B23" s="67" t="s">
        <v>165</v>
      </c>
      <c r="C23" s="66" t="s">
        <v>109</v>
      </c>
      <c r="D23" s="69" t="s">
        <v>190</v>
      </c>
      <c r="E23" s="69" t="s">
        <v>189</v>
      </c>
      <c r="F23" s="61">
        <v>180</v>
      </c>
      <c r="G23" s="109">
        <v>63.333333333333336</v>
      </c>
      <c r="H23" s="108">
        <v>0.46875000000000011</v>
      </c>
      <c r="I23" s="60">
        <v>4.6668395125745402E-2</v>
      </c>
      <c r="J23" s="60">
        <v>4.6668395125745402E-2</v>
      </c>
      <c r="K23" s="60">
        <v>4.6668395125745402E-2</v>
      </c>
      <c r="L23" s="60">
        <v>4.6668395125745402E-2</v>
      </c>
      <c r="M23" s="60">
        <v>4.6668395125745402E-2</v>
      </c>
      <c r="N23" s="59">
        <v>4.6668395125745402E-2</v>
      </c>
    </row>
    <row r="24" spans="2:14" x14ac:dyDescent="0.2">
      <c r="B24" s="67" t="s">
        <v>165</v>
      </c>
      <c r="C24" s="66" t="s">
        <v>107</v>
      </c>
      <c r="D24" s="69" t="s">
        <v>188</v>
      </c>
      <c r="E24" s="69" t="s">
        <v>187</v>
      </c>
      <c r="F24" s="61">
        <v>0</v>
      </c>
      <c r="G24" s="109">
        <v>0</v>
      </c>
      <c r="H24" s="108">
        <v>0</v>
      </c>
      <c r="I24" s="60">
        <v>0</v>
      </c>
      <c r="J24" s="60">
        <v>0</v>
      </c>
      <c r="K24" s="60">
        <v>0</v>
      </c>
      <c r="L24" s="60">
        <v>0</v>
      </c>
      <c r="M24" s="60">
        <v>0</v>
      </c>
      <c r="N24" s="59">
        <v>0</v>
      </c>
    </row>
    <row r="25" spans="2:14" x14ac:dyDescent="0.2">
      <c r="B25" s="67" t="s">
        <v>165</v>
      </c>
      <c r="C25" s="66" t="s">
        <v>106</v>
      </c>
      <c r="D25" s="69" t="s">
        <v>147</v>
      </c>
      <c r="E25" s="69" t="s">
        <v>186</v>
      </c>
      <c r="F25" s="61">
        <v>180</v>
      </c>
      <c r="G25" s="109">
        <v>73.333333333333329</v>
      </c>
      <c r="H25" s="108">
        <v>0.54166666666666674</v>
      </c>
      <c r="I25" s="60">
        <v>4.1425020712510356E-2</v>
      </c>
      <c r="J25" s="60">
        <v>3.765910973864578E-2</v>
      </c>
      <c r="K25" s="60">
        <v>3.765910973864578E-2</v>
      </c>
      <c r="L25" s="60">
        <v>4.1425020712510356E-2</v>
      </c>
      <c r="M25" s="60">
        <v>3.765910973864578E-2</v>
      </c>
      <c r="N25" s="59">
        <v>3.765910973864578E-2</v>
      </c>
    </row>
    <row r="26" spans="2:14" x14ac:dyDescent="0.2">
      <c r="B26" s="67" t="s">
        <v>165</v>
      </c>
      <c r="C26" s="66" t="s">
        <v>105</v>
      </c>
      <c r="D26" s="69" t="s">
        <v>133</v>
      </c>
      <c r="E26" s="69" t="s">
        <v>185</v>
      </c>
      <c r="F26" s="61">
        <v>150</v>
      </c>
      <c r="G26" s="109">
        <v>72</v>
      </c>
      <c r="H26" s="108">
        <v>0.57291666666666674</v>
      </c>
      <c r="I26" s="60">
        <v>0.12180974477958237</v>
      </c>
      <c r="J26" s="60">
        <v>0.12180974477958237</v>
      </c>
      <c r="K26" s="60">
        <v>0.12180974477958237</v>
      </c>
      <c r="L26" s="60">
        <v>0.12180974477958237</v>
      </c>
      <c r="M26" s="60">
        <v>0.12180974477958237</v>
      </c>
      <c r="N26" s="59">
        <v>0.12180974477958237</v>
      </c>
    </row>
    <row r="27" spans="2:14" x14ac:dyDescent="0.2">
      <c r="B27" s="67" t="s">
        <v>165</v>
      </c>
      <c r="C27" s="66" t="s">
        <v>104</v>
      </c>
      <c r="D27" s="69" t="s">
        <v>80</v>
      </c>
      <c r="E27" s="69" t="s">
        <v>184</v>
      </c>
      <c r="F27" s="61">
        <v>150</v>
      </c>
      <c r="G27" s="109">
        <v>56</v>
      </c>
      <c r="H27" s="108">
        <v>0.44791666666666669</v>
      </c>
      <c r="I27" s="60">
        <v>0.12690707350901523</v>
      </c>
      <c r="J27" s="60">
        <v>0.12690707350901523</v>
      </c>
      <c r="K27" s="60">
        <v>0.12690707350901523</v>
      </c>
      <c r="L27" s="60">
        <v>0.11103405763599937</v>
      </c>
      <c r="M27" s="60">
        <v>0.11103405763599937</v>
      </c>
      <c r="N27" s="59">
        <v>0.11103405763599937</v>
      </c>
    </row>
    <row r="28" spans="2:14" x14ac:dyDescent="0.2">
      <c r="B28" s="67" t="s">
        <v>165</v>
      </c>
      <c r="C28" s="66" t="s">
        <v>100</v>
      </c>
      <c r="D28" s="69" t="s">
        <v>99</v>
      </c>
      <c r="E28" s="69" t="s">
        <v>183</v>
      </c>
      <c r="F28" s="61">
        <v>120</v>
      </c>
      <c r="G28" s="109">
        <v>65</v>
      </c>
      <c r="H28" s="108">
        <v>0.40625</v>
      </c>
      <c r="I28" s="60">
        <v>6.4221492792921359E-2</v>
      </c>
      <c r="J28" s="60">
        <v>6.4221492792921359E-2</v>
      </c>
      <c r="K28" s="60">
        <v>6.4221492792921359E-2</v>
      </c>
      <c r="L28" s="60">
        <v>6.4221492792921359E-2</v>
      </c>
      <c r="M28" s="60">
        <v>6.4221492792921359E-2</v>
      </c>
      <c r="N28" s="59">
        <v>6.4221492792921359E-2</v>
      </c>
    </row>
    <row r="29" spans="2:14" x14ac:dyDescent="0.2">
      <c r="B29" s="67" t="s">
        <v>165</v>
      </c>
      <c r="C29" s="66" t="s">
        <v>153</v>
      </c>
      <c r="D29" s="69" t="s">
        <v>182</v>
      </c>
      <c r="E29" s="69" t="s">
        <v>181</v>
      </c>
      <c r="F29" s="61">
        <v>230</v>
      </c>
      <c r="G29" s="109">
        <v>54.782608695652172</v>
      </c>
      <c r="H29" s="108">
        <v>0.40277777777777768</v>
      </c>
      <c r="I29" s="60">
        <v>0.1123981123981124</v>
      </c>
      <c r="J29" s="60">
        <v>0.1123981123981124</v>
      </c>
      <c r="K29" s="60">
        <v>0.1123981123981124</v>
      </c>
      <c r="L29" s="60">
        <v>0.1123981123981124</v>
      </c>
      <c r="M29" s="60">
        <v>0.1123981123981124</v>
      </c>
      <c r="N29" s="59">
        <v>0.1123981123981124</v>
      </c>
    </row>
    <row r="30" spans="2:14" x14ac:dyDescent="0.2">
      <c r="B30" s="67" t="s">
        <v>165</v>
      </c>
      <c r="C30" s="66" t="s">
        <v>98</v>
      </c>
      <c r="D30" s="69" t="s">
        <v>130</v>
      </c>
      <c r="E30" s="69" t="s">
        <v>180</v>
      </c>
      <c r="F30" s="61">
        <v>180</v>
      </c>
      <c r="G30" s="109">
        <v>63.333333333333336</v>
      </c>
      <c r="H30" s="108">
        <v>0.45833333333333331</v>
      </c>
      <c r="I30" s="60">
        <v>2.5825112339238676E-2</v>
      </c>
      <c r="J30" s="60">
        <v>2.5825112339238676E-2</v>
      </c>
      <c r="K30" s="60">
        <v>2.5825112339238676E-2</v>
      </c>
      <c r="L30" s="60">
        <v>2.5825112339238676E-2</v>
      </c>
      <c r="M30" s="60">
        <v>2.5825112339238676E-2</v>
      </c>
      <c r="N30" s="59">
        <v>2.5825112339238676E-2</v>
      </c>
    </row>
    <row r="31" spans="2:14" x14ac:dyDescent="0.2">
      <c r="B31" s="67" t="s">
        <v>165</v>
      </c>
      <c r="C31" s="66" t="s">
        <v>95</v>
      </c>
      <c r="D31" s="69" t="s">
        <v>179</v>
      </c>
      <c r="E31" s="69" t="s">
        <v>178</v>
      </c>
      <c r="F31" s="61">
        <v>220</v>
      </c>
      <c r="G31" s="109">
        <v>51.81818181818182</v>
      </c>
      <c r="H31" s="108">
        <v>0.46527777777777779</v>
      </c>
      <c r="I31" s="60">
        <v>7.3684210526315796E-2</v>
      </c>
      <c r="J31" s="60">
        <v>7.3684210526315796E-2</v>
      </c>
      <c r="K31" s="60">
        <v>7.3684210526315796E-2</v>
      </c>
      <c r="L31" s="60">
        <v>7.3684210526315796E-2</v>
      </c>
      <c r="M31" s="60">
        <v>7.3684210526315796E-2</v>
      </c>
      <c r="N31" s="59">
        <v>7.3684210526315796E-2</v>
      </c>
    </row>
    <row r="32" spans="2:14" x14ac:dyDescent="0.2">
      <c r="B32" s="67" t="s">
        <v>165</v>
      </c>
      <c r="C32" s="66" t="s">
        <v>94</v>
      </c>
      <c r="D32" s="69" t="s">
        <v>177</v>
      </c>
      <c r="E32" s="69" t="s">
        <v>176</v>
      </c>
      <c r="F32" s="61">
        <v>260</v>
      </c>
      <c r="G32" s="109">
        <v>66.923076923076934</v>
      </c>
      <c r="H32" s="108">
        <v>0.40277777777777779</v>
      </c>
      <c r="I32" s="60">
        <v>0.10290948275862069</v>
      </c>
      <c r="J32" s="60">
        <v>0.10290948275862069</v>
      </c>
      <c r="K32" s="60">
        <v>0.10290948275862069</v>
      </c>
      <c r="L32" s="60">
        <v>0.1015625</v>
      </c>
      <c r="M32" s="60">
        <v>0.1015625</v>
      </c>
      <c r="N32" s="59">
        <v>0.1015625</v>
      </c>
    </row>
    <row r="33" spans="2:14" x14ac:dyDescent="0.2">
      <c r="B33" s="67" t="s">
        <v>165</v>
      </c>
      <c r="C33" s="66" t="s">
        <v>93</v>
      </c>
      <c r="D33" s="69"/>
      <c r="E33" s="69"/>
      <c r="F33" s="61">
        <v>0</v>
      </c>
      <c r="G33" s="61">
        <v>0</v>
      </c>
      <c r="H33" s="108">
        <v>0</v>
      </c>
      <c r="I33" s="60">
        <v>0</v>
      </c>
      <c r="J33" s="60">
        <v>0</v>
      </c>
      <c r="K33" s="60">
        <v>0</v>
      </c>
      <c r="L33" s="60">
        <v>0</v>
      </c>
      <c r="M33" s="60">
        <v>0</v>
      </c>
      <c r="N33" s="59">
        <v>0</v>
      </c>
    </row>
    <row r="34" spans="2:14" x14ac:dyDescent="0.2">
      <c r="B34" s="67" t="s">
        <v>165</v>
      </c>
      <c r="C34" s="66" t="s">
        <v>92</v>
      </c>
      <c r="D34" s="69" t="s">
        <v>77</v>
      </c>
      <c r="E34" s="69" t="s">
        <v>175</v>
      </c>
      <c r="F34" s="61">
        <v>173</v>
      </c>
      <c r="G34" s="109">
        <v>55.491329479768787</v>
      </c>
      <c r="H34" s="108">
        <v>0.30138888888888893</v>
      </c>
      <c r="I34" s="60">
        <v>0.11891418563922944</v>
      </c>
      <c r="J34" s="60">
        <v>0.11891418563922944</v>
      </c>
      <c r="K34" s="60">
        <v>0.11891418563922944</v>
      </c>
      <c r="L34" s="60">
        <v>0.11891418563922944</v>
      </c>
      <c r="M34" s="60">
        <v>0.11891418563922944</v>
      </c>
      <c r="N34" s="59">
        <v>0.11891418563922944</v>
      </c>
    </row>
    <row r="35" spans="2:14" x14ac:dyDescent="0.2">
      <c r="B35" s="67" t="s">
        <v>165</v>
      </c>
      <c r="C35" s="66" t="s">
        <v>91</v>
      </c>
      <c r="D35" s="69" t="s">
        <v>151</v>
      </c>
      <c r="E35" s="69" t="s">
        <v>174</v>
      </c>
      <c r="F35" s="61">
        <v>0</v>
      </c>
      <c r="G35" s="61">
        <v>0</v>
      </c>
      <c r="H35" s="108">
        <v>0</v>
      </c>
      <c r="I35" s="60">
        <v>0</v>
      </c>
      <c r="J35" s="60">
        <v>0</v>
      </c>
      <c r="K35" s="60">
        <v>0</v>
      </c>
      <c r="L35" s="60">
        <v>0</v>
      </c>
      <c r="M35" s="60">
        <v>0</v>
      </c>
      <c r="N35" s="59">
        <v>0</v>
      </c>
    </row>
    <row r="36" spans="2:14" x14ac:dyDescent="0.2">
      <c r="B36" s="67" t="s">
        <v>165</v>
      </c>
      <c r="C36" s="66" t="s">
        <v>90</v>
      </c>
      <c r="D36" s="69" t="s">
        <v>67</v>
      </c>
      <c r="E36" s="69" t="s">
        <v>173</v>
      </c>
      <c r="F36" s="61">
        <v>0</v>
      </c>
      <c r="G36" s="61">
        <v>0</v>
      </c>
      <c r="H36" s="108">
        <v>0</v>
      </c>
      <c r="I36" s="60">
        <v>0</v>
      </c>
      <c r="J36" s="60">
        <v>0</v>
      </c>
      <c r="K36" s="60">
        <v>0</v>
      </c>
      <c r="L36" s="60">
        <v>0</v>
      </c>
      <c r="M36" s="60">
        <v>0</v>
      </c>
      <c r="N36" s="59">
        <v>0</v>
      </c>
    </row>
    <row r="37" spans="2:14" x14ac:dyDescent="0.2">
      <c r="B37" s="67" t="s">
        <v>165</v>
      </c>
      <c r="C37" s="66" t="s">
        <v>88</v>
      </c>
      <c r="D37" s="69" t="s">
        <v>87</v>
      </c>
      <c r="E37" s="69" t="s">
        <v>172</v>
      </c>
      <c r="F37" s="61">
        <v>165</v>
      </c>
      <c r="G37" s="109">
        <v>50.909090909090907</v>
      </c>
      <c r="H37" s="108">
        <v>0.21527777777777773</v>
      </c>
      <c r="I37" s="60">
        <v>0.14713750668806846</v>
      </c>
      <c r="J37" s="60">
        <v>0.14713750668806846</v>
      </c>
      <c r="K37" s="60">
        <v>0.14713750668806846</v>
      </c>
      <c r="L37" s="60">
        <v>0.14713750668806846</v>
      </c>
      <c r="M37" s="60">
        <v>0.14713750668806846</v>
      </c>
      <c r="N37" s="59">
        <v>0.14713750668806846</v>
      </c>
    </row>
    <row r="38" spans="2:14" x14ac:dyDescent="0.2">
      <c r="B38" s="67" t="s">
        <v>165</v>
      </c>
      <c r="C38" s="66" t="s">
        <v>85</v>
      </c>
      <c r="D38" s="69" t="s">
        <v>108</v>
      </c>
      <c r="E38" s="69" t="s">
        <v>171</v>
      </c>
      <c r="F38" s="61">
        <v>180</v>
      </c>
      <c r="G38" s="109">
        <v>50</v>
      </c>
      <c r="H38" s="108">
        <v>0.4826388888888889</v>
      </c>
      <c r="I38" s="60">
        <v>6.9295101553166066E-2</v>
      </c>
      <c r="J38" s="60">
        <v>4.157706093189964E-2</v>
      </c>
      <c r="K38" s="60">
        <v>4.157706093189964E-2</v>
      </c>
      <c r="L38" s="60">
        <v>6.9295101553166066E-2</v>
      </c>
      <c r="M38" s="60">
        <v>2.2174432497013143E-2</v>
      </c>
      <c r="N38" s="59">
        <v>2.2174432497013143E-2</v>
      </c>
    </row>
    <row r="39" spans="2:14" x14ac:dyDescent="0.2">
      <c r="B39" s="67" t="s">
        <v>165</v>
      </c>
      <c r="C39" s="66" t="s">
        <v>82</v>
      </c>
      <c r="D39" s="69" t="s">
        <v>290</v>
      </c>
      <c r="E39" s="69" t="s">
        <v>170</v>
      </c>
      <c r="F39" s="61">
        <v>230</v>
      </c>
      <c r="G39" s="109">
        <v>57.391304347826086</v>
      </c>
      <c r="H39" s="108">
        <v>0.40277777777777773</v>
      </c>
      <c r="I39" s="60">
        <v>0.10368792736240331</v>
      </c>
      <c r="J39" s="60">
        <v>0.10368792736240331</v>
      </c>
      <c r="K39" s="60">
        <v>0.10368792736240331</v>
      </c>
      <c r="L39" s="60">
        <v>9.3038896984642974E-2</v>
      </c>
      <c r="M39" s="60">
        <v>9.3038896984642974E-2</v>
      </c>
      <c r="N39" s="59">
        <v>9.3038896984642974E-2</v>
      </c>
    </row>
    <row r="40" spans="2:14" x14ac:dyDescent="0.2">
      <c r="B40" s="67" t="s">
        <v>165</v>
      </c>
      <c r="C40" s="66" t="s">
        <v>79</v>
      </c>
      <c r="D40" s="69" t="s">
        <v>125</v>
      </c>
      <c r="E40" s="69" t="s">
        <v>169</v>
      </c>
      <c r="F40" s="61">
        <v>180</v>
      </c>
      <c r="G40" s="109">
        <v>66.666666666666671</v>
      </c>
      <c r="H40" s="108">
        <v>0.51041666666666674</v>
      </c>
      <c r="I40" s="60">
        <v>8.2136279926335168E-2</v>
      </c>
      <c r="J40" s="60">
        <v>8.2136279926335168E-2</v>
      </c>
      <c r="K40" s="60">
        <v>8.2136279926335168E-2</v>
      </c>
      <c r="L40" s="60">
        <v>8.2136279926335168E-2</v>
      </c>
      <c r="M40" s="60">
        <v>8.2136279926335168E-2</v>
      </c>
      <c r="N40" s="59">
        <v>8.2136279926335168E-2</v>
      </c>
    </row>
    <row r="41" spans="2:14" x14ac:dyDescent="0.2">
      <c r="B41" s="67" t="s">
        <v>165</v>
      </c>
      <c r="C41" s="66" t="s">
        <v>76</v>
      </c>
      <c r="D41" s="69"/>
      <c r="E41" s="69"/>
      <c r="F41" s="61">
        <v>0</v>
      </c>
      <c r="G41" s="61">
        <v>0</v>
      </c>
      <c r="H41" s="108">
        <v>0</v>
      </c>
      <c r="I41" s="60">
        <v>0</v>
      </c>
      <c r="J41" s="60">
        <v>0</v>
      </c>
      <c r="K41" s="60">
        <v>0</v>
      </c>
      <c r="L41" s="60">
        <v>0</v>
      </c>
      <c r="M41" s="60">
        <v>0</v>
      </c>
      <c r="N41" s="59">
        <v>0</v>
      </c>
    </row>
    <row r="42" spans="2:14" x14ac:dyDescent="0.2">
      <c r="B42" s="67" t="s">
        <v>165</v>
      </c>
      <c r="C42" s="66" t="s">
        <v>75</v>
      </c>
      <c r="D42" s="69" t="s">
        <v>74</v>
      </c>
      <c r="E42" s="69" t="s">
        <v>168</v>
      </c>
      <c r="F42" s="61">
        <v>0</v>
      </c>
      <c r="G42" s="61">
        <v>0</v>
      </c>
      <c r="H42" s="108">
        <v>0</v>
      </c>
      <c r="I42" s="60">
        <v>0</v>
      </c>
      <c r="J42" s="60">
        <v>0</v>
      </c>
      <c r="K42" s="60">
        <v>0</v>
      </c>
      <c r="L42" s="60">
        <v>0</v>
      </c>
      <c r="M42" s="60">
        <v>0</v>
      </c>
      <c r="N42" s="59">
        <v>0</v>
      </c>
    </row>
    <row r="43" spans="2:14" x14ac:dyDescent="0.2">
      <c r="B43" s="67" t="s">
        <v>165</v>
      </c>
      <c r="C43" s="66" t="s">
        <v>72</v>
      </c>
      <c r="D43" s="69" t="s">
        <v>71</v>
      </c>
      <c r="E43" s="69" t="s">
        <v>167</v>
      </c>
      <c r="F43" s="61">
        <v>120</v>
      </c>
      <c r="G43" s="109">
        <v>75</v>
      </c>
      <c r="H43" s="108">
        <v>0.60763888888888884</v>
      </c>
      <c r="I43" s="60">
        <v>4.0584415584415584E-2</v>
      </c>
      <c r="J43" s="60">
        <v>2.7056277056277056E-2</v>
      </c>
      <c r="K43" s="60">
        <v>5.4112554112554119E-3</v>
      </c>
      <c r="L43" s="60">
        <v>2.7056277056277056E-2</v>
      </c>
      <c r="M43" s="60">
        <v>1.893939393939394E-2</v>
      </c>
      <c r="N43" s="59">
        <v>5.4112554112554119E-3</v>
      </c>
    </row>
    <row r="44" spans="2:14" x14ac:dyDescent="0.2">
      <c r="B44" s="67" t="s">
        <v>165</v>
      </c>
      <c r="C44" s="66" t="s">
        <v>69</v>
      </c>
      <c r="D44" s="69" t="s">
        <v>68</v>
      </c>
      <c r="E44" s="69" t="s">
        <v>166</v>
      </c>
      <c r="F44" s="61">
        <v>165</v>
      </c>
      <c r="G44" s="109">
        <v>58.18181818181818</v>
      </c>
      <c r="H44" s="108">
        <v>0.27083333333333331</v>
      </c>
      <c r="I44" s="60">
        <v>8.6066559743384119E-2</v>
      </c>
      <c r="J44" s="60">
        <v>8.6066559743384119E-2</v>
      </c>
      <c r="K44" s="60">
        <v>8.6066559743384119E-2</v>
      </c>
      <c r="L44" s="60">
        <v>9.6892542101042478E-2</v>
      </c>
      <c r="M44" s="60">
        <v>9.1479550922213299E-2</v>
      </c>
      <c r="N44" s="59">
        <v>9.1479550922213299E-2</v>
      </c>
    </row>
    <row r="45" spans="2:14" ht="13.5" thickBot="1" x14ac:dyDescent="0.25">
      <c r="B45" s="81" t="s">
        <v>165</v>
      </c>
      <c r="C45" s="57" t="s">
        <v>66</v>
      </c>
      <c r="D45" s="80" t="s">
        <v>289</v>
      </c>
      <c r="E45" s="80" t="s">
        <v>163</v>
      </c>
      <c r="F45" s="56">
        <v>205</v>
      </c>
      <c r="G45" s="107">
        <v>61.463414634146346</v>
      </c>
      <c r="H45" s="106">
        <v>0.31597222222222221</v>
      </c>
      <c r="I45" s="55">
        <v>5.4432957393483708E-2</v>
      </c>
      <c r="J45" s="55">
        <v>3.8103070175438597E-2</v>
      </c>
      <c r="K45" s="55">
        <v>2.7216478696741854E-2</v>
      </c>
      <c r="L45" s="55">
        <v>5.4432957393483708E-2</v>
      </c>
      <c r="M45" s="55">
        <v>2.7216478696741854E-2</v>
      </c>
      <c r="N45" s="54">
        <v>3.2659774436090222E-2</v>
      </c>
    </row>
    <row r="46" spans="2:14" x14ac:dyDescent="0.2">
      <c r="B46" s="105" t="s">
        <v>50</v>
      </c>
      <c r="C46" s="78" t="s">
        <v>118</v>
      </c>
      <c r="D46" s="102">
        <v>0</v>
      </c>
      <c r="E46" s="102">
        <v>0</v>
      </c>
      <c r="F46" s="104">
        <v>0</v>
      </c>
      <c r="G46" s="103">
        <v>0</v>
      </c>
      <c r="H46" s="102">
        <v>0</v>
      </c>
      <c r="I46" s="101">
        <v>0</v>
      </c>
      <c r="J46" s="100">
        <v>0</v>
      </c>
      <c r="K46" s="100">
        <v>0</v>
      </c>
      <c r="L46" s="100">
        <v>0</v>
      </c>
      <c r="M46" s="100">
        <v>0</v>
      </c>
      <c r="N46" s="99">
        <v>0</v>
      </c>
    </row>
    <row r="47" spans="2:14" x14ac:dyDescent="0.2">
      <c r="B47" s="98" t="s">
        <v>50</v>
      </c>
      <c r="C47" s="69" t="s">
        <v>117</v>
      </c>
      <c r="D47" s="66" t="s">
        <v>116</v>
      </c>
      <c r="E47" s="66" t="s">
        <v>132</v>
      </c>
      <c r="F47" s="61">
        <v>305</v>
      </c>
      <c r="G47" s="97">
        <v>46.229508196721312</v>
      </c>
      <c r="H47" s="66" t="s">
        <v>287</v>
      </c>
      <c r="I47" s="96">
        <v>0.21971162299982416</v>
      </c>
      <c r="J47" s="96">
        <v>0.21971162299982416</v>
      </c>
      <c r="K47" s="96">
        <v>0.21971162299982416</v>
      </c>
      <c r="L47" s="96">
        <v>0.17487251626516617</v>
      </c>
      <c r="M47" s="96">
        <v>0.17487251626516617</v>
      </c>
      <c r="N47" s="95">
        <v>0.17487251626516617</v>
      </c>
    </row>
    <row r="48" spans="2:14" x14ac:dyDescent="0.2">
      <c r="B48" s="98" t="s">
        <v>50</v>
      </c>
      <c r="C48" s="69" t="s">
        <v>114</v>
      </c>
      <c r="D48" s="66">
        <v>0</v>
      </c>
      <c r="E48" s="66">
        <v>0</v>
      </c>
      <c r="F48" s="61">
        <v>0</v>
      </c>
      <c r="G48" s="97">
        <v>0</v>
      </c>
      <c r="H48" s="66">
        <v>0</v>
      </c>
      <c r="I48" s="96">
        <v>0</v>
      </c>
      <c r="J48" s="96">
        <v>0</v>
      </c>
      <c r="K48" s="96">
        <v>0</v>
      </c>
      <c r="L48" s="96">
        <v>0</v>
      </c>
      <c r="M48" s="96">
        <v>0</v>
      </c>
      <c r="N48" s="95">
        <v>0</v>
      </c>
    </row>
    <row r="49" spans="2:14" x14ac:dyDescent="0.2">
      <c r="B49" s="98" t="s">
        <v>50</v>
      </c>
      <c r="C49" s="69" t="s">
        <v>113</v>
      </c>
      <c r="D49" s="66" t="s">
        <v>73</v>
      </c>
      <c r="E49" s="66" t="s">
        <v>87</v>
      </c>
      <c r="F49" s="61">
        <v>235</v>
      </c>
      <c r="G49" s="97">
        <v>63.829787234042556</v>
      </c>
      <c r="H49" s="66" t="s">
        <v>287</v>
      </c>
      <c r="I49" s="96">
        <v>9.3457943925233641E-2</v>
      </c>
      <c r="J49" s="96">
        <v>9.3457943925233641E-2</v>
      </c>
      <c r="K49" s="96">
        <v>9.3457943925233641E-2</v>
      </c>
      <c r="L49" s="96">
        <v>9.3457943925233641E-2</v>
      </c>
      <c r="M49" s="96">
        <v>9.3457943925233641E-2</v>
      </c>
      <c r="N49" s="95">
        <v>9.3457943925233641E-2</v>
      </c>
    </row>
    <row r="50" spans="2:14" x14ac:dyDescent="0.2">
      <c r="B50" s="98" t="s">
        <v>50</v>
      </c>
      <c r="C50" s="69" t="s">
        <v>112</v>
      </c>
      <c r="D50" s="66" t="s">
        <v>148</v>
      </c>
      <c r="E50" s="66" t="s">
        <v>89</v>
      </c>
      <c r="F50" s="61">
        <v>250</v>
      </c>
      <c r="G50" s="97">
        <v>55.199999999999996</v>
      </c>
      <c r="H50" s="66" t="s">
        <v>285</v>
      </c>
      <c r="I50" s="96">
        <v>7.0069313169502212E-2</v>
      </c>
      <c r="J50" s="96">
        <v>7.0069313169502212E-2</v>
      </c>
      <c r="K50" s="96">
        <v>7.0069313169502212E-2</v>
      </c>
      <c r="L50" s="96">
        <v>7.0069313169502212E-2</v>
      </c>
      <c r="M50" s="96">
        <v>7.0069313169502212E-2</v>
      </c>
      <c r="N50" s="95">
        <v>7.0069313169502212E-2</v>
      </c>
    </row>
    <row r="51" spans="2:14" x14ac:dyDescent="0.2">
      <c r="B51" s="98" t="s">
        <v>50</v>
      </c>
      <c r="C51" s="69" t="s">
        <v>109</v>
      </c>
      <c r="D51" s="66" t="s">
        <v>83</v>
      </c>
      <c r="E51" s="66" t="s">
        <v>108</v>
      </c>
      <c r="F51" s="61">
        <v>460</v>
      </c>
      <c r="G51" s="97">
        <v>67.826086956521735</v>
      </c>
      <c r="H51" s="66" t="s">
        <v>283</v>
      </c>
      <c r="I51" s="96">
        <v>3.9003220917014018E-2</v>
      </c>
      <c r="J51" s="96">
        <v>3.9003220917014018E-2</v>
      </c>
      <c r="K51" s="96">
        <v>3.9003220917014018E-2</v>
      </c>
      <c r="L51" s="96">
        <v>3.4894846532777572E-2</v>
      </c>
      <c r="M51" s="96">
        <v>3.4894846532777572E-2</v>
      </c>
      <c r="N51" s="95">
        <v>3.4894846532777572E-2</v>
      </c>
    </row>
    <row r="52" spans="2:14" x14ac:dyDescent="0.2">
      <c r="B52" s="98" t="s">
        <v>50</v>
      </c>
      <c r="C52" s="69" t="s">
        <v>107</v>
      </c>
      <c r="D52" s="66">
        <v>0</v>
      </c>
      <c r="E52" s="66">
        <v>0</v>
      </c>
      <c r="F52" s="61">
        <v>0</v>
      </c>
      <c r="G52" s="97">
        <v>0</v>
      </c>
      <c r="H52" s="66">
        <v>0</v>
      </c>
      <c r="I52" s="96">
        <v>0</v>
      </c>
      <c r="J52" s="96">
        <v>0</v>
      </c>
      <c r="K52" s="96">
        <v>0</v>
      </c>
      <c r="L52" s="96">
        <v>0</v>
      </c>
      <c r="M52" s="96">
        <v>0</v>
      </c>
      <c r="N52" s="95">
        <v>0</v>
      </c>
    </row>
    <row r="53" spans="2:14" x14ac:dyDescent="0.2">
      <c r="B53" s="98" t="s">
        <v>50</v>
      </c>
      <c r="C53" s="69" t="s">
        <v>106</v>
      </c>
      <c r="D53" s="66" t="s">
        <v>147</v>
      </c>
      <c r="E53" s="66" t="s">
        <v>146</v>
      </c>
      <c r="F53" s="61">
        <v>140</v>
      </c>
      <c r="G53" s="97">
        <v>59.999999999999993</v>
      </c>
      <c r="H53" s="66" t="s">
        <v>283</v>
      </c>
      <c r="I53" s="96">
        <v>8.5548585631435664E-2</v>
      </c>
      <c r="J53" s="96">
        <v>8.5548585631435664E-2</v>
      </c>
      <c r="K53" s="96">
        <v>6.5806604331873589E-2</v>
      </c>
      <c r="L53" s="96">
        <v>7.567759498165462E-2</v>
      </c>
      <c r="M53" s="96">
        <v>7.2387264765060938E-2</v>
      </c>
      <c r="N53" s="95">
        <v>6.5806604331873589E-2</v>
      </c>
    </row>
    <row r="54" spans="2:14" x14ac:dyDescent="0.2">
      <c r="B54" s="98" t="s">
        <v>50</v>
      </c>
      <c r="C54" s="69" t="s">
        <v>105</v>
      </c>
      <c r="D54" s="66">
        <v>0</v>
      </c>
      <c r="E54" s="66">
        <v>0</v>
      </c>
      <c r="F54" s="61">
        <v>0</v>
      </c>
      <c r="G54" s="97">
        <v>0</v>
      </c>
      <c r="H54" s="66">
        <v>0</v>
      </c>
      <c r="I54" s="96">
        <v>0</v>
      </c>
      <c r="J54" s="96">
        <v>0</v>
      </c>
      <c r="K54" s="96">
        <v>0</v>
      </c>
      <c r="L54" s="96">
        <v>0</v>
      </c>
      <c r="M54" s="96">
        <v>0</v>
      </c>
      <c r="N54" s="95">
        <v>0</v>
      </c>
    </row>
    <row r="55" spans="2:14" x14ac:dyDescent="0.2">
      <c r="B55" s="98" t="s">
        <v>50</v>
      </c>
      <c r="C55" s="69" t="s">
        <v>104</v>
      </c>
      <c r="D55" s="66" t="s">
        <v>103</v>
      </c>
      <c r="E55" s="66" t="s">
        <v>102</v>
      </c>
      <c r="F55" s="61">
        <v>450</v>
      </c>
      <c r="G55" s="97">
        <v>45.333333333333336</v>
      </c>
      <c r="H55" s="66" t="s">
        <v>285</v>
      </c>
      <c r="I55" s="96">
        <v>0.18522748905387396</v>
      </c>
      <c r="J55" s="96">
        <v>0.18522748905387396</v>
      </c>
      <c r="K55" s="96">
        <v>0.18522748905387396</v>
      </c>
      <c r="L55" s="96">
        <v>0.18963766736468046</v>
      </c>
      <c r="M55" s="96">
        <v>0.13671552763500222</v>
      </c>
      <c r="N55" s="95">
        <v>0.13671552763500222</v>
      </c>
    </row>
    <row r="56" spans="2:14" x14ac:dyDescent="0.2">
      <c r="B56" s="98" t="s">
        <v>50</v>
      </c>
      <c r="C56" s="69" t="s">
        <v>100</v>
      </c>
      <c r="D56" s="66" t="s">
        <v>99</v>
      </c>
      <c r="E56" s="66" t="s">
        <v>101</v>
      </c>
      <c r="F56" s="61">
        <v>555</v>
      </c>
      <c r="G56" s="97">
        <v>51.891891891891895</v>
      </c>
      <c r="H56" s="66" t="s">
        <v>283</v>
      </c>
      <c r="I56" s="96">
        <v>4.8314780457637596E-2</v>
      </c>
      <c r="J56" s="96">
        <v>3.6719233147804571E-2</v>
      </c>
      <c r="K56" s="96">
        <v>3.6719233147804571E-2</v>
      </c>
      <c r="L56" s="96">
        <v>5.2663110698824983E-2</v>
      </c>
      <c r="M56" s="96">
        <v>5.2663110698824983E-2</v>
      </c>
      <c r="N56" s="95">
        <v>5.2663110698824983E-2</v>
      </c>
    </row>
    <row r="57" spans="2:14" x14ac:dyDescent="0.2">
      <c r="B57" s="98" t="s">
        <v>50</v>
      </c>
      <c r="C57" s="69" t="s">
        <v>153</v>
      </c>
      <c r="D57" s="66" t="s">
        <v>99</v>
      </c>
      <c r="E57" s="66" t="s">
        <v>65</v>
      </c>
      <c r="F57" s="61">
        <v>480</v>
      </c>
      <c r="G57" s="97">
        <v>42.5</v>
      </c>
      <c r="H57" s="66" t="s">
        <v>285</v>
      </c>
      <c r="I57" s="96">
        <v>0.1718777601130542</v>
      </c>
      <c r="J57" s="96">
        <v>0.1166313372195725</v>
      </c>
      <c r="K57" s="96">
        <v>0.11049284578696343</v>
      </c>
      <c r="L57" s="96">
        <v>0.1718777601130542</v>
      </c>
      <c r="M57" s="96">
        <v>0.1120274686451157</v>
      </c>
      <c r="N57" s="95">
        <v>6.3226461755873514E-2</v>
      </c>
    </row>
    <row r="58" spans="2:14" x14ac:dyDescent="0.2">
      <c r="B58" s="98" t="s">
        <v>50</v>
      </c>
      <c r="C58" s="69" t="s">
        <v>98</v>
      </c>
      <c r="D58" s="66" t="s">
        <v>97</v>
      </c>
      <c r="E58" s="66" t="s">
        <v>96</v>
      </c>
      <c r="F58" s="61">
        <v>225</v>
      </c>
      <c r="G58" s="97">
        <v>66.666666666666671</v>
      </c>
      <c r="H58" s="66" t="s">
        <v>285</v>
      </c>
      <c r="I58" s="96">
        <v>0.15309126594700689</v>
      </c>
      <c r="J58" s="96">
        <v>9.813542688910698E-2</v>
      </c>
      <c r="K58" s="96">
        <v>9.813542688910698E-2</v>
      </c>
      <c r="L58" s="96">
        <v>0.15309126594700689</v>
      </c>
      <c r="M58" s="96">
        <v>9.813542688910698E-2</v>
      </c>
      <c r="N58" s="95">
        <v>9.813542688910698E-2</v>
      </c>
    </row>
    <row r="59" spans="2:14" x14ac:dyDescent="0.2">
      <c r="B59" s="98" t="s">
        <v>50</v>
      </c>
      <c r="C59" s="69" t="s">
        <v>95</v>
      </c>
      <c r="D59" s="66">
        <v>0</v>
      </c>
      <c r="E59" s="66">
        <v>0</v>
      </c>
      <c r="F59" s="61">
        <v>0</v>
      </c>
      <c r="G59" s="97">
        <v>0</v>
      </c>
      <c r="H59" s="66">
        <v>0</v>
      </c>
      <c r="I59" s="96">
        <v>0</v>
      </c>
      <c r="J59" s="96">
        <v>0</v>
      </c>
      <c r="K59" s="96">
        <v>0</v>
      </c>
      <c r="L59" s="96">
        <v>0</v>
      </c>
      <c r="M59" s="96">
        <v>0</v>
      </c>
      <c r="N59" s="95">
        <v>0</v>
      </c>
    </row>
    <row r="60" spans="2:14" x14ac:dyDescent="0.2">
      <c r="B60" s="98" t="s">
        <v>50</v>
      </c>
      <c r="C60" s="69" t="s">
        <v>94</v>
      </c>
      <c r="D60" s="66">
        <v>0</v>
      </c>
      <c r="E60" s="66">
        <v>0</v>
      </c>
      <c r="F60" s="61">
        <v>0</v>
      </c>
      <c r="G60" s="97">
        <v>0</v>
      </c>
      <c r="H60" s="66">
        <v>0</v>
      </c>
      <c r="I60" s="96">
        <v>0</v>
      </c>
      <c r="J60" s="96">
        <v>0</v>
      </c>
      <c r="K60" s="96">
        <v>0</v>
      </c>
      <c r="L60" s="96">
        <v>0</v>
      </c>
      <c r="M60" s="96">
        <v>0</v>
      </c>
      <c r="N60" s="95">
        <v>0</v>
      </c>
    </row>
    <row r="61" spans="2:14" x14ac:dyDescent="0.2">
      <c r="B61" s="98" t="s">
        <v>50</v>
      </c>
      <c r="C61" s="69" t="s">
        <v>93</v>
      </c>
      <c r="D61" s="66">
        <v>0</v>
      </c>
      <c r="E61" s="66">
        <v>0</v>
      </c>
      <c r="F61" s="61">
        <v>0</v>
      </c>
      <c r="G61" s="97">
        <v>0</v>
      </c>
      <c r="H61" s="66">
        <v>0</v>
      </c>
      <c r="I61" s="96">
        <v>0</v>
      </c>
      <c r="J61" s="96">
        <v>0</v>
      </c>
      <c r="K61" s="96">
        <v>0</v>
      </c>
      <c r="L61" s="96">
        <v>0</v>
      </c>
      <c r="M61" s="96">
        <v>0</v>
      </c>
      <c r="N61" s="95">
        <v>0</v>
      </c>
    </row>
    <row r="62" spans="2:14" x14ac:dyDescent="0.2">
      <c r="B62" s="98" t="s">
        <v>50</v>
      </c>
      <c r="C62" s="69" t="s">
        <v>92</v>
      </c>
      <c r="D62" s="66">
        <v>0</v>
      </c>
      <c r="E62" s="66">
        <v>0</v>
      </c>
      <c r="F62" s="61">
        <v>0</v>
      </c>
      <c r="G62" s="97">
        <v>0</v>
      </c>
      <c r="H62" s="66">
        <v>0</v>
      </c>
      <c r="I62" s="96">
        <v>0</v>
      </c>
      <c r="J62" s="96">
        <v>0</v>
      </c>
      <c r="K62" s="96">
        <v>0</v>
      </c>
      <c r="L62" s="96">
        <v>0</v>
      </c>
      <c r="M62" s="96">
        <v>0</v>
      </c>
      <c r="N62" s="95">
        <v>0</v>
      </c>
    </row>
    <row r="63" spans="2:14" x14ac:dyDescent="0.2">
      <c r="B63" s="98" t="s">
        <v>50</v>
      </c>
      <c r="C63" s="69" t="s">
        <v>91</v>
      </c>
      <c r="D63" s="66">
        <v>0</v>
      </c>
      <c r="E63" s="66">
        <v>0</v>
      </c>
      <c r="F63" s="61">
        <v>0</v>
      </c>
      <c r="G63" s="97">
        <v>0</v>
      </c>
      <c r="H63" s="66">
        <v>0</v>
      </c>
      <c r="I63" s="96">
        <v>0</v>
      </c>
      <c r="J63" s="96">
        <v>0</v>
      </c>
      <c r="K63" s="96">
        <v>0</v>
      </c>
      <c r="L63" s="96">
        <v>0</v>
      </c>
      <c r="M63" s="96">
        <v>0</v>
      </c>
      <c r="N63" s="95">
        <v>0</v>
      </c>
    </row>
    <row r="64" spans="2:14" x14ac:dyDescent="0.2">
      <c r="B64" s="98" t="s">
        <v>50</v>
      </c>
      <c r="C64" s="69" t="s">
        <v>90</v>
      </c>
      <c r="D64" s="66" t="s">
        <v>67</v>
      </c>
      <c r="E64" s="66" t="s">
        <v>89</v>
      </c>
      <c r="F64" s="61">
        <v>225</v>
      </c>
      <c r="G64" s="97">
        <v>66.666666666666671</v>
      </c>
      <c r="H64" s="66" t="s">
        <v>285</v>
      </c>
      <c r="I64" s="96">
        <v>4.5050641458473997E-2</v>
      </c>
      <c r="J64" s="96">
        <v>4.5050641458473997E-2</v>
      </c>
      <c r="K64" s="96">
        <v>4.5050641458473997E-2</v>
      </c>
      <c r="L64" s="96">
        <v>4.5050641458473997E-2</v>
      </c>
      <c r="M64" s="96">
        <v>4.5050641458473997E-2</v>
      </c>
      <c r="N64" s="95">
        <v>4.5050641458473997E-2</v>
      </c>
    </row>
    <row r="65" spans="2:14" x14ac:dyDescent="0.2">
      <c r="B65" s="98" t="s">
        <v>50</v>
      </c>
      <c r="C65" s="69" t="s">
        <v>88</v>
      </c>
      <c r="D65" s="66" t="s">
        <v>87</v>
      </c>
      <c r="E65" s="66" t="s">
        <v>86</v>
      </c>
      <c r="F65" s="61">
        <v>370</v>
      </c>
      <c r="G65" s="97">
        <v>66.486486486486484</v>
      </c>
      <c r="H65" s="66" t="s">
        <v>288</v>
      </c>
      <c r="I65" s="96">
        <v>6.1868776833835744E-2</v>
      </c>
      <c r="J65" s="96">
        <v>6.1868776833835744E-2</v>
      </c>
      <c r="K65" s="96">
        <v>6.1868776833835744E-2</v>
      </c>
      <c r="L65" s="96">
        <v>6.1868776833835744E-2</v>
      </c>
      <c r="M65" s="96">
        <v>6.1868776833835744E-2</v>
      </c>
      <c r="N65" s="95">
        <v>6.1868776833835744E-2</v>
      </c>
    </row>
    <row r="66" spans="2:14" x14ac:dyDescent="0.2">
      <c r="B66" s="98" t="s">
        <v>50</v>
      </c>
      <c r="C66" s="69" t="s">
        <v>85</v>
      </c>
      <c r="D66" s="66" t="s">
        <v>143</v>
      </c>
      <c r="E66" s="66" t="s">
        <v>83</v>
      </c>
      <c r="F66" s="61">
        <v>240</v>
      </c>
      <c r="G66" s="97">
        <v>60</v>
      </c>
      <c r="H66" s="66" t="s">
        <v>287</v>
      </c>
      <c r="I66" s="96">
        <v>0.16513515531660691</v>
      </c>
      <c r="J66" s="96">
        <v>0.14562201314217438</v>
      </c>
      <c r="K66" s="96">
        <v>0.14562201314217438</v>
      </c>
      <c r="L66" s="96">
        <v>0.26700828853046593</v>
      </c>
      <c r="M66" s="96">
        <v>0.14562201314217438</v>
      </c>
      <c r="N66" s="95">
        <v>0.14562201314217438</v>
      </c>
    </row>
    <row r="67" spans="2:14" x14ac:dyDescent="0.2">
      <c r="B67" s="98" t="s">
        <v>50</v>
      </c>
      <c r="C67" s="69" t="s">
        <v>82</v>
      </c>
      <c r="D67" s="66" t="s">
        <v>81</v>
      </c>
      <c r="E67" s="66" t="s">
        <v>80</v>
      </c>
      <c r="F67" s="61">
        <v>495</v>
      </c>
      <c r="G67" s="97">
        <v>61.81818181818182</v>
      </c>
      <c r="H67" s="66" t="s">
        <v>288</v>
      </c>
      <c r="I67" s="96">
        <v>0.11342206426343654</v>
      </c>
      <c r="J67" s="96">
        <v>0.1047851841106356</v>
      </c>
      <c r="K67" s="96">
        <v>0.1047851841106356</v>
      </c>
      <c r="L67" s="96">
        <v>9.4182321510601755E-2</v>
      </c>
      <c r="M67" s="96">
        <v>8.1210198012620569E-2</v>
      </c>
      <c r="N67" s="95">
        <v>8.6452817871908311E-2</v>
      </c>
    </row>
    <row r="68" spans="2:14" x14ac:dyDescent="0.2">
      <c r="B68" s="98" t="s">
        <v>50</v>
      </c>
      <c r="C68" s="69" t="s">
        <v>79</v>
      </c>
      <c r="D68" s="66" t="s">
        <v>78</v>
      </c>
      <c r="E68" s="66" t="s">
        <v>77</v>
      </c>
      <c r="F68" s="61">
        <v>240</v>
      </c>
      <c r="G68" s="97">
        <v>65</v>
      </c>
      <c r="H68" s="66" t="s">
        <v>283</v>
      </c>
      <c r="I68" s="96">
        <v>0.3187420314492137</v>
      </c>
      <c r="J68" s="96">
        <v>0.3187420314492137</v>
      </c>
      <c r="K68" s="96">
        <v>0.3187420314492137</v>
      </c>
      <c r="L68" s="96">
        <v>0.3187420314492137</v>
      </c>
      <c r="M68" s="96">
        <v>0.3187420314492137</v>
      </c>
      <c r="N68" s="95">
        <v>0.3187420314492137</v>
      </c>
    </row>
    <row r="69" spans="2:14" x14ac:dyDescent="0.2">
      <c r="B69" s="98" t="s">
        <v>50</v>
      </c>
      <c r="C69" s="69" t="s">
        <v>76</v>
      </c>
      <c r="D69" s="66">
        <v>0</v>
      </c>
      <c r="E69" s="66">
        <v>0</v>
      </c>
      <c r="F69" s="61">
        <v>0</v>
      </c>
      <c r="G69" s="97">
        <v>0</v>
      </c>
      <c r="H69" s="66">
        <v>0</v>
      </c>
      <c r="I69" s="96">
        <v>0</v>
      </c>
      <c r="J69" s="96">
        <v>0</v>
      </c>
      <c r="K69" s="96">
        <v>0</v>
      </c>
      <c r="L69" s="96">
        <v>0</v>
      </c>
      <c r="M69" s="96">
        <v>0</v>
      </c>
      <c r="N69" s="95">
        <v>0</v>
      </c>
    </row>
    <row r="70" spans="2:14" x14ac:dyDescent="0.2">
      <c r="B70" s="98" t="s">
        <v>50</v>
      </c>
      <c r="C70" s="69" t="s">
        <v>75</v>
      </c>
      <c r="D70" s="66" t="s">
        <v>74</v>
      </c>
      <c r="E70" s="66" t="s">
        <v>73</v>
      </c>
      <c r="F70" s="61">
        <v>255</v>
      </c>
      <c r="G70" s="97">
        <v>68.235294117647058</v>
      </c>
      <c r="H70" s="66" t="s">
        <v>283</v>
      </c>
      <c r="I70" s="96">
        <v>7.6228511108877045E-2</v>
      </c>
      <c r="J70" s="96">
        <v>7.6228511108877045E-2</v>
      </c>
      <c r="K70" s="96">
        <v>5.442897355986729E-2</v>
      </c>
      <c r="L70" s="96">
        <v>7.6263446265205564E-2</v>
      </c>
      <c r="M70" s="96">
        <v>6.8053684527998384E-2</v>
      </c>
      <c r="N70" s="95">
        <v>5.446390871619583E-2</v>
      </c>
    </row>
    <row r="71" spans="2:14" x14ac:dyDescent="0.2">
      <c r="B71" s="98" t="s">
        <v>50</v>
      </c>
      <c r="C71" s="69" t="s">
        <v>72</v>
      </c>
      <c r="D71" s="66" t="s">
        <v>71</v>
      </c>
      <c r="E71" s="66" t="s">
        <v>70</v>
      </c>
      <c r="F71" s="61">
        <v>450</v>
      </c>
      <c r="G71" s="97">
        <v>40</v>
      </c>
      <c r="H71" s="66" t="s">
        <v>288</v>
      </c>
      <c r="I71" s="96">
        <v>6.764069264069264E-2</v>
      </c>
      <c r="J71" s="96">
        <v>5.4112554112554105E-2</v>
      </c>
      <c r="K71" s="96">
        <v>2.1645021645021644E-2</v>
      </c>
      <c r="L71" s="96">
        <v>6.764069264069264E-2</v>
      </c>
      <c r="M71" s="96">
        <v>4.0584415584415584E-2</v>
      </c>
      <c r="N71" s="95">
        <v>3.1114718614718616E-2</v>
      </c>
    </row>
    <row r="72" spans="2:14" x14ac:dyDescent="0.2">
      <c r="B72" s="98" t="s">
        <v>50</v>
      </c>
      <c r="C72" s="69" t="s">
        <v>69</v>
      </c>
      <c r="D72" s="66" t="s">
        <v>68</v>
      </c>
      <c r="E72" s="66" t="s">
        <v>67</v>
      </c>
      <c r="F72" s="61">
        <v>475</v>
      </c>
      <c r="G72" s="97">
        <v>53.05263157894737</v>
      </c>
      <c r="H72" s="66" t="s">
        <v>288</v>
      </c>
      <c r="I72" s="96">
        <v>8.4339557795852893E-2</v>
      </c>
      <c r="J72" s="96">
        <v>8.2277465918203674E-2</v>
      </c>
      <c r="K72" s="96">
        <v>8.2277465918203674E-2</v>
      </c>
      <c r="L72" s="96">
        <v>8.3308511857028297E-2</v>
      </c>
      <c r="M72" s="96">
        <v>8.3308511857028297E-2</v>
      </c>
      <c r="N72" s="95">
        <v>8.3308511857028297E-2</v>
      </c>
    </row>
    <row r="73" spans="2:14" x14ac:dyDescent="0.2">
      <c r="B73" s="98" t="s">
        <v>50</v>
      </c>
      <c r="C73" s="69" t="s">
        <v>66</v>
      </c>
      <c r="D73" s="66" t="s">
        <v>65</v>
      </c>
      <c r="E73" s="66" t="s">
        <v>64</v>
      </c>
      <c r="F73" s="61">
        <v>570</v>
      </c>
      <c r="G73" s="97">
        <v>52.631578947368418</v>
      </c>
      <c r="H73" s="66" t="s">
        <v>288</v>
      </c>
      <c r="I73" s="96">
        <v>5.7154605263157895E-2</v>
      </c>
      <c r="J73" s="96">
        <v>4.5723684210526312E-2</v>
      </c>
      <c r="K73" s="96">
        <v>3.4292763157894736E-2</v>
      </c>
      <c r="L73" s="96">
        <v>6.2870065789473684E-2</v>
      </c>
      <c r="M73" s="96">
        <v>4.5723684210526312E-2</v>
      </c>
      <c r="N73" s="95">
        <v>4.0008223684210524E-2</v>
      </c>
    </row>
    <row r="74" spans="2:14" x14ac:dyDescent="0.2">
      <c r="B74" s="98" t="s">
        <v>48</v>
      </c>
      <c r="C74" s="69"/>
      <c r="D74" s="66" t="s">
        <v>156</v>
      </c>
      <c r="E74" s="66" t="s">
        <v>99</v>
      </c>
      <c r="F74" s="61">
        <v>230</v>
      </c>
      <c r="G74" s="97">
        <v>70.434782608695656</v>
      </c>
      <c r="H74" s="66" t="s">
        <v>287</v>
      </c>
      <c r="I74" s="96">
        <v>6.1287477954144617E-2</v>
      </c>
      <c r="J74" s="96">
        <v>6.1287477954144617E-2</v>
      </c>
      <c r="K74" s="96">
        <v>6.1287477954144617E-2</v>
      </c>
      <c r="L74" s="96">
        <v>7.3073531406864733E-2</v>
      </c>
      <c r="M74" s="96">
        <v>7.3073531406864733E-2</v>
      </c>
      <c r="N74" s="95">
        <v>8.7216795550128873E-2</v>
      </c>
    </row>
    <row r="75" spans="2:14" x14ac:dyDescent="0.2">
      <c r="B75" s="98" t="s">
        <v>48</v>
      </c>
      <c r="C75" s="69"/>
      <c r="D75" s="66" t="s">
        <v>156</v>
      </c>
      <c r="E75" s="66" t="s">
        <v>65</v>
      </c>
      <c r="F75" s="61">
        <v>330</v>
      </c>
      <c r="G75" s="97">
        <v>59.090909090909093</v>
      </c>
      <c r="H75" s="66" t="s">
        <v>287</v>
      </c>
      <c r="I75" s="96">
        <v>9.1609185686108749E-2</v>
      </c>
      <c r="J75" s="96">
        <v>9.1609185686108749E-2</v>
      </c>
      <c r="K75" s="96">
        <v>9.1609185686108749E-2</v>
      </c>
      <c r="L75" s="96">
        <v>8.2444350521273593E-2</v>
      </c>
      <c r="M75" s="96">
        <v>8.2444350521273593E-2</v>
      </c>
      <c r="N75" s="95">
        <v>5.8004790081713151E-2</v>
      </c>
    </row>
    <row r="76" spans="2:14" x14ac:dyDescent="0.2">
      <c r="B76" s="98" t="s">
        <v>48</v>
      </c>
      <c r="C76" s="69"/>
      <c r="D76" s="66" t="s">
        <v>215</v>
      </c>
      <c r="E76" s="66" t="s">
        <v>286</v>
      </c>
      <c r="F76" s="61">
        <v>727</v>
      </c>
      <c r="G76" s="97">
        <v>20.632737276478679</v>
      </c>
      <c r="H76" s="66" t="s">
        <v>285</v>
      </c>
      <c r="I76" s="96">
        <v>0.1479580349708576</v>
      </c>
      <c r="J76" s="96">
        <v>0.1479580349708576</v>
      </c>
      <c r="K76" s="96">
        <v>0.1479580349708576</v>
      </c>
      <c r="L76" s="96">
        <v>0.1479580349708576</v>
      </c>
      <c r="M76" s="96">
        <v>0.1479580349708576</v>
      </c>
      <c r="N76" s="95">
        <v>0.1479580349708576</v>
      </c>
    </row>
    <row r="77" spans="2:14" x14ac:dyDescent="0.2">
      <c r="B77" s="98" t="s">
        <v>48</v>
      </c>
      <c r="C77" s="69"/>
      <c r="D77" s="66" t="s">
        <v>152</v>
      </c>
      <c r="E77" s="66" t="s">
        <v>284</v>
      </c>
      <c r="F77" s="61">
        <v>300</v>
      </c>
      <c r="G77" s="97">
        <v>66</v>
      </c>
      <c r="H77" s="66" t="s">
        <v>283</v>
      </c>
      <c r="I77" s="96">
        <v>6.5255536393747773E-2</v>
      </c>
      <c r="J77" s="96">
        <v>6.5255536393747773E-2</v>
      </c>
      <c r="K77" s="96">
        <v>6.5255536393747773E-2</v>
      </c>
      <c r="L77" s="96">
        <v>6.5255536393747773E-2</v>
      </c>
      <c r="M77" s="96">
        <v>6.5255536393747773E-2</v>
      </c>
      <c r="N77" s="95">
        <v>6.5255536393747773E-2</v>
      </c>
    </row>
    <row r="78" spans="2:14" ht="13.5" thickBot="1" x14ac:dyDescent="0.25">
      <c r="B78" s="94" t="s">
        <v>48</v>
      </c>
      <c r="C78" s="80"/>
      <c r="D78" s="57">
        <v>0</v>
      </c>
      <c r="E78" s="57">
        <v>0</v>
      </c>
      <c r="F78" s="56">
        <v>0</v>
      </c>
      <c r="G78" s="93">
        <v>0</v>
      </c>
      <c r="H78" s="57">
        <v>0</v>
      </c>
      <c r="I78" s="92">
        <v>0</v>
      </c>
      <c r="J78" s="92">
        <v>0</v>
      </c>
      <c r="K78" s="92">
        <v>0</v>
      </c>
      <c r="L78" s="92">
        <v>0</v>
      </c>
      <c r="M78" s="92">
        <v>0</v>
      </c>
      <c r="N78" s="91">
        <v>0</v>
      </c>
    </row>
    <row r="81" spans="2:17" ht="17.25" x14ac:dyDescent="0.2">
      <c r="B81" s="11" t="s">
        <v>1</v>
      </c>
      <c r="C81" s="11"/>
      <c r="D81" s="11"/>
      <c r="E81" s="11"/>
      <c r="F81" s="11"/>
      <c r="G81" s="11"/>
      <c r="H81" s="11"/>
      <c r="I81" s="11"/>
      <c r="J81" s="11"/>
      <c r="K81" s="11"/>
      <c r="L81" s="11"/>
      <c r="M81" s="11"/>
      <c r="N81" s="11"/>
      <c r="O81" s="11"/>
      <c r="P81" s="11"/>
      <c r="Q81" s="11"/>
    </row>
  </sheetData>
  <dataValidations count="2">
    <dataValidation allowBlank="1" showInputMessage="1" showErrorMessage="1" prompt="Model check" sqref="B1"/>
    <dataValidation allowBlank="1" showInputMessage="1" showErrorMessage="1" prompt="Sheet check" sqref="C1"/>
  </dataValidations>
  <pageMargins left="0.70866141732283472" right="0.70866141732283472" top="0.74803149606299213" bottom="0.74803149606299213" header="0.31496062992125984" footer="0.31496062992125984"/>
  <pageSetup paperSize="9" orientation="landscape" r:id="rId1"/>
  <headerFooter>
    <oddHeader>&amp;L&amp;F [&amp;A]&amp;R&amp;G</oddHeader>
    <oddFooter>&amp;LPrinted on &amp;D at &amp;T&amp;RPage &amp;P of &amp;N</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CDEB6"/>
  </sheetPr>
  <dimension ref="A1:S584"/>
  <sheetViews>
    <sheetView showGridLines="0" topLeftCell="A163" zoomScale="85" zoomScaleNormal="85" workbookViewId="0">
      <selection activeCell="B143" sqref="B143"/>
    </sheetView>
  </sheetViews>
  <sheetFormatPr defaultRowHeight="12.75" x14ac:dyDescent="0.2"/>
  <cols>
    <col min="1" max="1" width="5" style="30" customWidth="1"/>
    <col min="2" max="2" width="13.7109375" style="30" customWidth="1"/>
    <col min="3" max="3" width="19" style="30" bestFit="1" customWidth="1"/>
    <col min="4" max="8" width="13.7109375" style="30" customWidth="1"/>
    <col min="9" max="9" width="18.85546875" style="30" customWidth="1"/>
    <col min="10" max="13" width="13.7109375" style="30" customWidth="1"/>
    <col min="14" max="14" width="16.5703125" style="30" bestFit="1" customWidth="1"/>
    <col min="15" max="15" width="17.42578125" style="30" bestFit="1" customWidth="1"/>
    <col min="16" max="16" width="15.42578125" style="30" bestFit="1" customWidth="1"/>
    <col min="17" max="23" width="9.140625" style="30" customWidth="1"/>
    <col min="24" max="16384" width="9.140625" style="30"/>
  </cols>
  <sheetData>
    <row r="1" spans="1:19" x14ac:dyDescent="0.2">
      <c r="B1" s="5">
        <f ca="1">Info!E79</f>
        <v>1</v>
      </c>
      <c r="C1" s="5">
        <f>SUM(A:A)</f>
        <v>0</v>
      </c>
    </row>
    <row r="2" spans="1:19" ht="17.25" x14ac:dyDescent="0.2">
      <c r="A2" s="5"/>
      <c r="B2" s="29" t="str">
        <f>Info!D8</f>
        <v>European Commission</v>
      </c>
      <c r="C2" s="11"/>
      <c r="D2" s="11"/>
      <c r="E2" s="11"/>
      <c r="F2" s="11"/>
      <c r="G2" s="11"/>
      <c r="H2" s="11"/>
      <c r="I2" s="11"/>
      <c r="J2" s="11"/>
      <c r="K2" s="11"/>
      <c r="L2" s="21"/>
      <c r="M2" s="22"/>
      <c r="N2" s="22"/>
      <c r="O2" s="22"/>
      <c r="P2" s="22"/>
      <c r="Q2" s="22"/>
      <c r="R2" s="22"/>
      <c r="S2" s="22"/>
    </row>
    <row r="3" spans="1:19" ht="17.25" x14ac:dyDescent="0.2">
      <c r="A3" s="5"/>
      <c r="B3" s="29" t="str">
        <f>Info!D10</f>
        <v>Study on the price and quality of rail services</v>
      </c>
      <c r="C3" s="11"/>
      <c r="D3" s="11"/>
      <c r="E3" s="11"/>
      <c r="F3" s="11"/>
      <c r="G3" s="11"/>
      <c r="H3" s="11"/>
      <c r="I3" s="11"/>
      <c r="J3" s="11"/>
      <c r="K3" s="11"/>
      <c r="L3" s="21"/>
      <c r="M3" s="22"/>
      <c r="N3" s="22"/>
      <c r="O3" s="22"/>
      <c r="P3" s="22"/>
      <c r="Q3" s="22"/>
      <c r="R3" s="22"/>
      <c r="S3" s="22"/>
    </row>
    <row r="4" spans="1:19" ht="17.25" x14ac:dyDescent="0.2">
      <c r="B4" s="11" t="str">
        <f ca="1">FileName</f>
        <v>2016-04-price-quality-rail-pax-services-intermod-comp-tool.xlsx</v>
      </c>
      <c r="C4" s="11"/>
      <c r="D4" s="11"/>
      <c r="E4" s="11"/>
      <c r="F4" s="11"/>
      <c r="G4" s="11"/>
      <c r="H4" s="11"/>
      <c r="I4" s="11"/>
      <c r="J4" s="11"/>
      <c r="K4" s="11"/>
      <c r="L4" s="21"/>
      <c r="M4" s="23"/>
      <c r="N4" s="23"/>
      <c r="O4" s="23"/>
      <c r="P4" s="23"/>
      <c r="Q4" s="23"/>
      <c r="R4" s="23"/>
      <c r="S4" s="23"/>
    </row>
    <row r="6" spans="1:19" ht="17.25" x14ac:dyDescent="0.2">
      <c r="B6" s="11" t="str">
        <f ca="1">IF(CELL("filename",B2)="","",MID(CELL("filename",A2),FIND("]",CELL("filename",A2))+1,99))</f>
        <v>Rail Data</v>
      </c>
      <c r="C6" s="11"/>
      <c r="D6" s="11"/>
      <c r="E6" s="11"/>
      <c r="F6" s="11"/>
      <c r="G6" s="11"/>
      <c r="H6" s="11"/>
      <c r="I6" s="11"/>
      <c r="J6" s="11"/>
      <c r="K6" s="11"/>
      <c r="L6" s="11"/>
      <c r="M6" s="11"/>
      <c r="N6" s="11"/>
      <c r="O6" s="11"/>
      <c r="P6" s="11"/>
      <c r="Q6" s="11"/>
      <c r="R6" s="11"/>
      <c r="S6" s="11"/>
    </row>
    <row r="7" spans="1:19" ht="13.5" thickBot="1" x14ac:dyDescent="0.25">
      <c r="B7" s="2"/>
    </row>
    <row r="8" spans="1:19" x14ac:dyDescent="0.2">
      <c r="B8" s="79" t="s">
        <v>141</v>
      </c>
      <c r="C8" s="78" t="s">
        <v>298</v>
      </c>
      <c r="D8" s="78"/>
      <c r="E8" s="78"/>
      <c r="F8" s="78"/>
      <c r="G8" s="78"/>
      <c r="H8" s="78"/>
      <c r="I8" s="78"/>
      <c r="J8" s="78"/>
      <c r="K8" s="78"/>
      <c r="L8" s="78"/>
      <c r="M8" s="78"/>
      <c r="N8" s="78"/>
      <c r="O8" s="78"/>
      <c r="P8" s="77"/>
    </row>
    <row r="9" spans="1:19" ht="13.5" thickBot="1" x14ac:dyDescent="0.25">
      <c r="B9" s="81" t="s">
        <v>139</v>
      </c>
      <c r="C9" s="90">
        <v>42430.501040625</v>
      </c>
      <c r="D9" s="80"/>
      <c r="E9" s="80"/>
      <c r="F9" s="80"/>
      <c r="G9" s="80"/>
      <c r="H9" s="80"/>
      <c r="I9" s="80"/>
      <c r="J9" s="80"/>
      <c r="K9" s="80"/>
      <c r="L9" s="80"/>
      <c r="M9" s="80"/>
      <c r="N9" s="80"/>
      <c r="O9" s="80"/>
      <c r="P9" s="89"/>
    </row>
    <row r="10" spans="1:19" x14ac:dyDescent="0.2">
      <c r="B10" s="79"/>
      <c r="C10" s="78"/>
      <c r="D10" s="78"/>
      <c r="E10" s="78"/>
      <c r="F10" s="78"/>
      <c r="G10" s="78"/>
      <c r="H10" s="78"/>
      <c r="I10" s="78"/>
      <c r="J10" s="78"/>
      <c r="K10" s="78"/>
      <c r="L10" s="78"/>
      <c r="M10" s="78"/>
      <c r="N10" s="78"/>
      <c r="O10" s="78"/>
      <c r="P10" s="77"/>
    </row>
    <row r="11" spans="1:19" ht="15" x14ac:dyDescent="0.2">
      <c r="B11" s="88" t="s">
        <v>293</v>
      </c>
      <c r="C11" s="85"/>
      <c r="D11" s="85"/>
      <c r="E11" s="85"/>
      <c r="F11" s="85"/>
      <c r="G11" s="85"/>
      <c r="H11" s="85"/>
      <c r="I11" s="85"/>
      <c r="J11" s="85" t="s">
        <v>58</v>
      </c>
      <c r="K11" s="85" t="s">
        <v>58</v>
      </c>
      <c r="L11" s="85" t="s">
        <v>58</v>
      </c>
      <c r="M11" s="85" t="s">
        <v>56</v>
      </c>
      <c r="N11" s="85" t="s">
        <v>56</v>
      </c>
      <c r="O11" s="85" t="s">
        <v>56</v>
      </c>
      <c r="P11" s="84" t="s">
        <v>47</v>
      </c>
    </row>
    <row r="12" spans="1:19" ht="15" x14ac:dyDescent="0.2">
      <c r="B12" s="88" t="s">
        <v>292</v>
      </c>
      <c r="C12" s="85"/>
      <c r="D12" s="85"/>
      <c r="E12" s="85"/>
      <c r="F12" s="85"/>
      <c r="G12" s="85"/>
      <c r="H12" s="85"/>
      <c r="I12" s="85"/>
      <c r="J12" s="85" t="s">
        <v>43</v>
      </c>
      <c r="K12" s="85" t="s">
        <v>43</v>
      </c>
      <c r="L12" s="85" t="s">
        <v>43</v>
      </c>
      <c r="M12" s="85" t="s">
        <v>43</v>
      </c>
      <c r="N12" s="85" t="s">
        <v>43</v>
      </c>
      <c r="O12" s="85" t="s">
        <v>43</v>
      </c>
      <c r="P12" s="84" t="s">
        <v>43</v>
      </c>
    </row>
    <row r="13" spans="1:19" x14ac:dyDescent="0.2">
      <c r="B13" s="67"/>
      <c r="C13" s="69"/>
      <c r="D13" s="69"/>
      <c r="E13" s="69"/>
      <c r="F13" s="69"/>
      <c r="G13" s="69"/>
      <c r="H13" s="69"/>
      <c r="I13" s="69"/>
      <c r="J13" s="69"/>
      <c r="K13" s="69"/>
      <c r="L13" s="69"/>
      <c r="M13" s="69"/>
      <c r="N13" s="69"/>
      <c r="O13" s="69"/>
      <c r="P13" s="68"/>
    </row>
    <row r="14" spans="1:19" ht="15" x14ac:dyDescent="0.2">
      <c r="B14" s="88" t="s">
        <v>59</v>
      </c>
      <c r="C14" s="85" t="s">
        <v>138</v>
      </c>
      <c r="D14" s="85" t="s">
        <v>137</v>
      </c>
      <c r="E14" s="85" t="s">
        <v>136</v>
      </c>
      <c r="F14" s="85" t="s">
        <v>281</v>
      </c>
      <c r="G14" s="85" t="s">
        <v>46</v>
      </c>
      <c r="H14" s="85" t="s">
        <v>45</v>
      </c>
      <c r="I14" s="85" t="s">
        <v>44</v>
      </c>
      <c r="J14" s="85" t="s">
        <v>297</v>
      </c>
      <c r="K14" s="85" t="s">
        <v>51</v>
      </c>
      <c r="L14" s="85" t="s">
        <v>49</v>
      </c>
      <c r="M14" s="85" t="s">
        <v>297</v>
      </c>
      <c r="N14" s="85" t="s">
        <v>51</v>
      </c>
      <c r="O14" s="85" t="s">
        <v>49</v>
      </c>
      <c r="P14" s="84" t="s">
        <v>297</v>
      </c>
    </row>
    <row r="15" spans="1:19" x14ac:dyDescent="0.2">
      <c r="B15" s="67"/>
      <c r="C15" s="69"/>
      <c r="D15" s="69"/>
      <c r="E15" s="69"/>
      <c r="F15" s="69"/>
      <c r="G15" s="69"/>
      <c r="H15" s="69"/>
      <c r="I15" s="69"/>
      <c r="J15" s="69"/>
      <c r="K15" s="69"/>
      <c r="L15" s="69"/>
      <c r="M15" s="69"/>
      <c r="N15" s="69"/>
      <c r="O15" s="69"/>
      <c r="P15" s="68"/>
    </row>
    <row r="16" spans="1:19" ht="15" x14ac:dyDescent="0.2">
      <c r="B16" s="65" t="s">
        <v>57</v>
      </c>
      <c r="C16" s="64"/>
      <c r="D16" s="64"/>
      <c r="E16" s="64"/>
      <c r="F16" s="64"/>
      <c r="G16" s="64"/>
      <c r="H16" s="64"/>
      <c r="I16" s="64"/>
      <c r="J16" s="64"/>
      <c r="K16" s="64"/>
      <c r="L16" s="64"/>
      <c r="M16" s="64"/>
      <c r="N16" s="64"/>
      <c r="O16" s="64"/>
      <c r="P16" s="63"/>
    </row>
    <row r="17" spans="2:16" x14ac:dyDescent="0.2">
      <c r="B17" s="114" t="s">
        <v>57</v>
      </c>
      <c r="C17" s="66" t="s">
        <v>118</v>
      </c>
      <c r="D17" s="66" t="s">
        <v>237</v>
      </c>
      <c r="E17" s="66" t="s">
        <v>236</v>
      </c>
      <c r="F17" s="61">
        <v>50</v>
      </c>
      <c r="G17" s="61">
        <v>62</v>
      </c>
      <c r="H17" s="61">
        <v>48.387096774193544</v>
      </c>
      <c r="I17" s="113">
        <v>0.67638888888888893</v>
      </c>
      <c r="J17" s="60">
        <v>0.17216117216117216</v>
      </c>
      <c r="K17" s="60">
        <v>0.17216117216117216</v>
      </c>
      <c r="L17" s="60">
        <v>0.17216117216117216</v>
      </c>
      <c r="M17" s="60">
        <v>0.17216117216117216</v>
      </c>
      <c r="N17" s="60">
        <v>0.17216117216117216</v>
      </c>
      <c r="O17" s="60">
        <v>0.17216117216117216</v>
      </c>
      <c r="P17" s="59">
        <v>2.106227106227106E-2</v>
      </c>
    </row>
    <row r="18" spans="2:16" x14ac:dyDescent="0.2">
      <c r="B18" s="114" t="s">
        <v>57</v>
      </c>
      <c r="C18" s="66" t="s">
        <v>117</v>
      </c>
      <c r="D18" s="66" t="s">
        <v>235</v>
      </c>
      <c r="E18" s="66" t="s">
        <v>234</v>
      </c>
      <c r="F18" s="61">
        <v>80</v>
      </c>
      <c r="G18" s="61">
        <v>151</v>
      </c>
      <c r="H18" s="61">
        <v>31.788079470198678</v>
      </c>
      <c r="I18" s="113">
        <v>0.46944444444444444</v>
      </c>
      <c r="J18" s="60">
        <v>6.8491735537190082E-2</v>
      </c>
      <c r="K18" s="60">
        <v>6.8491735537190082E-2</v>
      </c>
      <c r="L18" s="60">
        <v>6.8491735537190082E-2</v>
      </c>
      <c r="M18" s="60">
        <v>6.9808884297520676E-2</v>
      </c>
      <c r="N18" s="60">
        <v>6.9808884297520676E-2</v>
      </c>
      <c r="O18" s="60">
        <v>6.9808884297520676E-2</v>
      </c>
      <c r="P18" s="59">
        <v>4.6561208677685956E-2</v>
      </c>
    </row>
    <row r="19" spans="2:16" x14ac:dyDescent="0.2">
      <c r="B19" s="114" t="s">
        <v>57</v>
      </c>
      <c r="C19" s="66" t="s">
        <v>114</v>
      </c>
      <c r="D19" s="66" t="s">
        <v>194</v>
      </c>
      <c r="E19" s="66" t="s">
        <v>233</v>
      </c>
      <c r="F19" s="61">
        <v>80</v>
      </c>
      <c r="G19" s="61">
        <v>58</v>
      </c>
      <c r="H19" s="61">
        <v>82.758620689655174</v>
      </c>
      <c r="I19" s="113">
        <v>0.71111111111111114</v>
      </c>
      <c r="J19" s="60">
        <v>0.2611940298507463</v>
      </c>
      <c r="K19" s="60">
        <v>0.2611940298507463</v>
      </c>
      <c r="L19" s="60">
        <v>0.2611940298507463</v>
      </c>
      <c r="M19" s="60">
        <v>0.2611940298507463</v>
      </c>
      <c r="N19" s="60">
        <v>0.2611940298507463</v>
      </c>
      <c r="O19" s="60">
        <v>0.2611940298507463</v>
      </c>
      <c r="P19" s="59">
        <v>0</v>
      </c>
    </row>
    <row r="20" spans="2:16" x14ac:dyDescent="0.2">
      <c r="B20" s="114" t="s">
        <v>57</v>
      </c>
      <c r="C20" s="66" t="s">
        <v>113</v>
      </c>
      <c r="D20" s="66" t="s">
        <v>134</v>
      </c>
      <c r="E20" s="66" t="s">
        <v>232</v>
      </c>
      <c r="F20" s="61">
        <v>85</v>
      </c>
      <c r="G20" s="61">
        <v>48</v>
      </c>
      <c r="H20" s="61">
        <v>106.25</v>
      </c>
      <c r="I20" s="113">
        <v>0.6479166666666667</v>
      </c>
      <c r="J20" s="60">
        <v>2.6937877954920288E-2</v>
      </c>
      <c r="K20" s="60">
        <v>2.6937877954920288E-2</v>
      </c>
      <c r="L20" s="60">
        <v>2.6937877954920288E-2</v>
      </c>
      <c r="M20" s="60">
        <v>2.6937877954920288E-2</v>
      </c>
      <c r="N20" s="60">
        <v>2.6937877954920288E-2</v>
      </c>
      <c r="O20" s="60">
        <v>2.6937877954920288E-2</v>
      </c>
      <c r="P20" s="59">
        <v>2.2089059923034633E-2</v>
      </c>
    </row>
    <row r="21" spans="2:16" x14ac:dyDescent="0.2">
      <c r="B21" s="114" t="s">
        <v>57</v>
      </c>
      <c r="C21" s="66" t="s">
        <v>112</v>
      </c>
      <c r="D21" s="66" t="s">
        <v>162</v>
      </c>
      <c r="E21" s="66" t="s">
        <v>231</v>
      </c>
      <c r="F21" s="61">
        <v>60</v>
      </c>
      <c r="G21" s="61">
        <v>72</v>
      </c>
      <c r="H21" s="61">
        <v>50</v>
      </c>
      <c r="I21" s="113">
        <v>0.70208333333333339</v>
      </c>
      <c r="J21" s="60">
        <v>0.22333333333333333</v>
      </c>
      <c r="K21" s="60">
        <v>0.22333333333333333</v>
      </c>
      <c r="L21" s="60">
        <v>0.22333333333333333</v>
      </c>
      <c r="M21" s="60">
        <v>0.22333333333333333</v>
      </c>
      <c r="N21" s="60">
        <v>0.22333333333333333</v>
      </c>
      <c r="O21" s="60">
        <v>0.22333333333333333</v>
      </c>
      <c r="P21" s="59">
        <v>0</v>
      </c>
    </row>
    <row r="22" spans="2:16" x14ac:dyDescent="0.2">
      <c r="B22" s="114" t="s">
        <v>57</v>
      </c>
      <c r="C22" s="66" t="s">
        <v>109</v>
      </c>
      <c r="D22" s="66" t="s">
        <v>230</v>
      </c>
      <c r="E22" s="66" t="s">
        <v>229</v>
      </c>
      <c r="F22" s="61">
        <v>80</v>
      </c>
      <c r="G22" s="61">
        <v>34</v>
      </c>
      <c r="H22" s="61">
        <v>141.1764705882353</v>
      </c>
      <c r="I22" s="113">
        <v>0.75763888888888886</v>
      </c>
      <c r="J22" s="60">
        <v>0.20935960591133007</v>
      </c>
      <c r="K22" s="60">
        <v>0.20935960591133007</v>
      </c>
      <c r="L22" s="60">
        <v>0.20935960591133007</v>
      </c>
      <c r="M22" s="60">
        <v>0.20935960591133007</v>
      </c>
      <c r="N22" s="60">
        <v>0.19642857142857145</v>
      </c>
      <c r="O22" s="60">
        <v>0.19642857142857145</v>
      </c>
      <c r="P22" s="59">
        <v>8.805418719211823E-2</v>
      </c>
    </row>
    <row r="23" spans="2:16" x14ac:dyDescent="0.2">
      <c r="B23" s="114" t="s">
        <v>57</v>
      </c>
      <c r="C23" s="66" t="s">
        <v>107</v>
      </c>
      <c r="D23" s="66" t="s">
        <v>188</v>
      </c>
      <c r="E23" s="66" t="s">
        <v>228</v>
      </c>
      <c r="F23" s="61">
        <v>90</v>
      </c>
      <c r="G23" s="61">
        <v>79</v>
      </c>
      <c r="H23" s="61">
        <v>68.35443037974683</v>
      </c>
      <c r="I23" s="113">
        <v>0.30972222222222229</v>
      </c>
      <c r="J23" s="60">
        <v>7.6966134900643704E-2</v>
      </c>
      <c r="K23" s="60">
        <v>7.6966134900643704E-2</v>
      </c>
      <c r="L23" s="60">
        <v>7.6966134900643704E-2</v>
      </c>
      <c r="M23" s="60">
        <v>7.6966134900643704E-2</v>
      </c>
      <c r="N23" s="60">
        <v>7.6966134900643704E-2</v>
      </c>
      <c r="O23" s="60">
        <v>7.6966134900643704E-2</v>
      </c>
      <c r="P23" s="59">
        <v>4.058214385670305E-2</v>
      </c>
    </row>
    <row r="24" spans="2:16" x14ac:dyDescent="0.2">
      <c r="B24" s="114" t="s">
        <v>57</v>
      </c>
      <c r="C24" s="66" t="s">
        <v>106</v>
      </c>
      <c r="D24" s="66" t="s">
        <v>227</v>
      </c>
      <c r="E24" s="66" t="s">
        <v>226</v>
      </c>
      <c r="F24" s="61">
        <v>70</v>
      </c>
      <c r="G24" s="61">
        <v>145</v>
      </c>
      <c r="H24" s="61">
        <v>28.965517241379313</v>
      </c>
      <c r="I24" s="113">
        <v>0.43750000000000006</v>
      </c>
      <c r="J24" s="60">
        <v>0.11835720203574386</v>
      </c>
      <c r="K24" s="60">
        <v>0.11835720203574386</v>
      </c>
      <c r="L24" s="60">
        <v>0.11835720203574386</v>
      </c>
      <c r="M24" s="60">
        <v>8.8767901526807899E-2</v>
      </c>
      <c r="N24" s="60">
        <v>8.8767901526807899E-2</v>
      </c>
      <c r="O24" s="60">
        <v>8.8767901526807899E-2</v>
      </c>
      <c r="P24" s="59">
        <v>8.9951473547165331E-2</v>
      </c>
    </row>
    <row r="25" spans="2:16" x14ac:dyDescent="0.2">
      <c r="B25" s="114" t="s">
        <v>57</v>
      </c>
      <c r="C25" s="66" t="s">
        <v>105</v>
      </c>
      <c r="D25" s="66" t="s">
        <v>132</v>
      </c>
      <c r="E25" s="66" t="s">
        <v>225</v>
      </c>
      <c r="F25" s="61">
        <v>70</v>
      </c>
      <c r="G25" s="61">
        <v>51</v>
      </c>
      <c r="H25" s="61">
        <v>82.352941176470594</v>
      </c>
      <c r="I25" s="113">
        <v>0.71111111111111114</v>
      </c>
      <c r="J25" s="60">
        <v>0.14915478952601921</v>
      </c>
      <c r="K25" s="60">
        <v>0.14915478952601921</v>
      </c>
      <c r="L25" s="60">
        <v>0.14915478952601921</v>
      </c>
      <c r="M25" s="60">
        <v>0.17649983427245608</v>
      </c>
      <c r="N25" s="60">
        <v>0.17649983427245608</v>
      </c>
      <c r="O25" s="60">
        <v>0.17649983427245608</v>
      </c>
      <c r="P25" s="59">
        <v>0</v>
      </c>
    </row>
    <row r="26" spans="2:16" x14ac:dyDescent="0.2">
      <c r="B26" s="114" t="s">
        <v>57</v>
      </c>
      <c r="C26" s="66" t="s">
        <v>104</v>
      </c>
      <c r="D26" s="66" t="s">
        <v>224</v>
      </c>
      <c r="E26" s="66" t="s">
        <v>223</v>
      </c>
      <c r="F26" s="61">
        <v>75</v>
      </c>
      <c r="G26" s="61">
        <v>51</v>
      </c>
      <c r="H26" s="61">
        <v>88.235294117647058</v>
      </c>
      <c r="I26" s="113">
        <v>0.62361111111111112</v>
      </c>
      <c r="J26" s="60">
        <v>0.22725638259618841</v>
      </c>
      <c r="K26" s="60">
        <v>0.17547644732110748</v>
      </c>
      <c r="L26" s="60">
        <v>0.17547644732110748</v>
      </c>
      <c r="M26" s="60">
        <v>0.19992808342322907</v>
      </c>
      <c r="N26" s="60">
        <v>0.19992808342322907</v>
      </c>
      <c r="O26" s="60">
        <v>0.1503056454512765</v>
      </c>
      <c r="P26" s="59">
        <v>0</v>
      </c>
    </row>
    <row r="27" spans="2:16" x14ac:dyDescent="0.2">
      <c r="B27" s="114" t="s">
        <v>57</v>
      </c>
      <c r="C27" s="66" t="s">
        <v>100</v>
      </c>
      <c r="D27" s="66" t="s">
        <v>222</v>
      </c>
      <c r="E27" s="66" t="s">
        <v>221</v>
      </c>
      <c r="F27" s="61">
        <v>65</v>
      </c>
      <c r="G27" s="61">
        <v>78</v>
      </c>
      <c r="H27" s="61">
        <v>50</v>
      </c>
      <c r="I27" s="113">
        <v>0.64444444444444438</v>
      </c>
      <c r="J27" s="60">
        <v>0.12130726416440701</v>
      </c>
      <c r="K27" s="60">
        <v>0.12130726416440701</v>
      </c>
      <c r="L27" s="60">
        <v>0.12130726416440701</v>
      </c>
      <c r="M27" s="60">
        <v>0.12130726416440701</v>
      </c>
      <c r="N27" s="60">
        <v>0.12130726416440701</v>
      </c>
      <c r="O27" s="60">
        <v>0.12130726416440701</v>
      </c>
      <c r="P27" s="59">
        <v>0</v>
      </c>
    </row>
    <row r="28" spans="2:16" x14ac:dyDescent="0.2">
      <c r="B28" s="114" t="s">
        <v>57</v>
      </c>
      <c r="C28" s="66" t="s">
        <v>153</v>
      </c>
      <c r="D28" s="66" t="s">
        <v>182</v>
      </c>
      <c r="E28" s="66" t="s">
        <v>220</v>
      </c>
      <c r="F28" s="61">
        <v>60</v>
      </c>
      <c r="G28" s="61">
        <v>165</v>
      </c>
      <c r="H28" s="61">
        <v>21.818181818181817</v>
      </c>
      <c r="I28" s="113">
        <v>0.45347222222222222</v>
      </c>
      <c r="J28" s="60">
        <v>0.21177677677677675</v>
      </c>
      <c r="K28" s="60">
        <v>0.21177677677677675</v>
      </c>
      <c r="L28" s="60">
        <v>0.21177677677677675</v>
      </c>
      <c r="M28" s="60">
        <v>0.169486986986987</v>
      </c>
      <c r="N28" s="60">
        <v>0.169486986986987</v>
      </c>
      <c r="O28" s="60">
        <v>0.169486986986987</v>
      </c>
      <c r="P28" s="59">
        <v>0</v>
      </c>
    </row>
    <row r="29" spans="2:16" x14ac:dyDescent="0.2">
      <c r="B29" s="114" t="s">
        <v>57</v>
      </c>
      <c r="C29" s="66" t="s">
        <v>98</v>
      </c>
      <c r="D29" s="66" t="s">
        <v>219</v>
      </c>
      <c r="E29" s="66" t="s">
        <v>218</v>
      </c>
      <c r="F29" s="61">
        <v>85</v>
      </c>
      <c r="G29" s="61">
        <v>59</v>
      </c>
      <c r="H29" s="61">
        <v>86.440677966101703</v>
      </c>
      <c r="I29" s="113">
        <v>0.51944444444444449</v>
      </c>
      <c r="J29" s="60">
        <v>8.1971944813254066E-2</v>
      </c>
      <c r="K29" s="60">
        <v>8.1971944813254066E-2</v>
      </c>
      <c r="L29" s="60">
        <v>8.1971944813254066E-2</v>
      </c>
      <c r="M29" s="60">
        <v>8.1971944813254066E-2</v>
      </c>
      <c r="N29" s="60">
        <v>8.1971944813254066E-2</v>
      </c>
      <c r="O29" s="60">
        <v>8.1971944813254066E-2</v>
      </c>
      <c r="P29" s="59">
        <v>2.1936154245800383E-2</v>
      </c>
    </row>
    <row r="30" spans="2:16" x14ac:dyDescent="0.2">
      <c r="B30" s="114" t="s">
        <v>57</v>
      </c>
      <c r="C30" s="66" t="s">
        <v>95</v>
      </c>
      <c r="D30" s="66" t="s">
        <v>217</v>
      </c>
      <c r="E30" s="66" t="s">
        <v>178</v>
      </c>
      <c r="F30" s="61">
        <v>80</v>
      </c>
      <c r="G30" s="61">
        <v>69</v>
      </c>
      <c r="H30" s="61">
        <v>69.565217391304358</v>
      </c>
      <c r="I30" s="113">
        <v>0.24583333333333329</v>
      </c>
      <c r="J30" s="60">
        <v>7.03125E-2</v>
      </c>
      <c r="K30" s="60">
        <v>7.03125E-2</v>
      </c>
      <c r="L30" s="60">
        <v>7.03125E-2</v>
      </c>
      <c r="M30" s="60">
        <v>5.8159722222222231E-2</v>
      </c>
      <c r="N30" s="60">
        <v>5.8159722222222231E-2</v>
      </c>
      <c r="O30" s="60">
        <v>5.8159722222222231E-2</v>
      </c>
      <c r="P30" s="59">
        <v>4.7256944444444449E-2</v>
      </c>
    </row>
    <row r="31" spans="2:16" x14ac:dyDescent="0.2">
      <c r="B31" s="114" t="s">
        <v>57</v>
      </c>
      <c r="C31" s="66" t="s">
        <v>94</v>
      </c>
      <c r="D31" s="66" t="s">
        <v>177</v>
      </c>
      <c r="E31" s="66" t="s">
        <v>216</v>
      </c>
      <c r="F31" s="61">
        <v>90</v>
      </c>
      <c r="G31" s="61">
        <v>69</v>
      </c>
      <c r="H31" s="61">
        <v>78.260869565217391</v>
      </c>
      <c r="I31" s="113">
        <v>0.5888888888888888</v>
      </c>
      <c r="J31" s="60">
        <v>8.038194444444445E-2</v>
      </c>
      <c r="K31" s="60">
        <v>8.038194444444445E-2</v>
      </c>
      <c r="L31" s="60">
        <v>8.038194444444445E-2</v>
      </c>
      <c r="M31" s="60">
        <v>8.038194444444445E-2</v>
      </c>
      <c r="N31" s="60">
        <v>8.038194444444445E-2</v>
      </c>
      <c r="O31" s="60">
        <v>8.038194444444445E-2</v>
      </c>
      <c r="P31" s="59">
        <v>0</v>
      </c>
    </row>
    <row r="32" spans="2:16" x14ac:dyDescent="0.2">
      <c r="B32" s="114" t="s">
        <v>57</v>
      </c>
      <c r="C32" s="66" t="s">
        <v>93</v>
      </c>
      <c r="D32" s="66" t="s">
        <v>215</v>
      </c>
      <c r="E32" s="66" t="s">
        <v>214</v>
      </c>
      <c r="F32" s="61">
        <v>60</v>
      </c>
      <c r="G32" s="61">
        <v>66</v>
      </c>
      <c r="H32" s="61">
        <v>54.54545454545454</v>
      </c>
      <c r="I32" s="113">
        <v>0.65416666666666679</v>
      </c>
      <c r="J32" s="60">
        <v>2.7754648903691368E-2</v>
      </c>
      <c r="K32" s="60">
        <v>2.7754648903691368E-2</v>
      </c>
      <c r="L32" s="60">
        <v>2.7754648903691368E-2</v>
      </c>
      <c r="M32" s="60">
        <v>2.7754648903691368E-2</v>
      </c>
      <c r="N32" s="60">
        <v>2.7754648903691368E-2</v>
      </c>
      <c r="O32" s="60">
        <v>2.7754648903691368E-2</v>
      </c>
      <c r="P32" s="59">
        <v>1.7346655564807103E-2</v>
      </c>
    </row>
    <row r="33" spans="2:16" x14ac:dyDescent="0.2">
      <c r="B33" s="114" t="s">
        <v>57</v>
      </c>
      <c r="C33" s="66" t="s">
        <v>92</v>
      </c>
      <c r="D33" s="66" t="s">
        <v>213</v>
      </c>
      <c r="E33" s="66" t="s">
        <v>212</v>
      </c>
      <c r="F33" s="61">
        <v>50</v>
      </c>
      <c r="G33" s="61">
        <v>42</v>
      </c>
      <c r="H33" s="61">
        <v>71.428571428571431</v>
      </c>
      <c r="I33" s="113">
        <v>0.6875</v>
      </c>
      <c r="J33" s="60">
        <v>0.10423817863397551</v>
      </c>
      <c r="K33" s="60">
        <v>0.10423817863397551</v>
      </c>
      <c r="L33" s="60">
        <v>0.10423817863397551</v>
      </c>
      <c r="M33" s="60">
        <v>0.10423817863397551</v>
      </c>
      <c r="N33" s="60">
        <v>0.10423817863397551</v>
      </c>
      <c r="O33" s="60">
        <v>0.10423817863397551</v>
      </c>
      <c r="P33" s="59">
        <v>9.9754816112084074E-2</v>
      </c>
    </row>
    <row r="34" spans="2:16" x14ac:dyDescent="0.2">
      <c r="B34" s="114" t="s">
        <v>57</v>
      </c>
      <c r="C34" s="66" t="s">
        <v>91</v>
      </c>
      <c r="D34" s="66" t="s">
        <v>211</v>
      </c>
      <c r="E34" s="66" t="s">
        <v>210</v>
      </c>
      <c r="F34" s="61">
        <v>80</v>
      </c>
      <c r="G34" s="61">
        <v>52</v>
      </c>
      <c r="H34" s="61">
        <v>92.307692307692307</v>
      </c>
      <c r="I34" s="113">
        <v>0.69861111111111107</v>
      </c>
      <c r="J34" s="60">
        <v>0.16824751580849143</v>
      </c>
      <c r="K34" s="60">
        <v>0.16824751580849143</v>
      </c>
      <c r="L34" s="60">
        <v>0.16824751580849143</v>
      </c>
      <c r="M34" s="60">
        <v>0.16824751580849143</v>
      </c>
      <c r="N34" s="60">
        <v>0.16824751580849143</v>
      </c>
      <c r="O34" s="60">
        <v>0.16824751580849143</v>
      </c>
      <c r="P34" s="59">
        <v>0.11517615176151762</v>
      </c>
    </row>
    <row r="35" spans="2:16" x14ac:dyDescent="0.2">
      <c r="B35" s="114" t="s">
        <v>57</v>
      </c>
      <c r="C35" s="66" t="s">
        <v>90</v>
      </c>
      <c r="D35" s="66" t="s">
        <v>129</v>
      </c>
      <c r="E35" s="66" t="s">
        <v>209</v>
      </c>
      <c r="F35" s="61">
        <v>60</v>
      </c>
      <c r="G35" s="61">
        <v>42</v>
      </c>
      <c r="H35" s="61">
        <v>85.714285714285722</v>
      </c>
      <c r="I35" s="113">
        <v>0.69930555555555562</v>
      </c>
      <c r="J35" s="60">
        <v>0.13241053342336259</v>
      </c>
      <c r="K35" s="60">
        <v>0.13241053342336259</v>
      </c>
      <c r="L35" s="60">
        <v>0.13241053342336259</v>
      </c>
      <c r="M35" s="60">
        <v>0.13241053342336259</v>
      </c>
      <c r="N35" s="60">
        <v>0.13241053342336259</v>
      </c>
      <c r="O35" s="60">
        <v>0.13241053342336259</v>
      </c>
      <c r="P35" s="59">
        <v>0</v>
      </c>
    </row>
    <row r="36" spans="2:16" x14ac:dyDescent="0.2">
      <c r="B36" s="114" t="s">
        <v>57</v>
      </c>
      <c r="C36" s="66" t="s">
        <v>88</v>
      </c>
      <c r="D36" s="66" t="s">
        <v>208</v>
      </c>
      <c r="E36" s="66" t="s">
        <v>207</v>
      </c>
      <c r="F36" s="61">
        <v>110</v>
      </c>
      <c r="G36" s="61">
        <v>65</v>
      </c>
      <c r="H36" s="61">
        <v>101.53846153846155</v>
      </c>
      <c r="I36" s="113">
        <v>0.70347222222222228</v>
      </c>
      <c r="J36" s="60">
        <v>0.21535580524344569</v>
      </c>
      <c r="K36" s="60">
        <v>0.21535580524344569</v>
      </c>
      <c r="L36" s="60">
        <v>0.21535580524344569</v>
      </c>
      <c r="M36" s="60">
        <v>0.21535580524344569</v>
      </c>
      <c r="N36" s="60">
        <v>0.21535580524344569</v>
      </c>
      <c r="O36" s="60">
        <v>0.21535580524344569</v>
      </c>
      <c r="P36" s="59">
        <v>0</v>
      </c>
    </row>
    <row r="37" spans="2:16" x14ac:dyDescent="0.2">
      <c r="B37" s="114" t="s">
        <v>57</v>
      </c>
      <c r="C37" s="66" t="s">
        <v>85</v>
      </c>
      <c r="D37" s="66" t="s">
        <v>84</v>
      </c>
      <c r="E37" s="66" t="s">
        <v>206</v>
      </c>
      <c r="F37" s="61">
        <v>60</v>
      </c>
      <c r="G37" s="61">
        <v>51</v>
      </c>
      <c r="H37" s="61">
        <v>70.588235294117652</v>
      </c>
      <c r="I37" s="113">
        <v>0.69166666666666654</v>
      </c>
      <c r="J37" s="60">
        <v>9.3548387096774197E-2</v>
      </c>
      <c r="K37" s="60">
        <v>9.3548387096774197E-2</v>
      </c>
      <c r="L37" s="60">
        <v>9.3548387096774197E-2</v>
      </c>
      <c r="M37" s="60">
        <v>9.3548387096774197E-2</v>
      </c>
      <c r="N37" s="60">
        <v>9.3548387096774197E-2</v>
      </c>
      <c r="O37" s="60">
        <v>9.3548387096774197E-2</v>
      </c>
      <c r="P37" s="59">
        <v>0</v>
      </c>
    </row>
    <row r="38" spans="2:16" x14ac:dyDescent="0.2">
      <c r="B38" s="114" t="s">
        <v>57</v>
      </c>
      <c r="C38" s="66" t="s">
        <v>82</v>
      </c>
      <c r="D38" s="66" t="s">
        <v>126</v>
      </c>
      <c r="E38" s="66" t="s">
        <v>205</v>
      </c>
      <c r="F38" s="61">
        <v>40</v>
      </c>
      <c r="G38" s="61">
        <v>47</v>
      </c>
      <c r="H38" s="61">
        <v>51.063829787234042</v>
      </c>
      <c r="I38" s="113">
        <v>0.65972222222222232</v>
      </c>
      <c r="J38" s="60">
        <v>7.8606658446362512E-2</v>
      </c>
      <c r="K38" s="60">
        <v>7.8606658446362512E-2</v>
      </c>
      <c r="L38" s="60">
        <v>7.8606658446362512E-2</v>
      </c>
      <c r="M38" s="60">
        <v>7.8606658446362512E-2</v>
      </c>
      <c r="N38" s="60">
        <v>7.8606658446362512E-2</v>
      </c>
      <c r="O38" s="60">
        <v>7.8606658446362512E-2</v>
      </c>
      <c r="P38" s="59">
        <v>7.4522194821208393E-2</v>
      </c>
    </row>
    <row r="39" spans="2:16" x14ac:dyDescent="0.2">
      <c r="B39" s="114" t="s">
        <v>57</v>
      </c>
      <c r="C39" s="66" t="s">
        <v>79</v>
      </c>
      <c r="D39" s="66" t="s">
        <v>204</v>
      </c>
      <c r="E39" s="66" t="s">
        <v>203</v>
      </c>
      <c r="F39" s="61">
        <v>60</v>
      </c>
      <c r="G39" s="61">
        <v>52</v>
      </c>
      <c r="H39" s="61">
        <v>69.230769230769226</v>
      </c>
      <c r="I39" s="113">
        <v>0.50486111111111109</v>
      </c>
      <c r="J39" s="60">
        <v>9.2061080417434007E-2</v>
      </c>
      <c r="K39" s="60">
        <v>8.5900859422958858E-2</v>
      </c>
      <c r="L39" s="60">
        <v>7.5976058931860033E-2</v>
      </c>
      <c r="M39" s="60">
        <v>9.6852363413136897E-2</v>
      </c>
      <c r="N39" s="60">
        <v>9.6852363413136897E-2</v>
      </c>
      <c r="O39" s="60">
        <v>9.6852363413136897E-2</v>
      </c>
      <c r="P39" s="59">
        <v>0</v>
      </c>
    </row>
    <row r="40" spans="2:16" x14ac:dyDescent="0.2">
      <c r="B40" s="114" t="s">
        <v>57</v>
      </c>
      <c r="C40" s="66" t="s">
        <v>76</v>
      </c>
      <c r="D40" s="66" t="s">
        <v>202</v>
      </c>
      <c r="E40" s="66" t="s">
        <v>201</v>
      </c>
      <c r="F40" s="61">
        <v>60</v>
      </c>
      <c r="G40" s="61">
        <v>64</v>
      </c>
      <c r="H40" s="61">
        <v>56.25</v>
      </c>
      <c r="I40" s="113">
        <v>0.57361111111111107</v>
      </c>
      <c r="J40" s="60">
        <v>0.24798224374495559</v>
      </c>
      <c r="K40" s="60">
        <v>0.24798224374495559</v>
      </c>
      <c r="L40" s="60">
        <v>0.24798224374495559</v>
      </c>
      <c r="M40" s="60">
        <v>0.15920096852300245</v>
      </c>
      <c r="N40" s="60">
        <v>0.15920096852300245</v>
      </c>
      <c r="O40" s="60">
        <v>0.15920096852300245</v>
      </c>
      <c r="P40" s="59">
        <v>0</v>
      </c>
    </row>
    <row r="41" spans="2:16" x14ac:dyDescent="0.2">
      <c r="B41" s="114" t="s">
        <v>57</v>
      </c>
      <c r="C41" s="66" t="s">
        <v>75</v>
      </c>
      <c r="D41" s="66" t="s">
        <v>159</v>
      </c>
      <c r="E41" s="66" t="s">
        <v>200</v>
      </c>
      <c r="F41" s="61">
        <v>30</v>
      </c>
      <c r="G41" s="61">
        <v>39</v>
      </c>
      <c r="H41" s="61">
        <v>46.153846153846153</v>
      </c>
      <c r="I41" s="113">
        <v>0.64375000000000004</v>
      </c>
      <c r="J41" s="60">
        <v>8.7949465500485907E-2</v>
      </c>
      <c r="K41" s="60">
        <v>8.7949465500485907E-2</v>
      </c>
      <c r="L41" s="60">
        <v>8.7949465500485907E-2</v>
      </c>
      <c r="M41" s="60">
        <v>8.7949465500485907E-2</v>
      </c>
      <c r="N41" s="60">
        <v>8.7949465500485907E-2</v>
      </c>
      <c r="O41" s="60">
        <v>8.7949465500485907E-2</v>
      </c>
      <c r="P41" s="59">
        <v>0</v>
      </c>
    </row>
    <row r="42" spans="2:16" x14ac:dyDescent="0.2">
      <c r="B42" s="114" t="s">
        <v>57</v>
      </c>
      <c r="C42" s="66" t="s">
        <v>72</v>
      </c>
      <c r="D42" s="66" t="s">
        <v>167</v>
      </c>
      <c r="E42" s="66" t="s">
        <v>199</v>
      </c>
      <c r="F42" s="61">
        <v>60</v>
      </c>
      <c r="G42" s="61">
        <v>30</v>
      </c>
      <c r="H42" s="61">
        <v>120</v>
      </c>
      <c r="I42" s="113">
        <v>0.68263888888888891</v>
      </c>
      <c r="J42" s="60">
        <v>0.14610389610389612</v>
      </c>
      <c r="K42" s="60">
        <v>7.3051948051948062E-2</v>
      </c>
      <c r="L42" s="60">
        <v>7.3051948051948062E-2</v>
      </c>
      <c r="M42" s="60">
        <v>0.15151515151515149</v>
      </c>
      <c r="N42" s="60">
        <v>6.8993506493506482E-2</v>
      </c>
      <c r="O42" s="60">
        <v>6.8993506493506482E-2</v>
      </c>
      <c r="P42" s="59">
        <v>9.3547077922077934E-2</v>
      </c>
    </row>
    <row r="43" spans="2:16" x14ac:dyDescent="0.2">
      <c r="B43" s="114" t="s">
        <v>57</v>
      </c>
      <c r="C43" s="66" t="s">
        <v>69</v>
      </c>
      <c r="D43" s="66" t="s">
        <v>121</v>
      </c>
      <c r="E43" s="66" t="s">
        <v>198</v>
      </c>
      <c r="F43" s="61">
        <v>65</v>
      </c>
      <c r="G43" s="61">
        <v>40</v>
      </c>
      <c r="H43" s="61">
        <v>97.5</v>
      </c>
      <c r="I43" s="113">
        <v>0.75416666666666654</v>
      </c>
      <c r="J43" s="60">
        <v>0.13724014558016159</v>
      </c>
      <c r="K43" s="60">
        <v>0.13724014558016159</v>
      </c>
      <c r="L43" s="60">
        <v>0.13724014558016159</v>
      </c>
      <c r="M43" s="60">
        <v>0.13724014558016159</v>
      </c>
      <c r="N43" s="60">
        <v>0.13724014558016159</v>
      </c>
      <c r="O43" s="60">
        <v>0.13724014558016159</v>
      </c>
      <c r="P43" s="59">
        <v>0.13457528838443031</v>
      </c>
    </row>
    <row r="44" spans="2:16" x14ac:dyDescent="0.2">
      <c r="B44" s="114" t="s">
        <v>57</v>
      </c>
      <c r="C44" s="66" t="s">
        <v>66</v>
      </c>
      <c r="D44" s="66" t="s">
        <v>197</v>
      </c>
      <c r="E44" s="66" t="s">
        <v>196</v>
      </c>
      <c r="F44" s="61">
        <v>70</v>
      </c>
      <c r="G44" s="61">
        <v>78</v>
      </c>
      <c r="H44" s="61">
        <v>53.846153846153847</v>
      </c>
      <c r="I44" s="113">
        <v>0.55208333333333348</v>
      </c>
      <c r="J44" s="60">
        <v>0.21392152255639099</v>
      </c>
      <c r="K44" s="60">
        <v>0.21392152255639099</v>
      </c>
      <c r="L44" s="60">
        <v>0.21392152255639099</v>
      </c>
      <c r="M44" s="60">
        <v>0.14043703007518796</v>
      </c>
      <c r="N44" s="60">
        <v>0.14043703007518796</v>
      </c>
      <c r="O44" s="60">
        <v>0.14043703007518796</v>
      </c>
      <c r="P44" s="59">
        <v>0</v>
      </c>
    </row>
    <row r="45" spans="2:16" x14ac:dyDescent="0.2">
      <c r="B45" s="67"/>
      <c r="C45" s="69"/>
      <c r="D45" s="69"/>
      <c r="E45" s="69"/>
      <c r="F45" s="69"/>
      <c r="G45" s="69"/>
      <c r="H45" s="69"/>
      <c r="I45" s="69"/>
      <c r="J45" s="69"/>
      <c r="K45" s="69"/>
      <c r="L45" s="69"/>
      <c r="M45" s="69"/>
      <c r="N45" s="69"/>
      <c r="O45" s="69"/>
      <c r="P45" s="68"/>
    </row>
    <row r="46" spans="2:16" ht="15" x14ac:dyDescent="0.2">
      <c r="B46" s="65" t="s">
        <v>55</v>
      </c>
      <c r="C46" s="64"/>
      <c r="D46" s="64"/>
      <c r="E46" s="64"/>
      <c r="F46" s="64"/>
      <c r="G46" s="64"/>
      <c r="H46" s="64"/>
      <c r="I46" s="64"/>
      <c r="J46" s="64"/>
      <c r="K46" s="64"/>
      <c r="L46" s="64"/>
      <c r="M46" s="64"/>
      <c r="N46" s="64"/>
      <c r="O46" s="64"/>
      <c r="P46" s="63"/>
    </row>
    <row r="47" spans="2:16" x14ac:dyDescent="0.2">
      <c r="B47" s="114" t="s">
        <v>55</v>
      </c>
      <c r="C47" s="66" t="s">
        <v>118</v>
      </c>
      <c r="D47" s="66" t="s">
        <v>156</v>
      </c>
      <c r="E47" s="66" t="s">
        <v>155</v>
      </c>
      <c r="F47" s="61">
        <v>90</v>
      </c>
      <c r="G47" s="61">
        <v>59</v>
      </c>
      <c r="H47" s="61">
        <v>91.525423728813564</v>
      </c>
      <c r="I47" s="113">
        <v>0.66805555555555562</v>
      </c>
      <c r="J47" s="60">
        <v>0.15059015059015057</v>
      </c>
      <c r="K47" s="60">
        <v>0.15059015059015057</v>
      </c>
      <c r="L47" s="60">
        <v>0.15059015059015057</v>
      </c>
      <c r="M47" s="60">
        <v>0.15059015059015057</v>
      </c>
      <c r="N47" s="60">
        <v>0.15059015059015057</v>
      </c>
      <c r="O47" s="60">
        <v>0.15059015059015057</v>
      </c>
      <c r="P47" s="59">
        <v>1.526251526251526E-2</v>
      </c>
    </row>
    <row r="48" spans="2:16" x14ac:dyDescent="0.2">
      <c r="B48" s="114" t="s">
        <v>55</v>
      </c>
      <c r="C48" s="66" t="s">
        <v>117</v>
      </c>
      <c r="D48" s="66" t="s">
        <v>116</v>
      </c>
      <c r="E48" s="66" t="s">
        <v>195</v>
      </c>
      <c r="F48" s="61">
        <v>130</v>
      </c>
      <c r="G48" s="61">
        <v>177</v>
      </c>
      <c r="H48" s="61">
        <v>44.067796610169488</v>
      </c>
      <c r="I48" s="113">
        <v>0.34236111111111117</v>
      </c>
      <c r="J48" s="60">
        <v>6.4033693579148135E-2</v>
      </c>
      <c r="K48" s="60">
        <v>6.4033693579148135E-2</v>
      </c>
      <c r="L48" s="60">
        <v>6.4033693579148135E-2</v>
      </c>
      <c r="M48" s="60">
        <v>8.8755562619198966E-2</v>
      </c>
      <c r="N48" s="60">
        <v>8.8755562619198966E-2</v>
      </c>
      <c r="O48" s="60">
        <v>8.8755562619198966E-2</v>
      </c>
      <c r="P48" s="59">
        <v>4.0021058486967576E-2</v>
      </c>
    </row>
    <row r="49" spans="2:16" x14ac:dyDescent="0.2">
      <c r="B49" s="114" t="s">
        <v>55</v>
      </c>
      <c r="C49" s="66" t="s">
        <v>114</v>
      </c>
      <c r="D49" s="66" t="s">
        <v>194</v>
      </c>
      <c r="E49" s="66" t="s">
        <v>193</v>
      </c>
      <c r="F49" s="61">
        <v>170</v>
      </c>
      <c r="G49" s="61">
        <v>128</v>
      </c>
      <c r="H49" s="61">
        <v>79.6875</v>
      </c>
      <c r="I49" s="113">
        <v>0.5888888888888888</v>
      </c>
      <c r="J49" s="60">
        <v>0.12818261633011413</v>
      </c>
      <c r="K49" s="60">
        <v>0.12818261633011413</v>
      </c>
      <c r="L49" s="60">
        <v>0.12818261633011413</v>
      </c>
      <c r="M49" s="60">
        <v>0.12818261633011413</v>
      </c>
      <c r="N49" s="60">
        <v>0.12818261633011413</v>
      </c>
      <c r="O49" s="60">
        <v>0.12818261633011413</v>
      </c>
      <c r="P49" s="59">
        <v>0</v>
      </c>
    </row>
    <row r="50" spans="2:16" x14ac:dyDescent="0.2">
      <c r="B50" s="114" t="s">
        <v>55</v>
      </c>
      <c r="C50" s="66" t="s">
        <v>113</v>
      </c>
      <c r="D50" s="66" t="s">
        <v>73</v>
      </c>
      <c r="E50" s="66" t="s">
        <v>192</v>
      </c>
      <c r="F50" s="61">
        <v>180</v>
      </c>
      <c r="G50" s="61">
        <v>153</v>
      </c>
      <c r="H50" s="61">
        <v>70.588235294117652</v>
      </c>
      <c r="I50" s="113">
        <v>0.51527777777777783</v>
      </c>
      <c r="J50" s="60">
        <v>2.2897196261682243E-2</v>
      </c>
      <c r="K50" s="60">
        <v>2.2897196261682243E-2</v>
      </c>
      <c r="L50" s="60">
        <v>2.2897196261682243E-2</v>
      </c>
      <c r="M50" s="60">
        <v>2.2897196261682243E-2</v>
      </c>
      <c r="N50" s="60">
        <v>2.2897196261682243E-2</v>
      </c>
      <c r="O50" s="60">
        <v>2.2897196261682243E-2</v>
      </c>
      <c r="P50" s="59">
        <v>0</v>
      </c>
    </row>
    <row r="51" spans="2:16" x14ac:dyDescent="0.2">
      <c r="B51" s="114" t="s">
        <v>55</v>
      </c>
      <c r="C51" s="66" t="s">
        <v>112</v>
      </c>
      <c r="D51" s="66" t="s">
        <v>148</v>
      </c>
      <c r="E51" s="66" t="s">
        <v>191</v>
      </c>
      <c r="F51" s="61">
        <v>220</v>
      </c>
      <c r="G51" s="61">
        <v>239</v>
      </c>
      <c r="H51" s="61">
        <v>55.230125523012553</v>
      </c>
      <c r="I51" s="113">
        <v>0.4729166666666666</v>
      </c>
      <c r="J51" s="60">
        <v>0.19023056653491438</v>
      </c>
      <c r="K51" s="60">
        <v>0.19023056653491438</v>
      </c>
      <c r="L51" s="60">
        <v>0.19023056653491438</v>
      </c>
      <c r="M51" s="60">
        <v>0.19023056653491438</v>
      </c>
      <c r="N51" s="60">
        <v>0.19023056653491438</v>
      </c>
      <c r="O51" s="60">
        <v>0.19023056653491438</v>
      </c>
      <c r="P51" s="59">
        <v>0</v>
      </c>
    </row>
    <row r="52" spans="2:16" x14ac:dyDescent="0.2">
      <c r="B52" s="114" t="s">
        <v>55</v>
      </c>
      <c r="C52" s="66" t="s">
        <v>109</v>
      </c>
      <c r="D52" s="66" t="s">
        <v>190</v>
      </c>
      <c r="E52" s="66" t="s">
        <v>189</v>
      </c>
      <c r="F52" s="61">
        <v>190</v>
      </c>
      <c r="G52" s="61">
        <v>140</v>
      </c>
      <c r="H52" s="61">
        <v>81.428571428571416</v>
      </c>
      <c r="I52" s="113">
        <v>0.60069444444444442</v>
      </c>
      <c r="J52" s="60">
        <v>0.29556650246305421</v>
      </c>
      <c r="K52" s="60">
        <v>0.18148820326678766</v>
      </c>
      <c r="L52" s="60">
        <v>0.15037593984962408</v>
      </c>
      <c r="M52" s="60">
        <v>0.28519574799066638</v>
      </c>
      <c r="N52" s="60">
        <v>0.14519056261343014</v>
      </c>
      <c r="O52" s="60">
        <v>0.14000518537723622</v>
      </c>
      <c r="P52" s="59">
        <v>7.0910033704952039E-2</v>
      </c>
    </row>
    <row r="53" spans="2:16" x14ac:dyDescent="0.2">
      <c r="B53" s="114" t="s">
        <v>55</v>
      </c>
      <c r="C53" s="66" t="s">
        <v>107</v>
      </c>
      <c r="D53" s="66" t="s">
        <v>188</v>
      </c>
      <c r="E53" s="66" t="s">
        <v>187</v>
      </c>
      <c r="F53" s="61">
        <v>160</v>
      </c>
      <c r="G53" s="61">
        <v>126</v>
      </c>
      <c r="H53" s="61">
        <v>76.19047619047619</v>
      </c>
      <c r="I53" s="113">
        <v>0.46041666666666664</v>
      </c>
      <c r="J53" s="60">
        <v>8.5799748110831242E-2</v>
      </c>
      <c r="K53" s="60">
        <v>8.5799748110831242E-2</v>
      </c>
      <c r="L53" s="60">
        <v>8.5799748110831242E-2</v>
      </c>
      <c r="M53" s="60">
        <v>8.5799748110831242E-2</v>
      </c>
      <c r="N53" s="60">
        <v>8.5799748110831242E-2</v>
      </c>
      <c r="O53" s="60">
        <v>8.5799748110831242E-2</v>
      </c>
      <c r="P53" s="59">
        <v>4.1915931989924431E-2</v>
      </c>
    </row>
    <row r="54" spans="2:16" x14ac:dyDescent="0.2">
      <c r="B54" s="114" t="s">
        <v>55</v>
      </c>
      <c r="C54" s="66" t="s">
        <v>106</v>
      </c>
      <c r="D54" s="66" t="s">
        <v>147</v>
      </c>
      <c r="E54" s="66" t="s">
        <v>186</v>
      </c>
      <c r="F54" s="61">
        <v>220</v>
      </c>
      <c r="G54" s="61">
        <v>170</v>
      </c>
      <c r="H54" s="61">
        <v>77.647058823529406</v>
      </c>
      <c r="I54" s="113">
        <v>0.44791666666666663</v>
      </c>
      <c r="J54" s="60">
        <v>0.17319424568803193</v>
      </c>
      <c r="K54" s="60">
        <v>0.11670558108006325</v>
      </c>
      <c r="L54" s="60">
        <v>7.5280560367552901E-2</v>
      </c>
      <c r="M54" s="60">
        <v>0.14969496121111697</v>
      </c>
      <c r="N54" s="60">
        <v>9.5993070723808083E-2</v>
      </c>
      <c r="O54" s="60">
        <v>8.846124877607893E-2</v>
      </c>
      <c r="P54" s="59">
        <v>0.10177374406869022</v>
      </c>
    </row>
    <row r="55" spans="2:16" x14ac:dyDescent="0.2">
      <c r="B55" s="114" t="s">
        <v>55</v>
      </c>
      <c r="C55" s="66" t="s">
        <v>105</v>
      </c>
      <c r="D55" s="66" t="s">
        <v>133</v>
      </c>
      <c r="E55" s="66" t="s">
        <v>185</v>
      </c>
      <c r="F55" s="61">
        <v>180</v>
      </c>
      <c r="G55" s="61">
        <v>222</v>
      </c>
      <c r="H55" s="61">
        <v>48.648648648648646</v>
      </c>
      <c r="I55" s="113">
        <v>0.39583333333333337</v>
      </c>
      <c r="J55" s="60">
        <v>0.15532353699407064</v>
      </c>
      <c r="K55" s="60">
        <v>0.14565609693219903</v>
      </c>
      <c r="L55" s="60">
        <v>0.10956432070121165</v>
      </c>
      <c r="M55" s="60">
        <v>0.13244392884764114</v>
      </c>
      <c r="N55" s="60">
        <v>0.13244392884764114</v>
      </c>
      <c r="O55" s="60">
        <v>0.13244392884764114</v>
      </c>
      <c r="P55" s="59">
        <v>0</v>
      </c>
    </row>
    <row r="56" spans="2:16" x14ac:dyDescent="0.2">
      <c r="B56" s="114" t="s">
        <v>55</v>
      </c>
      <c r="C56" s="66" t="s">
        <v>104</v>
      </c>
      <c r="D56" s="66" t="s">
        <v>80</v>
      </c>
      <c r="E56" s="66" t="s">
        <v>184</v>
      </c>
      <c r="F56" s="61">
        <v>140</v>
      </c>
      <c r="G56" s="61">
        <v>67</v>
      </c>
      <c r="H56" s="61">
        <v>125.3731343283582</v>
      </c>
      <c r="I56" s="113">
        <v>0.53541666666666665</v>
      </c>
      <c r="J56" s="60">
        <v>0.23501309909076898</v>
      </c>
      <c r="K56" s="60">
        <v>0.1410078594544614</v>
      </c>
      <c r="L56" s="60">
        <v>0.23732470334412081</v>
      </c>
      <c r="M56" s="60">
        <v>0.22788565264293417</v>
      </c>
      <c r="N56" s="60">
        <v>0.22788565264293417</v>
      </c>
      <c r="O56" s="60">
        <v>0.16354600092464169</v>
      </c>
      <c r="P56" s="59">
        <v>0</v>
      </c>
    </row>
    <row r="57" spans="2:16" x14ac:dyDescent="0.2">
      <c r="B57" s="114" t="s">
        <v>55</v>
      </c>
      <c r="C57" s="66" t="s">
        <v>100</v>
      </c>
      <c r="D57" s="66" t="s">
        <v>99</v>
      </c>
      <c r="E57" s="66" t="s">
        <v>183</v>
      </c>
      <c r="F57" s="61">
        <v>130</v>
      </c>
      <c r="G57" s="61">
        <v>48</v>
      </c>
      <c r="H57" s="61">
        <v>162.5</v>
      </c>
      <c r="I57" s="113">
        <v>0.49513888888888896</v>
      </c>
      <c r="J57" s="60">
        <v>0.19980019980019981</v>
      </c>
      <c r="K57" s="60">
        <v>0.21050378193235333</v>
      </c>
      <c r="L57" s="60">
        <v>0.14985014985014986</v>
      </c>
      <c r="M57" s="60">
        <v>0.23904666761809615</v>
      </c>
      <c r="N57" s="60">
        <v>0.11238761238761238</v>
      </c>
      <c r="O57" s="60">
        <v>9.2764378478664186E-2</v>
      </c>
      <c r="P57" s="59">
        <v>0</v>
      </c>
    </row>
    <row r="58" spans="2:16" x14ac:dyDescent="0.2">
      <c r="B58" s="114" t="s">
        <v>55</v>
      </c>
      <c r="C58" s="66" t="s">
        <v>153</v>
      </c>
      <c r="D58" s="66" t="s">
        <v>182</v>
      </c>
      <c r="E58" s="66" t="s">
        <v>181</v>
      </c>
      <c r="F58" s="61">
        <v>210</v>
      </c>
      <c r="G58" s="61">
        <v>262</v>
      </c>
      <c r="H58" s="61">
        <v>48.091603053435122</v>
      </c>
      <c r="I58" s="113">
        <v>0.2090277777777777</v>
      </c>
      <c r="J58" s="60">
        <v>0.14031031031031033</v>
      </c>
      <c r="K58" s="60">
        <v>0.14031031031031033</v>
      </c>
      <c r="L58" s="60">
        <v>0.14031031031031033</v>
      </c>
      <c r="M58" s="60">
        <v>0.10396825396825397</v>
      </c>
      <c r="N58" s="60">
        <v>0.10396825396825397</v>
      </c>
      <c r="O58" s="60">
        <v>0.10396825396825397</v>
      </c>
      <c r="P58" s="59">
        <v>0</v>
      </c>
    </row>
    <row r="59" spans="2:16" x14ac:dyDescent="0.2">
      <c r="B59" s="114" t="s">
        <v>55</v>
      </c>
      <c r="C59" s="66" t="s">
        <v>98</v>
      </c>
      <c r="D59" s="66" t="s">
        <v>130</v>
      </c>
      <c r="E59" s="66" t="s">
        <v>180</v>
      </c>
      <c r="F59" s="61">
        <v>190</v>
      </c>
      <c r="G59" s="61">
        <v>123</v>
      </c>
      <c r="H59" s="61">
        <v>92.682926829268297</v>
      </c>
      <c r="I59" s="113">
        <v>0.55000000000000004</v>
      </c>
      <c r="J59" s="60">
        <v>0.13429058416404113</v>
      </c>
      <c r="K59" s="60">
        <v>0.13429058416404113</v>
      </c>
      <c r="L59" s="60">
        <v>0.13429058416404113</v>
      </c>
      <c r="M59" s="60">
        <v>0.13429058416404113</v>
      </c>
      <c r="N59" s="60">
        <v>0.11621300552657404</v>
      </c>
      <c r="O59" s="60">
        <v>0.11621300552657404</v>
      </c>
      <c r="P59" s="59">
        <v>2.8149372449770158E-2</v>
      </c>
    </row>
    <row r="60" spans="2:16" x14ac:dyDescent="0.2">
      <c r="B60" s="114" t="s">
        <v>55</v>
      </c>
      <c r="C60" s="66" t="s">
        <v>95</v>
      </c>
      <c r="D60" s="66" t="s">
        <v>179</v>
      </c>
      <c r="E60" s="66" t="s">
        <v>178</v>
      </c>
      <c r="F60" s="61">
        <v>190</v>
      </c>
      <c r="G60" s="61">
        <v>247</v>
      </c>
      <c r="H60" s="61">
        <v>46.15384615384616</v>
      </c>
      <c r="I60" s="113">
        <v>0.24583333333333329</v>
      </c>
      <c r="J60" s="60">
        <v>5.1535087719298246E-2</v>
      </c>
      <c r="K60" s="60">
        <v>5.1535087719298246E-2</v>
      </c>
      <c r="L60" s="60">
        <v>5.1535087719298246E-2</v>
      </c>
      <c r="M60" s="60">
        <v>5.1535087719298246E-2</v>
      </c>
      <c r="N60" s="60">
        <v>5.1535087719298246E-2</v>
      </c>
      <c r="O60" s="60">
        <v>5.1535087719298246E-2</v>
      </c>
      <c r="P60" s="59">
        <v>4.1904239766081874E-2</v>
      </c>
    </row>
    <row r="61" spans="2:16" x14ac:dyDescent="0.2">
      <c r="B61" s="114" t="s">
        <v>55</v>
      </c>
      <c r="C61" s="66" t="s">
        <v>94</v>
      </c>
      <c r="D61" s="66" t="s">
        <v>177</v>
      </c>
      <c r="E61" s="66" t="s">
        <v>176</v>
      </c>
      <c r="F61" s="61">
        <v>290</v>
      </c>
      <c r="G61" s="61">
        <v>272</v>
      </c>
      <c r="H61" s="61">
        <v>63.970588235294116</v>
      </c>
      <c r="I61" s="113">
        <v>0.26944444444444449</v>
      </c>
      <c r="J61" s="60">
        <v>7.7855603448275856E-2</v>
      </c>
      <c r="K61" s="60">
        <v>7.7855603448275856E-2</v>
      </c>
      <c r="L61" s="60">
        <v>7.7855603448275856E-2</v>
      </c>
      <c r="M61" s="60">
        <v>7.7855603448275856E-2</v>
      </c>
      <c r="N61" s="60">
        <v>7.7855603448275856E-2</v>
      </c>
      <c r="O61" s="60">
        <v>7.7855603448275856E-2</v>
      </c>
      <c r="P61" s="59">
        <v>0</v>
      </c>
    </row>
    <row r="62" spans="2:16" x14ac:dyDescent="0.2">
      <c r="B62" s="114" t="s">
        <v>55</v>
      </c>
      <c r="C62" s="66" t="s">
        <v>93</v>
      </c>
      <c r="D62" s="66">
        <v>0</v>
      </c>
      <c r="E62" s="66">
        <v>0</v>
      </c>
      <c r="F62" s="61">
        <v>0</v>
      </c>
      <c r="G62" s="61">
        <v>0</v>
      </c>
      <c r="H62" s="61">
        <v>0</v>
      </c>
      <c r="I62" s="113">
        <v>0</v>
      </c>
      <c r="J62" s="60">
        <v>0</v>
      </c>
      <c r="K62" s="60">
        <v>0</v>
      </c>
      <c r="L62" s="60">
        <v>0</v>
      </c>
      <c r="M62" s="60">
        <v>0</v>
      </c>
      <c r="N62" s="60">
        <v>0</v>
      </c>
      <c r="O62" s="60">
        <v>0</v>
      </c>
      <c r="P62" s="59">
        <v>0</v>
      </c>
    </row>
    <row r="63" spans="2:16" x14ac:dyDescent="0.2">
      <c r="B63" s="114" t="s">
        <v>55</v>
      </c>
      <c r="C63" s="66" t="s">
        <v>92</v>
      </c>
      <c r="D63" s="66" t="s">
        <v>77</v>
      </c>
      <c r="E63" s="66" t="s">
        <v>175</v>
      </c>
      <c r="F63" s="61">
        <v>160</v>
      </c>
      <c r="G63" s="61">
        <v>142</v>
      </c>
      <c r="H63" s="61">
        <v>67.605633802816897</v>
      </c>
      <c r="I63" s="113">
        <v>0.52083333333333337</v>
      </c>
      <c r="J63" s="60">
        <v>0.14028021015761824</v>
      </c>
      <c r="K63" s="60">
        <v>0.14028021015761824</v>
      </c>
      <c r="L63" s="60">
        <v>0.14028021015761824</v>
      </c>
      <c r="M63" s="60">
        <v>0.12460595446584941</v>
      </c>
      <c r="N63" s="60">
        <v>0.12460595446584941</v>
      </c>
      <c r="O63" s="60">
        <v>0.12460595446584941</v>
      </c>
      <c r="P63" s="59">
        <v>0</v>
      </c>
    </row>
    <row r="64" spans="2:16" x14ac:dyDescent="0.2">
      <c r="B64" s="114" t="s">
        <v>55</v>
      </c>
      <c r="C64" s="66" t="s">
        <v>91</v>
      </c>
      <c r="D64" s="66" t="s">
        <v>151</v>
      </c>
      <c r="E64" s="66" t="s">
        <v>174</v>
      </c>
      <c r="F64" s="61">
        <v>200</v>
      </c>
      <c r="G64" s="61">
        <v>159</v>
      </c>
      <c r="H64" s="61">
        <v>75.471698113207552</v>
      </c>
      <c r="I64" s="113">
        <v>0.56388888888888888</v>
      </c>
      <c r="J64" s="60">
        <v>0.11607949412827462</v>
      </c>
      <c r="K64" s="60">
        <v>0.11607949412827462</v>
      </c>
      <c r="L64" s="60">
        <v>0.11878952122854562</v>
      </c>
      <c r="M64" s="60">
        <v>0.11607949412827462</v>
      </c>
      <c r="N64" s="60">
        <v>0.11607949412827462</v>
      </c>
      <c r="O64" s="60">
        <v>0.11878952122854562</v>
      </c>
      <c r="P64" s="59">
        <v>4.6070460704607047E-2</v>
      </c>
    </row>
    <row r="65" spans="2:16" x14ac:dyDescent="0.2">
      <c r="B65" s="114" t="s">
        <v>55</v>
      </c>
      <c r="C65" s="66" t="s">
        <v>90</v>
      </c>
      <c r="D65" s="66" t="s">
        <v>67</v>
      </c>
      <c r="E65" s="66" t="s">
        <v>173</v>
      </c>
      <c r="F65" s="61">
        <v>130</v>
      </c>
      <c r="G65" s="61">
        <v>133</v>
      </c>
      <c r="H65" s="61">
        <v>58.646616541353382</v>
      </c>
      <c r="I65" s="113">
        <v>0.5194444444444446</v>
      </c>
      <c r="J65" s="60">
        <v>0.21637147457539083</v>
      </c>
      <c r="K65" s="60">
        <v>0.13709032358593465</v>
      </c>
      <c r="L65" s="60">
        <v>0.13709032358593465</v>
      </c>
      <c r="M65" s="60">
        <v>0.21637147457539083</v>
      </c>
      <c r="N65" s="60">
        <v>0.13709032358593465</v>
      </c>
      <c r="O65" s="60">
        <v>0.13709032358593465</v>
      </c>
      <c r="P65" s="59">
        <v>0</v>
      </c>
    </row>
    <row r="66" spans="2:16" x14ac:dyDescent="0.2">
      <c r="B66" s="114" t="s">
        <v>55</v>
      </c>
      <c r="C66" s="66" t="s">
        <v>88</v>
      </c>
      <c r="D66" s="66" t="s">
        <v>87</v>
      </c>
      <c r="E66" s="66" t="s">
        <v>172</v>
      </c>
      <c r="F66" s="61">
        <v>140</v>
      </c>
      <c r="G66" s="61">
        <v>158</v>
      </c>
      <c r="H66" s="61">
        <v>53.164556962025316</v>
      </c>
      <c r="I66" s="113">
        <v>0.49444444444444452</v>
      </c>
      <c r="J66" s="60">
        <v>0.24545211342964154</v>
      </c>
      <c r="K66" s="60">
        <v>0.12707330123060459</v>
      </c>
      <c r="L66" s="60">
        <v>0.16051364365971107</v>
      </c>
      <c r="M66" s="60">
        <v>0.24545211342964154</v>
      </c>
      <c r="N66" s="60">
        <v>0.12707330123060459</v>
      </c>
      <c r="O66" s="60">
        <v>9.3632958801498134E-2</v>
      </c>
      <c r="P66" s="59">
        <v>0</v>
      </c>
    </row>
    <row r="67" spans="2:16" x14ac:dyDescent="0.2">
      <c r="B67" s="114" t="s">
        <v>55</v>
      </c>
      <c r="C67" s="66" t="s">
        <v>85</v>
      </c>
      <c r="D67" s="66" t="s">
        <v>108</v>
      </c>
      <c r="E67" s="66" t="s">
        <v>171</v>
      </c>
      <c r="F67" s="61">
        <v>150</v>
      </c>
      <c r="G67" s="61">
        <v>137</v>
      </c>
      <c r="H67" s="61">
        <v>65.693430656934311</v>
      </c>
      <c r="I67" s="113">
        <v>0.47916666666666663</v>
      </c>
      <c r="J67" s="60">
        <v>0.10255675029868577</v>
      </c>
      <c r="K67" s="60">
        <v>9.7567502986857832E-2</v>
      </c>
      <c r="L67" s="60">
        <v>8.5371565113500594E-2</v>
      </c>
      <c r="M67" s="60">
        <v>0.10255675029868577</v>
      </c>
      <c r="N67" s="60">
        <v>9.7567502986857832E-2</v>
      </c>
      <c r="O67" s="60">
        <v>8.5371565113500594E-2</v>
      </c>
      <c r="P67" s="59">
        <v>0</v>
      </c>
    </row>
    <row r="68" spans="2:16" x14ac:dyDescent="0.2">
      <c r="B68" s="114" t="s">
        <v>55</v>
      </c>
      <c r="C68" s="66" t="s">
        <v>82</v>
      </c>
      <c r="D68" s="66" t="s">
        <v>290</v>
      </c>
      <c r="E68" s="66" t="s">
        <v>170</v>
      </c>
      <c r="F68" s="61">
        <v>220</v>
      </c>
      <c r="G68" s="61">
        <v>210</v>
      </c>
      <c r="H68" s="61">
        <v>62.857142857142854</v>
      </c>
      <c r="I68" s="113">
        <v>0.2729166666666667</v>
      </c>
      <c r="J68" s="60">
        <v>0.11882076000448379</v>
      </c>
      <c r="K68" s="60">
        <v>0.11882076000448379</v>
      </c>
      <c r="L68" s="60">
        <v>0.11882076000448379</v>
      </c>
      <c r="M68" s="60">
        <v>0.11069386840040353</v>
      </c>
      <c r="N68" s="60">
        <v>0.11069386840040353</v>
      </c>
      <c r="O68" s="60">
        <v>0.11069386840040353</v>
      </c>
      <c r="P68" s="59">
        <v>0</v>
      </c>
    </row>
    <row r="69" spans="2:16" x14ac:dyDescent="0.2">
      <c r="B69" s="114" t="s">
        <v>55</v>
      </c>
      <c r="C69" s="66" t="s">
        <v>79</v>
      </c>
      <c r="D69" s="66" t="s">
        <v>125</v>
      </c>
      <c r="E69" s="66" t="s">
        <v>169</v>
      </c>
      <c r="F69" s="61">
        <v>200</v>
      </c>
      <c r="G69" s="61">
        <v>148</v>
      </c>
      <c r="H69" s="61">
        <v>81.081081081081081</v>
      </c>
      <c r="I69" s="113">
        <v>0.49513888888888891</v>
      </c>
      <c r="J69" s="60">
        <v>0.1273112338858195</v>
      </c>
      <c r="K69" s="60">
        <v>0.11540147329650093</v>
      </c>
      <c r="L69" s="60">
        <v>9.7536832412523006E-2</v>
      </c>
      <c r="M69" s="60">
        <v>0.11129465930018417</v>
      </c>
      <c r="N69" s="60">
        <v>0.11129465930018417</v>
      </c>
      <c r="O69" s="60">
        <v>0.11129465930018417</v>
      </c>
      <c r="P69" s="59">
        <v>0</v>
      </c>
    </row>
    <row r="70" spans="2:16" x14ac:dyDescent="0.2">
      <c r="B70" s="114" t="s">
        <v>55</v>
      </c>
      <c r="C70" s="66" t="s">
        <v>76</v>
      </c>
      <c r="D70" s="66">
        <v>0</v>
      </c>
      <c r="E70" s="66">
        <v>0</v>
      </c>
      <c r="F70" s="61">
        <v>0</v>
      </c>
      <c r="G70" s="61">
        <v>0</v>
      </c>
      <c r="H70" s="61">
        <v>0</v>
      </c>
      <c r="I70" s="113">
        <v>0</v>
      </c>
      <c r="J70" s="60">
        <v>0</v>
      </c>
      <c r="K70" s="60">
        <v>0</v>
      </c>
      <c r="L70" s="60">
        <v>0</v>
      </c>
      <c r="M70" s="60">
        <v>0</v>
      </c>
      <c r="N70" s="60">
        <v>0</v>
      </c>
      <c r="O70" s="60">
        <v>0</v>
      </c>
      <c r="P70" s="59">
        <v>0</v>
      </c>
    </row>
    <row r="71" spans="2:16" x14ac:dyDescent="0.2">
      <c r="B71" s="114" t="s">
        <v>55</v>
      </c>
      <c r="C71" s="66" t="s">
        <v>75</v>
      </c>
      <c r="D71" s="66" t="s">
        <v>74</v>
      </c>
      <c r="E71" s="66" t="s">
        <v>168</v>
      </c>
      <c r="F71" s="61">
        <v>170</v>
      </c>
      <c r="G71" s="61">
        <v>159</v>
      </c>
      <c r="H71" s="61">
        <v>64.150943396226424</v>
      </c>
      <c r="I71" s="113">
        <v>0.44305555555555559</v>
      </c>
      <c r="J71" s="60">
        <v>7.5115760589950259E-2</v>
      </c>
      <c r="K71" s="60">
        <v>7.5115760589950259E-2</v>
      </c>
      <c r="L71" s="60">
        <v>7.6401989367175432E-2</v>
      </c>
      <c r="M71" s="60">
        <v>7.6401989367175432E-2</v>
      </c>
      <c r="N71" s="60">
        <v>7.6401989367175432E-2</v>
      </c>
      <c r="O71" s="60">
        <v>6.7784256559766762E-2</v>
      </c>
      <c r="P71" s="59">
        <v>0</v>
      </c>
    </row>
    <row r="72" spans="2:16" x14ac:dyDescent="0.2">
      <c r="B72" s="114" t="s">
        <v>55</v>
      </c>
      <c r="C72" s="66" t="s">
        <v>72</v>
      </c>
      <c r="D72" s="66" t="s">
        <v>71</v>
      </c>
      <c r="E72" s="66" t="s">
        <v>167</v>
      </c>
      <c r="F72" s="61">
        <v>150</v>
      </c>
      <c r="G72" s="61">
        <v>118</v>
      </c>
      <c r="H72" s="61">
        <v>76.271186440677965</v>
      </c>
      <c r="I72" s="113">
        <v>0.58194444444444449</v>
      </c>
      <c r="J72" s="60">
        <v>0.18722943722943725</v>
      </c>
      <c r="K72" s="60">
        <v>4.8701298701298697E-2</v>
      </c>
      <c r="L72" s="60">
        <v>4.8701298701298697E-2</v>
      </c>
      <c r="M72" s="60">
        <v>0.17694805194805197</v>
      </c>
      <c r="N72" s="60">
        <v>4.8701298701298697E-2</v>
      </c>
      <c r="O72" s="60">
        <v>4.8701298701298697E-2</v>
      </c>
      <c r="P72" s="59">
        <v>6.8222402597402601E-2</v>
      </c>
    </row>
    <row r="73" spans="2:16" x14ac:dyDescent="0.2">
      <c r="B73" s="114" t="s">
        <v>55</v>
      </c>
      <c r="C73" s="66" t="s">
        <v>69</v>
      </c>
      <c r="D73" s="66" t="s">
        <v>68</v>
      </c>
      <c r="E73" s="66" t="s">
        <v>166</v>
      </c>
      <c r="F73" s="61">
        <v>160</v>
      </c>
      <c r="G73" s="61">
        <v>113</v>
      </c>
      <c r="H73" s="61">
        <v>84.955752212389385</v>
      </c>
      <c r="I73" s="113">
        <v>0.54236111111111107</v>
      </c>
      <c r="J73" s="60">
        <v>0.14127906976744184</v>
      </c>
      <c r="K73" s="60">
        <v>0.11854450681635924</v>
      </c>
      <c r="L73" s="60">
        <v>8.1736166800320767E-2</v>
      </c>
      <c r="M73" s="60">
        <v>0.14127906976744184</v>
      </c>
      <c r="N73" s="60">
        <v>0.10014033680834</v>
      </c>
      <c r="O73" s="60">
        <v>7.7947072975140322E-2</v>
      </c>
      <c r="P73" s="59">
        <v>5.7919005613472324E-2</v>
      </c>
    </row>
    <row r="74" spans="2:16" x14ac:dyDescent="0.2">
      <c r="B74" s="114" t="s">
        <v>55</v>
      </c>
      <c r="C74" s="66" t="s">
        <v>66</v>
      </c>
      <c r="D74" s="66" t="s">
        <v>164</v>
      </c>
      <c r="E74" s="66" t="s">
        <v>163</v>
      </c>
      <c r="F74" s="61">
        <v>210</v>
      </c>
      <c r="G74" s="61">
        <v>127</v>
      </c>
      <c r="H74" s="61">
        <v>99.212598425196845</v>
      </c>
      <c r="I74" s="113">
        <v>0.51597222222222228</v>
      </c>
      <c r="J74" s="60">
        <v>0.59331923558897248</v>
      </c>
      <c r="K74" s="60">
        <v>0.59331923558897248</v>
      </c>
      <c r="L74" s="60">
        <v>0.23406171679197996</v>
      </c>
      <c r="M74" s="60">
        <v>0.20140194235588973</v>
      </c>
      <c r="N74" s="60">
        <v>0.20140194235588973</v>
      </c>
      <c r="O74" s="60">
        <v>0.20140194235588973</v>
      </c>
      <c r="P74" s="59">
        <v>0.133211054981203</v>
      </c>
    </row>
    <row r="75" spans="2:16" x14ac:dyDescent="0.2">
      <c r="B75" s="67"/>
      <c r="C75" s="69"/>
      <c r="D75" s="69"/>
      <c r="E75" s="69"/>
      <c r="F75" s="69"/>
      <c r="G75" s="69"/>
      <c r="H75" s="69"/>
      <c r="I75" s="69"/>
      <c r="J75" s="69"/>
      <c r="K75" s="69"/>
      <c r="L75" s="69"/>
      <c r="M75" s="69"/>
      <c r="N75" s="69"/>
      <c r="O75" s="69"/>
      <c r="P75" s="68"/>
    </row>
    <row r="76" spans="2:16" ht="15" x14ac:dyDescent="0.2">
      <c r="B76" s="65" t="s">
        <v>295</v>
      </c>
      <c r="C76" s="64"/>
      <c r="D76" s="64"/>
      <c r="E76" s="64"/>
      <c r="F76" s="64"/>
      <c r="G76" s="64"/>
      <c r="H76" s="64"/>
      <c r="I76" s="64"/>
      <c r="J76" s="64"/>
      <c r="K76" s="64"/>
      <c r="L76" s="64"/>
      <c r="M76" s="64"/>
      <c r="N76" s="64"/>
      <c r="O76" s="64"/>
      <c r="P76" s="63"/>
    </row>
    <row r="77" spans="2:16" x14ac:dyDescent="0.2">
      <c r="B77" s="114" t="s">
        <v>295</v>
      </c>
      <c r="C77" s="66" t="s">
        <v>118</v>
      </c>
      <c r="D77" s="66">
        <v>0</v>
      </c>
      <c r="E77" s="66">
        <v>0</v>
      </c>
      <c r="F77" s="61">
        <v>0</v>
      </c>
      <c r="G77" s="61">
        <v>0</v>
      </c>
      <c r="H77" s="61">
        <v>0</v>
      </c>
      <c r="I77" s="113">
        <v>0</v>
      </c>
      <c r="J77" s="60">
        <v>0</v>
      </c>
      <c r="K77" s="60">
        <v>0</v>
      </c>
      <c r="L77" s="60">
        <v>0</v>
      </c>
      <c r="M77" s="60">
        <v>0</v>
      </c>
      <c r="N77" s="60">
        <v>0</v>
      </c>
      <c r="O77" s="60">
        <v>0</v>
      </c>
      <c r="P77" s="59">
        <v>0</v>
      </c>
    </row>
    <row r="78" spans="2:16" x14ac:dyDescent="0.2">
      <c r="B78" s="114" t="s">
        <v>295</v>
      </c>
      <c r="C78" s="66" t="s">
        <v>117</v>
      </c>
      <c r="D78" s="66" t="s">
        <v>116</v>
      </c>
      <c r="E78" s="66" t="s">
        <v>135</v>
      </c>
      <c r="F78" s="61">
        <v>380</v>
      </c>
      <c r="G78" s="61">
        <v>453</v>
      </c>
      <c r="H78" s="61">
        <v>50.331125827814567</v>
      </c>
      <c r="I78" s="113">
        <v>0.16805555555555551</v>
      </c>
      <c r="J78" s="60">
        <v>6.5441496302740335E-2</v>
      </c>
      <c r="K78" s="60">
        <v>6.5441496302740335E-2</v>
      </c>
      <c r="L78" s="60">
        <v>6.5441496302740335E-2</v>
      </c>
      <c r="M78" s="60">
        <v>4.8803827751196176E-2</v>
      </c>
      <c r="N78" s="60">
        <v>4.8803827751196176E-2</v>
      </c>
      <c r="O78" s="60">
        <v>4.8803827751196176E-2</v>
      </c>
      <c r="P78" s="59">
        <v>0</v>
      </c>
    </row>
    <row r="79" spans="2:16" x14ac:dyDescent="0.2">
      <c r="B79" s="114" t="s">
        <v>295</v>
      </c>
      <c r="C79" s="66" t="s">
        <v>114</v>
      </c>
      <c r="D79" s="66">
        <v>0</v>
      </c>
      <c r="E79" s="66">
        <v>0</v>
      </c>
      <c r="F79" s="61">
        <v>0</v>
      </c>
      <c r="G79" s="61">
        <v>0</v>
      </c>
      <c r="H79" s="61">
        <v>0</v>
      </c>
      <c r="I79" s="113">
        <v>0</v>
      </c>
      <c r="J79" s="60">
        <v>0</v>
      </c>
      <c r="K79" s="60">
        <v>0</v>
      </c>
      <c r="L79" s="60">
        <v>0</v>
      </c>
      <c r="M79" s="60">
        <v>0</v>
      </c>
      <c r="N79" s="60">
        <v>0</v>
      </c>
      <c r="O79" s="60">
        <v>0</v>
      </c>
      <c r="P79" s="59">
        <v>0</v>
      </c>
    </row>
    <row r="80" spans="2:16" x14ac:dyDescent="0.2">
      <c r="B80" s="114" t="s">
        <v>295</v>
      </c>
      <c r="C80" s="66" t="s">
        <v>113</v>
      </c>
      <c r="D80" s="66" t="s">
        <v>73</v>
      </c>
      <c r="E80" s="66" t="s">
        <v>134</v>
      </c>
      <c r="F80" s="61">
        <v>280</v>
      </c>
      <c r="G80" s="61">
        <v>181</v>
      </c>
      <c r="H80" s="61">
        <v>92.817679558011051</v>
      </c>
      <c r="I80" s="113">
        <v>0.39444444444444443</v>
      </c>
      <c r="J80" s="60">
        <v>1.8224299065420561E-2</v>
      </c>
      <c r="K80" s="60">
        <v>1.8224299065420561E-2</v>
      </c>
      <c r="L80" s="60">
        <v>1.8224299065420561E-2</v>
      </c>
      <c r="M80" s="60">
        <v>2.1417445482866043E-2</v>
      </c>
      <c r="N80" s="60">
        <v>2.1417445482866043E-2</v>
      </c>
      <c r="O80" s="60">
        <v>2.1417445482866043E-2</v>
      </c>
      <c r="P80" s="59">
        <v>0</v>
      </c>
    </row>
    <row r="81" spans="2:16" x14ac:dyDescent="0.2">
      <c r="B81" s="114" t="s">
        <v>295</v>
      </c>
      <c r="C81" s="66" t="s">
        <v>112</v>
      </c>
      <c r="D81" s="66">
        <v>0</v>
      </c>
      <c r="E81" s="66">
        <v>0</v>
      </c>
      <c r="F81" s="61">
        <v>0</v>
      </c>
      <c r="G81" s="61">
        <v>0</v>
      </c>
      <c r="H81" s="61">
        <v>0</v>
      </c>
      <c r="I81" s="113">
        <v>0</v>
      </c>
      <c r="J81" s="60">
        <v>0</v>
      </c>
      <c r="K81" s="60">
        <v>0</v>
      </c>
      <c r="L81" s="60">
        <v>0</v>
      </c>
      <c r="M81" s="60">
        <v>0</v>
      </c>
      <c r="N81" s="60">
        <v>0</v>
      </c>
      <c r="O81" s="60">
        <v>0</v>
      </c>
      <c r="P81" s="59">
        <v>0</v>
      </c>
    </row>
    <row r="82" spans="2:16" x14ac:dyDescent="0.2">
      <c r="B82" s="114" t="s">
        <v>295</v>
      </c>
      <c r="C82" s="66" t="s">
        <v>109</v>
      </c>
      <c r="D82" s="66" t="s">
        <v>83</v>
      </c>
      <c r="E82" s="66" t="s">
        <v>64</v>
      </c>
      <c r="F82" s="61">
        <v>480</v>
      </c>
      <c r="G82" s="61">
        <v>260</v>
      </c>
      <c r="H82" s="61">
        <v>110.76923076923077</v>
      </c>
      <c r="I82" s="113">
        <v>0.54444444444444429</v>
      </c>
      <c r="J82" s="60">
        <v>0.24014778325123154</v>
      </c>
      <c r="K82" s="60">
        <v>0.18267651888341546</v>
      </c>
      <c r="L82" s="60">
        <v>0.10057471264367816</v>
      </c>
      <c r="M82" s="60">
        <v>0.24014778325123154</v>
      </c>
      <c r="N82" s="60">
        <v>0.14367816091954025</v>
      </c>
      <c r="O82" s="60">
        <v>0.12315270935960593</v>
      </c>
      <c r="P82" s="59">
        <v>0</v>
      </c>
    </row>
    <row r="83" spans="2:16" x14ac:dyDescent="0.2">
      <c r="B83" s="114" t="s">
        <v>295</v>
      </c>
      <c r="C83" s="66" t="s">
        <v>107</v>
      </c>
      <c r="D83" s="66">
        <v>0</v>
      </c>
      <c r="E83" s="66">
        <v>0</v>
      </c>
      <c r="F83" s="61">
        <v>0</v>
      </c>
      <c r="G83" s="61">
        <v>0</v>
      </c>
      <c r="H83" s="61">
        <v>0</v>
      </c>
      <c r="I83" s="113">
        <v>0</v>
      </c>
      <c r="J83" s="60">
        <v>0</v>
      </c>
      <c r="K83" s="60">
        <v>0</v>
      </c>
      <c r="L83" s="60">
        <v>0</v>
      </c>
      <c r="M83" s="60">
        <v>0</v>
      </c>
      <c r="N83" s="60">
        <v>0</v>
      </c>
      <c r="O83" s="60">
        <v>0</v>
      </c>
      <c r="P83" s="59">
        <v>0</v>
      </c>
    </row>
    <row r="84" spans="2:16" x14ac:dyDescent="0.2">
      <c r="B84" s="114" t="s">
        <v>295</v>
      </c>
      <c r="C84" s="66" t="s">
        <v>106</v>
      </c>
      <c r="D84" s="66">
        <v>0</v>
      </c>
      <c r="E84" s="66">
        <v>0</v>
      </c>
      <c r="F84" s="61">
        <v>0</v>
      </c>
      <c r="G84" s="61">
        <v>0</v>
      </c>
      <c r="H84" s="61">
        <v>0</v>
      </c>
      <c r="I84" s="113">
        <v>0</v>
      </c>
      <c r="J84" s="60">
        <v>0</v>
      </c>
      <c r="K84" s="60">
        <v>0</v>
      </c>
      <c r="L84" s="60">
        <v>0</v>
      </c>
      <c r="M84" s="60">
        <v>0</v>
      </c>
      <c r="N84" s="60">
        <v>0</v>
      </c>
      <c r="O84" s="60">
        <v>0</v>
      </c>
      <c r="P84" s="59">
        <v>0</v>
      </c>
    </row>
    <row r="85" spans="2:16" x14ac:dyDescent="0.2">
      <c r="B85" s="114" t="s">
        <v>295</v>
      </c>
      <c r="C85" s="66" t="s">
        <v>105</v>
      </c>
      <c r="D85" s="66" t="s">
        <v>133</v>
      </c>
      <c r="E85" s="66" t="s">
        <v>132</v>
      </c>
      <c r="F85" s="61">
        <v>500</v>
      </c>
      <c r="G85" s="61">
        <v>323</v>
      </c>
      <c r="H85" s="61">
        <v>92.879256965944265</v>
      </c>
      <c r="I85" s="113">
        <v>0.46805555555555556</v>
      </c>
      <c r="J85" s="60">
        <v>0.10533642691415313</v>
      </c>
      <c r="K85" s="60">
        <v>0.10533642691415313</v>
      </c>
      <c r="L85" s="60">
        <v>0.10533642691415313</v>
      </c>
      <c r="M85" s="60">
        <v>0.10533642691415313</v>
      </c>
      <c r="N85" s="60">
        <v>0.10533642691415313</v>
      </c>
      <c r="O85" s="60">
        <v>0.10533642691415313</v>
      </c>
      <c r="P85" s="59">
        <v>0</v>
      </c>
    </row>
    <row r="86" spans="2:16" x14ac:dyDescent="0.2">
      <c r="B86" s="114" t="s">
        <v>295</v>
      </c>
      <c r="C86" s="66" t="s">
        <v>104</v>
      </c>
      <c r="D86" s="66" t="s">
        <v>80</v>
      </c>
      <c r="E86" s="66" t="s">
        <v>103</v>
      </c>
      <c r="F86" s="61">
        <v>500</v>
      </c>
      <c r="G86" s="61">
        <v>150</v>
      </c>
      <c r="H86" s="61">
        <v>200</v>
      </c>
      <c r="I86" s="113">
        <v>0.54652777777777795</v>
      </c>
      <c r="J86" s="60">
        <v>0.22804746494066883</v>
      </c>
      <c r="K86" s="60">
        <v>0.27162891046386195</v>
      </c>
      <c r="L86" s="60">
        <v>0.14271844660194175</v>
      </c>
      <c r="M86" s="60">
        <v>0.20070118662351674</v>
      </c>
      <c r="N86" s="60">
        <v>0.18414239482200645</v>
      </c>
      <c r="O86" s="60">
        <v>0.14390507011866235</v>
      </c>
      <c r="P86" s="59">
        <v>0</v>
      </c>
    </row>
    <row r="87" spans="2:16" x14ac:dyDescent="0.2">
      <c r="B87" s="114" t="s">
        <v>295</v>
      </c>
      <c r="C87" s="66" t="s">
        <v>100</v>
      </c>
      <c r="D87" s="66" t="s">
        <v>154</v>
      </c>
      <c r="E87" s="66" t="s">
        <v>131</v>
      </c>
      <c r="F87" s="61">
        <v>390</v>
      </c>
      <c r="G87" s="61">
        <v>117</v>
      </c>
      <c r="H87" s="61">
        <v>200</v>
      </c>
      <c r="I87" s="113">
        <v>0.57013888888888897</v>
      </c>
      <c r="J87" s="60">
        <v>0.1736358879216022</v>
      </c>
      <c r="K87" s="60">
        <v>0.1736358879216022</v>
      </c>
      <c r="L87" s="60">
        <v>9.0385804671518952E-2</v>
      </c>
      <c r="M87" s="60">
        <v>0.13260548974834688</v>
      </c>
      <c r="N87" s="60">
        <v>0.1409304980733552</v>
      </c>
      <c r="O87" s="60">
        <v>0.10227867370724512</v>
      </c>
      <c r="P87" s="59">
        <v>0</v>
      </c>
    </row>
    <row r="88" spans="2:16" x14ac:dyDescent="0.2">
      <c r="B88" s="114" t="s">
        <v>295</v>
      </c>
      <c r="C88" s="66" t="s">
        <v>153</v>
      </c>
      <c r="D88" s="66">
        <v>0</v>
      </c>
      <c r="E88" s="66">
        <v>0</v>
      </c>
      <c r="F88" s="61">
        <v>0</v>
      </c>
      <c r="G88" s="61">
        <v>0</v>
      </c>
      <c r="H88" s="61">
        <v>0</v>
      </c>
      <c r="I88" s="113">
        <v>0</v>
      </c>
      <c r="J88" s="60">
        <v>0</v>
      </c>
      <c r="K88" s="60">
        <v>0</v>
      </c>
      <c r="L88" s="60">
        <v>0</v>
      </c>
      <c r="M88" s="60">
        <v>0</v>
      </c>
      <c r="N88" s="60">
        <v>0</v>
      </c>
      <c r="O88" s="60">
        <v>0</v>
      </c>
      <c r="P88" s="59">
        <v>0</v>
      </c>
    </row>
    <row r="89" spans="2:16" x14ac:dyDescent="0.2">
      <c r="B89" s="114" t="s">
        <v>295</v>
      </c>
      <c r="C89" s="66" t="s">
        <v>98</v>
      </c>
      <c r="D89" s="66" t="s">
        <v>130</v>
      </c>
      <c r="E89" s="66" t="s">
        <v>97</v>
      </c>
      <c r="F89" s="61">
        <v>480</v>
      </c>
      <c r="G89" s="61">
        <v>198</v>
      </c>
      <c r="H89" s="61">
        <v>145.45454545454547</v>
      </c>
      <c r="I89" s="113">
        <v>0.4861111111111111</v>
      </c>
      <c r="J89" s="60">
        <v>0.16151455675498858</v>
      </c>
      <c r="K89" s="60">
        <v>5.1112201504743222E-2</v>
      </c>
      <c r="L89" s="60">
        <v>0.16151455675498858</v>
      </c>
      <c r="M89" s="60">
        <v>0.15333660451422965</v>
      </c>
      <c r="N89" s="60">
        <v>9.6090938828917241E-2</v>
      </c>
      <c r="O89" s="60">
        <v>0.11653581943081454</v>
      </c>
      <c r="P89" s="59">
        <v>4.6256542361792607E-2</v>
      </c>
    </row>
    <row r="90" spans="2:16" x14ac:dyDescent="0.2">
      <c r="B90" s="114" t="s">
        <v>295</v>
      </c>
      <c r="C90" s="66" t="s">
        <v>95</v>
      </c>
      <c r="D90" s="66">
        <v>0</v>
      </c>
      <c r="E90" s="66">
        <v>0</v>
      </c>
      <c r="F90" s="61">
        <v>0</v>
      </c>
      <c r="G90" s="61">
        <v>0</v>
      </c>
      <c r="H90" s="61">
        <v>0</v>
      </c>
      <c r="I90" s="113">
        <v>0</v>
      </c>
      <c r="J90" s="60">
        <v>0</v>
      </c>
      <c r="K90" s="60">
        <v>0</v>
      </c>
      <c r="L90" s="60">
        <v>0</v>
      </c>
      <c r="M90" s="60">
        <v>0</v>
      </c>
      <c r="N90" s="60">
        <v>0</v>
      </c>
      <c r="O90" s="60">
        <v>0</v>
      </c>
      <c r="P90" s="59">
        <v>0</v>
      </c>
    </row>
    <row r="91" spans="2:16" x14ac:dyDescent="0.2">
      <c r="B91" s="114" t="s">
        <v>295</v>
      </c>
      <c r="C91" s="66" t="s">
        <v>94</v>
      </c>
      <c r="D91" s="66">
        <v>0</v>
      </c>
      <c r="E91" s="66">
        <v>0</v>
      </c>
      <c r="F91" s="61">
        <v>0</v>
      </c>
      <c r="G91" s="61">
        <v>0</v>
      </c>
      <c r="H91" s="61">
        <v>0</v>
      </c>
      <c r="I91" s="113">
        <v>0</v>
      </c>
      <c r="J91" s="60">
        <v>0</v>
      </c>
      <c r="K91" s="60">
        <v>0</v>
      </c>
      <c r="L91" s="60">
        <v>0</v>
      </c>
      <c r="M91" s="60">
        <v>0</v>
      </c>
      <c r="N91" s="60">
        <v>0</v>
      </c>
      <c r="O91" s="60">
        <v>0</v>
      </c>
      <c r="P91" s="59">
        <v>0</v>
      </c>
    </row>
    <row r="92" spans="2:16" x14ac:dyDescent="0.2">
      <c r="B92" s="114" t="s">
        <v>295</v>
      </c>
      <c r="C92" s="66" t="s">
        <v>93</v>
      </c>
      <c r="D92" s="66">
        <v>0</v>
      </c>
      <c r="E92" s="66">
        <v>0</v>
      </c>
      <c r="F92" s="61">
        <v>0</v>
      </c>
      <c r="G92" s="61">
        <v>0</v>
      </c>
      <c r="H92" s="61">
        <v>0</v>
      </c>
      <c r="I92" s="113">
        <v>0</v>
      </c>
      <c r="J92" s="60">
        <v>0</v>
      </c>
      <c r="K92" s="60">
        <v>0</v>
      </c>
      <c r="L92" s="60">
        <v>0</v>
      </c>
      <c r="M92" s="60">
        <v>0</v>
      </c>
      <c r="N92" s="60">
        <v>0</v>
      </c>
      <c r="O92" s="60">
        <v>0</v>
      </c>
      <c r="P92" s="59">
        <v>0</v>
      </c>
    </row>
    <row r="93" spans="2:16" x14ac:dyDescent="0.2">
      <c r="B93" s="114" t="s">
        <v>295</v>
      </c>
      <c r="C93" s="66" t="s">
        <v>92</v>
      </c>
      <c r="D93" s="66">
        <v>0</v>
      </c>
      <c r="E93" s="66">
        <v>0</v>
      </c>
      <c r="F93" s="61">
        <v>0</v>
      </c>
      <c r="G93" s="61">
        <v>0</v>
      </c>
      <c r="H93" s="61">
        <v>0</v>
      </c>
      <c r="I93" s="113">
        <v>0</v>
      </c>
      <c r="J93" s="60">
        <v>0</v>
      </c>
      <c r="K93" s="60">
        <v>0</v>
      </c>
      <c r="L93" s="60">
        <v>0</v>
      </c>
      <c r="M93" s="60">
        <v>0</v>
      </c>
      <c r="N93" s="60">
        <v>0</v>
      </c>
      <c r="O93" s="60">
        <v>0</v>
      </c>
      <c r="P93" s="59">
        <v>0</v>
      </c>
    </row>
    <row r="94" spans="2:16" x14ac:dyDescent="0.2">
      <c r="B94" s="114" t="s">
        <v>295</v>
      </c>
      <c r="C94" s="66" t="s">
        <v>91</v>
      </c>
      <c r="D94" s="66">
        <v>0</v>
      </c>
      <c r="E94" s="66">
        <v>0</v>
      </c>
      <c r="F94" s="61">
        <v>0</v>
      </c>
      <c r="G94" s="61">
        <v>0</v>
      </c>
      <c r="H94" s="61">
        <v>0</v>
      </c>
      <c r="I94" s="113">
        <v>0</v>
      </c>
      <c r="J94" s="60">
        <v>0</v>
      </c>
      <c r="K94" s="60">
        <v>0</v>
      </c>
      <c r="L94" s="60">
        <v>0</v>
      </c>
      <c r="M94" s="60">
        <v>0</v>
      </c>
      <c r="N94" s="60">
        <v>0</v>
      </c>
      <c r="O94" s="60">
        <v>0</v>
      </c>
      <c r="P94" s="59">
        <v>0</v>
      </c>
    </row>
    <row r="95" spans="2:16" x14ac:dyDescent="0.2">
      <c r="B95" s="114" t="s">
        <v>295</v>
      </c>
      <c r="C95" s="66" t="s">
        <v>90</v>
      </c>
      <c r="D95" s="66" t="s">
        <v>67</v>
      </c>
      <c r="E95" s="66" t="s">
        <v>129</v>
      </c>
      <c r="F95" s="61">
        <v>310</v>
      </c>
      <c r="G95" s="61">
        <v>409</v>
      </c>
      <c r="H95" s="61">
        <v>45.47677261613692</v>
      </c>
      <c r="I95" s="113">
        <v>0.33333333333333337</v>
      </c>
      <c r="J95" s="60">
        <v>0.19509485744157171</v>
      </c>
      <c r="K95" s="60">
        <v>5.7489490536037108E-2</v>
      </c>
      <c r="L95" s="60">
        <v>5.7489490536037108E-2</v>
      </c>
      <c r="M95" s="60">
        <v>0.19509485744157171</v>
      </c>
      <c r="N95" s="60">
        <v>5.7489490536037108E-2</v>
      </c>
      <c r="O95" s="60">
        <v>5.7489490536037108E-2</v>
      </c>
      <c r="P95" s="59">
        <v>0</v>
      </c>
    </row>
    <row r="96" spans="2:16" x14ac:dyDescent="0.2">
      <c r="B96" s="114" t="s">
        <v>295</v>
      </c>
      <c r="C96" s="66" t="s">
        <v>88</v>
      </c>
      <c r="D96" s="66" t="s">
        <v>87</v>
      </c>
      <c r="E96" s="66" t="s">
        <v>128</v>
      </c>
      <c r="F96" s="61">
        <v>390</v>
      </c>
      <c r="G96" s="61">
        <v>248</v>
      </c>
      <c r="H96" s="61">
        <v>94.354838709677409</v>
      </c>
      <c r="I96" s="113">
        <v>0.44722222222222224</v>
      </c>
      <c r="J96" s="60">
        <v>0.16541822721598004</v>
      </c>
      <c r="K96" s="60">
        <v>0.16541822721598004</v>
      </c>
      <c r="L96" s="60">
        <v>0.16541822721598004</v>
      </c>
      <c r="M96" s="60">
        <v>0.16541822721598004</v>
      </c>
      <c r="N96" s="60">
        <v>0.16541822721598004</v>
      </c>
      <c r="O96" s="60">
        <v>0.16541822721598004</v>
      </c>
      <c r="P96" s="59">
        <v>0</v>
      </c>
    </row>
    <row r="97" spans="2:16" x14ac:dyDescent="0.2">
      <c r="B97" s="114" t="s">
        <v>295</v>
      </c>
      <c r="C97" s="66" t="s">
        <v>85</v>
      </c>
      <c r="D97" s="66" t="s">
        <v>108</v>
      </c>
      <c r="E97" s="66" t="s">
        <v>296</v>
      </c>
      <c r="F97" s="61">
        <v>300</v>
      </c>
      <c r="G97" s="61">
        <v>249</v>
      </c>
      <c r="H97" s="61">
        <v>72.289156626506013</v>
      </c>
      <c r="I97" s="113">
        <v>0.61736111111111114</v>
      </c>
      <c r="J97" s="60">
        <v>0.18848267622461168</v>
      </c>
      <c r="K97" s="60">
        <v>7.2066905615292706E-2</v>
      </c>
      <c r="L97" s="60">
        <v>6.305854241338113E-2</v>
      </c>
      <c r="M97" s="60">
        <v>0.14898446833930704</v>
      </c>
      <c r="N97" s="60">
        <v>0.14205495818399042</v>
      </c>
      <c r="O97" s="60">
        <v>7.2413381123058534E-2</v>
      </c>
      <c r="P97" s="59">
        <v>0</v>
      </c>
    </row>
    <row r="98" spans="2:16" x14ac:dyDescent="0.2">
      <c r="B98" s="114" t="s">
        <v>295</v>
      </c>
      <c r="C98" s="66" t="s">
        <v>82</v>
      </c>
      <c r="D98" s="66" t="s">
        <v>290</v>
      </c>
      <c r="E98" s="66" t="s">
        <v>126</v>
      </c>
      <c r="F98" s="61">
        <v>280</v>
      </c>
      <c r="G98" s="61">
        <v>155</v>
      </c>
      <c r="H98" s="61">
        <v>108.38709677419354</v>
      </c>
      <c r="I98" s="113">
        <v>0.50208333333333344</v>
      </c>
      <c r="J98" s="60">
        <v>0.13343315131231284</v>
      </c>
      <c r="K98" s="60">
        <v>0.13343315131231284</v>
      </c>
      <c r="L98" s="60">
        <v>0.13343315131231284</v>
      </c>
      <c r="M98" s="60">
        <v>0.12110269508543244</v>
      </c>
      <c r="N98" s="60">
        <v>0.12110269508543244</v>
      </c>
      <c r="O98" s="60">
        <v>0.12110269508543244</v>
      </c>
      <c r="P98" s="59">
        <v>0</v>
      </c>
    </row>
    <row r="99" spans="2:16" x14ac:dyDescent="0.2">
      <c r="B99" s="114" t="s">
        <v>295</v>
      </c>
      <c r="C99" s="66" t="s">
        <v>79</v>
      </c>
      <c r="D99" s="66" t="s">
        <v>125</v>
      </c>
      <c r="E99" s="66" t="s">
        <v>78</v>
      </c>
      <c r="F99" s="61">
        <v>420</v>
      </c>
      <c r="G99" s="61">
        <v>535</v>
      </c>
      <c r="H99" s="61">
        <v>47.10280373831776</v>
      </c>
      <c r="I99" s="113">
        <v>0.32291666666666652</v>
      </c>
      <c r="J99" s="60">
        <v>0.10267034990791896</v>
      </c>
      <c r="K99" s="60">
        <v>0.10267034990791896</v>
      </c>
      <c r="L99" s="60">
        <v>7.7980575287205103E-2</v>
      </c>
      <c r="M99" s="60">
        <v>9.0838814347101643E-2</v>
      </c>
      <c r="N99" s="60">
        <v>9.0838814347101643E-2</v>
      </c>
      <c r="O99" s="60">
        <v>9.0838814347101643E-2</v>
      </c>
      <c r="P99" s="59">
        <v>0</v>
      </c>
    </row>
    <row r="100" spans="2:16" x14ac:dyDescent="0.2">
      <c r="B100" s="114" t="s">
        <v>295</v>
      </c>
      <c r="C100" s="66" t="s">
        <v>76</v>
      </c>
      <c r="D100" s="66">
        <v>0</v>
      </c>
      <c r="E100" s="66">
        <v>0</v>
      </c>
      <c r="F100" s="61">
        <v>0</v>
      </c>
      <c r="G100" s="61">
        <v>0</v>
      </c>
      <c r="H100" s="61">
        <v>0</v>
      </c>
      <c r="I100" s="113">
        <v>0</v>
      </c>
      <c r="J100" s="60">
        <v>0</v>
      </c>
      <c r="K100" s="60">
        <v>0</v>
      </c>
      <c r="L100" s="60">
        <v>0</v>
      </c>
      <c r="M100" s="60">
        <v>0</v>
      </c>
      <c r="N100" s="60">
        <v>0</v>
      </c>
      <c r="O100" s="60">
        <v>0</v>
      </c>
      <c r="P100" s="59">
        <v>0</v>
      </c>
    </row>
    <row r="101" spans="2:16" x14ac:dyDescent="0.2">
      <c r="B101" s="114" t="s">
        <v>295</v>
      </c>
      <c r="C101" s="66" t="s">
        <v>75</v>
      </c>
      <c r="D101" s="66" t="s">
        <v>74</v>
      </c>
      <c r="E101" s="66" t="s">
        <v>159</v>
      </c>
      <c r="F101" s="61">
        <v>310</v>
      </c>
      <c r="G101" s="61">
        <v>357</v>
      </c>
      <c r="H101" s="61">
        <v>52.100840336134453</v>
      </c>
      <c r="I101" s="113">
        <v>0.48749999999999993</v>
      </c>
      <c r="J101" s="60">
        <v>8.3278472679394339E-2</v>
      </c>
      <c r="K101" s="60">
        <v>8.3795730273676289E-2</v>
      </c>
      <c r="L101" s="60">
        <v>8.3795730273676289E-2</v>
      </c>
      <c r="M101" s="60">
        <v>8.3795730273676289E-2</v>
      </c>
      <c r="N101" s="60">
        <v>8.3795730273676289E-2</v>
      </c>
      <c r="O101" s="60">
        <v>8.3795730273676289E-2</v>
      </c>
      <c r="P101" s="59">
        <v>0</v>
      </c>
    </row>
    <row r="102" spans="2:16" x14ac:dyDescent="0.2">
      <c r="B102" s="114" t="s">
        <v>295</v>
      </c>
      <c r="C102" s="66" t="s">
        <v>72</v>
      </c>
      <c r="D102" s="66" t="s">
        <v>71</v>
      </c>
      <c r="E102" s="66" t="s">
        <v>122</v>
      </c>
      <c r="F102" s="61">
        <v>370</v>
      </c>
      <c r="G102" s="61">
        <v>220</v>
      </c>
      <c r="H102" s="61">
        <v>100.90909090909091</v>
      </c>
      <c r="I102" s="113">
        <v>0.21666666666666667</v>
      </c>
      <c r="J102" s="60">
        <v>0.14895577395577397</v>
      </c>
      <c r="K102" s="60">
        <v>5.4843804843804848E-2</v>
      </c>
      <c r="L102" s="60">
        <v>5.4843804843804848E-2</v>
      </c>
      <c r="M102" s="60">
        <v>0.1402904527904528</v>
      </c>
      <c r="N102" s="60">
        <v>5.4843804843804848E-2</v>
      </c>
      <c r="O102" s="60">
        <v>5.9889434889434885E-2</v>
      </c>
      <c r="P102" s="59">
        <v>3.5023253773253778E-2</v>
      </c>
    </row>
    <row r="103" spans="2:16" x14ac:dyDescent="0.2">
      <c r="B103" s="114" t="s">
        <v>295</v>
      </c>
      <c r="C103" s="66" t="s">
        <v>69</v>
      </c>
      <c r="D103" s="66" t="s">
        <v>68</v>
      </c>
      <c r="E103" s="66" t="s">
        <v>121</v>
      </c>
      <c r="F103" s="61">
        <v>510</v>
      </c>
      <c r="G103" s="61">
        <v>249</v>
      </c>
      <c r="H103" s="61">
        <v>122.89156626506023</v>
      </c>
      <c r="I103" s="113">
        <v>0.49305555555555552</v>
      </c>
      <c r="J103" s="60">
        <v>0.13177980093400629</v>
      </c>
      <c r="K103" s="60">
        <v>8.117364026605027E-2</v>
      </c>
      <c r="L103" s="60">
        <v>3.8888626822019906E-2</v>
      </c>
      <c r="M103" s="60">
        <v>9.1362800132081701E-2</v>
      </c>
      <c r="N103" s="60">
        <v>6.6059719798103669E-2</v>
      </c>
      <c r="O103" s="60">
        <v>5.5870559932072267E-2</v>
      </c>
      <c r="P103" s="59">
        <v>2.0378319732062829E-2</v>
      </c>
    </row>
    <row r="104" spans="2:16" x14ac:dyDescent="0.2">
      <c r="B104" s="114" t="s">
        <v>295</v>
      </c>
      <c r="C104" s="66" t="s">
        <v>66</v>
      </c>
      <c r="D104" s="66" t="s">
        <v>157</v>
      </c>
      <c r="E104" s="66" t="s">
        <v>119</v>
      </c>
      <c r="F104" s="61">
        <v>540</v>
      </c>
      <c r="G104" s="61">
        <v>269</v>
      </c>
      <c r="H104" s="61">
        <v>120.4460966542751</v>
      </c>
      <c r="I104" s="113">
        <v>0.47083333333333333</v>
      </c>
      <c r="J104" s="60">
        <v>0.29741563109161789</v>
      </c>
      <c r="K104" s="60">
        <v>0.22756000243664715</v>
      </c>
      <c r="L104" s="60">
        <v>0.20109953703703703</v>
      </c>
      <c r="M104" s="60">
        <v>0.14203977826510719</v>
      </c>
      <c r="N104" s="60">
        <v>0.14203977826510719</v>
      </c>
      <c r="O104" s="60">
        <v>0.14341572246588694</v>
      </c>
      <c r="P104" s="59">
        <v>0</v>
      </c>
    </row>
    <row r="105" spans="2:16" x14ac:dyDescent="0.2">
      <c r="B105" s="114"/>
      <c r="C105" s="66"/>
      <c r="D105" s="66"/>
      <c r="E105" s="66"/>
      <c r="F105" s="61"/>
      <c r="G105" s="61"/>
      <c r="H105" s="61"/>
      <c r="I105" s="113"/>
      <c r="J105" s="60"/>
      <c r="K105" s="60"/>
      <c r="L105" s="60"/>
      <c r="M105" s="60"/>
      <c r="N105" s="60"/>
      <c r="O105" s="60"/>
      <c r="P105" s="59"/>
    </row>
    <row r="106" spans="2:16" ht="15" x14ac:dyDescent="0.2">
      <c r="B106" s="65" t="s">
        <v>52</v>
      </c>
      <c r="C106" s="64"/>
      <c r="D106" s="64"/>
      <c r="E106" s="64"/>
      <c r="F106" s="64"/>
      <c r="G106" s="64"/>
      <c r="H106" s="64"/>
      <c r="I106" s="64"/>
      <c r="J106" s="64"/>
      <c r="K106" s="64"/>
      <c r="L106" s="64"/>
      <c r="M106" s="64"/>
      <c r="N106" s="64"/>
      <c r="O106" s="64"/>
      <c r="P106" s="63"/>
    </row>
    <row r="107" spans="2:16" x14ac:dyDescent="0.2">
      <c r="B107" s="114" t="s">
        <v>52</v>
      </c>
      <c r="C107" s="66" t="s">
        <v>118</v>
      </c>
      <c r="D107" s="66" t="s">
        <v>156</v>
      </c>
      <c r="E107" s="66" t="s">
        <v>155</v>
      </c>
      <c r="F107" s="66">
        <v>90</v>
      </c>
      <c r="G107" s="66">
        <v>59</v>
      </c>
      <c r="H107" s="66">
        <v>91.525423728813564</v>
      </c>
      <c r="I107" s="113">
        <v>0.66805555555555562</v>
      </c>
      <c r="J107" s="60">
        <v>0.15059015059015057</v>
      </c>
      <c r="K107" s="60">
        <v>0.15059015059015057</v>
      </c>
      <c r="L107" s="60">
        <v>0.15059015059015057</v>
      </c>
      <c r="M107" s="60">
        <v>0.15059015059015057</v>
      </c>
      <c r="N107" s="60">
        <v>0.15059015059015057</v>
      </c>
      <c r="O107" s="60">
        <v>0.15059015059015057</v>
      </c>
      <c r="P107" s="59">
        <v>0</v>
      </c>
    </row>
    <row r="108" spans="2:16" x14ac:dyDescent="0.2">
      <c r="B108" s="114" t="s">
        <v>52</v>
      </c>
      <c r="C108" s="66" t="s">
        <v>117</v>
      </c>
      <c r="D108" s="66">
        <v>0</v>
      </c>
      <c r="E108" s="66">
        <v>0</v>
      </c>
      <c r="F108" s="66">
        <v>0</v>
      </c>
      <c r="G108" s="66">
        <v>0</v>
      </c>
      <c r="H108" s="66">
        <v>0</v>
      </c>
      <c r="I108" s="113">
        <v>0</v>
      </c>
      <c r="J108" s="60">
        <v>0</v>
      </c>
      <c r="K108" s="60">
        <v>0</v>
      </c>
      <c r="L108" s="60">
        <v>0</v>
      </c>
      <c r="M108" s="60">
        <v>0</v>
      </c>
      <c r="N108" s="60">
        <v>0</v>
      </c>
      <c r="O108" s="60">
        <v>0</v>
      </c>
      <c r="P108" s="59">
        <v>0</v>
      </c>
    </row>
    <row r="109" spans="2:16" x14ac:dyDescent="0.2">
      <c r="B109" s="114" t="s">
        <v>52</v>
      </c>
      <c r="C109" s="66" t="s">
        <v>114</v>
      </c>
      <c r="D109" s="66">
        <v>0</v>
      </c>
      <c r="E109" s="66">
        <v>0</v>
      </c>
      <c r="F109" s="66">
        <v>0</v>
      </c>
      <c r="G109" s="66">
        <v>0</v>
      </c>
      <c r="H109" s="66">
        <v>0</v>
      </c>
      <c r="I109" s="113">
        <v>0</v>
      </c>
      <c r="J109" s="60">
        <v>0</v>
      </c>
      <c r="K109" s="60">
        <v>0</v>
      </c>
      <c r="L109" s="60">
        <v>0</v>
      </c>
      <c r="M109" s="60">
        <v>0</v>
      </c>
      <c r="N109" s="60">
        <v>0</v>
      </c>
      <c r="O109" s="60">
        <v>0</v>
      </c>
      <c r="P109" s="59">
        <v>0</v>
      </c>
    </row>
    <row r="110" spans="2:16" x14ac:dyDescent="0.2">
      <c r="B110" s="114" t="s">
        <v>52</v>
      </c>
      <c r="C110" s="66" t="s">
        <v>113</v>
      </c>
      <c r="D110" s="66">
        <v>0</v>
      </c>
      <c r="E110" s="66">
        <v>0</v>
      </c>
      <c r="F110" s="66">
        <v>0</v>
      </c>
      <c r="G110" s="66">
        <v>0</v>
      </c>
      <c r="H110" s="66">
        <v>0</v>
      </c>
      <c r="I110" s="113">
        <v>0</v>
      </c>
      <c r="J110" s="60">
        <v>0</v>
      </c>
      <c r="K110" s="60">
        <v>0</v>
      </c>
      <c r="L110" s="60">
        <v>0</v>
      </c>
      <c r="M110" s="60">
        <v>0</v>
      </c>
      <c r="N110" s="60">
        <v>0</v>
      </c>
      <c r="O110" s="60">
        <v>0</v>
      </c>
      <c r="P110" s="59">
        <v>0</v>
      </c>
    </row>
    <row r="111" spans="2:16" x14ac:dyDescent="0.2">
      <c r="B111" s="114" t="s">
        <v>52</v>
      </c>
      <c r="C111" s="66" t="s">
        <v>112</v>
      </c>
      <c r="D111" s="66">
        <v>0</v>
      </c>
      <c r="E111" s="66">
        <v>0</v>
      </c>
      <c r="F111" s="66">
        <v>0</v>
      </c>
      <c r="G111" s="66">
        <v>0</v>
      </c>
      <c r="H111" s="66">
        <v>0</v>
      </c>
      <c r="I111" s="113">
        <v>0</v>
      </c>
      <c r="J111" s="60">
        <v>0</v>
      </c>
      <c r="K111" s="60">
        <v>0</v>
      </c>
      <c r="L111" s="60">
        <v>0</v>
      </c>
      <c r="M111" s="60">
        <v>0</v>
      </c>
      <c r="N111" s="60">
        <v>0</v>
      </c>
      <c r="O111" s="60">
        <v>0</v>
      </c>
      <c r="P111" s="59">
        <v>0</v>
      </c>
    </row>
    <row r="112" spans="2:16" x14ac:dyDescent="0.2">
      <c r="B112" s="114" t="s">
        <v>52</v>
      </c>
      <c r="C112" s="66" t="s">
        <v>109</v>
      </c>
      <c r="D112" s="66" t="s">
        <v>83</v>
      </c>
      <c r="E112" s="66" t="s">
        <v>64</v>
      </c>
      <c r="F112" s="66">
        <v>480</v>
      </c>
      <c r="G112" s="66">
        <v>260</v>
      </c>
      <c r="H112" s="66">
        <v>110.76923076923077</v>
      </c>
      <c r="I112" s="113">
        <v>0.54444444444444429</v>
      </c>
      <c r="J112" s="60">
        <v>0.24014778325123154</v>
      </c>
      <c r="K112" s="60">
        <v>0.18267651888341546</v>
      </c>
      <c r="L112" s="60">
        <v>0.10057471264367816</v>
      </c>
      <c r="M112" s="60">
        <v>0.24014778325123154</v>
      </c>
      <c r="N112" s="60">
        <v>0.14367816091954025</v>
      </c>
      <c r="O112" s="60">
        <v>0.12315270935960593</v>
      </c>
      <c r="P112" s="59">
        <v>0</v>
      </c>
    </row>
    <row r="113" spans="2:16" x14ac:dyDescent="0.2">
      <c r="B113" s="114" t="s">
        <v>52</v>
      </c>
      <c r="C113" s="66" t="s">
        <v>107</v>
      </c>
      <c r="D113" s="66">
        <v>0</v>
      </c>
      <c r="E113" s="66">
        <v>0</v>
      </c>
      <c r="F113" s="66">
        <v>0</v>
      </c>
      <c r="G113" s="66">
        <v>0</v>
      </c>
      <c r="H113" s="66">
        <v>0</v>
      </c>
      <c r="I113" s="113">
        <v>0</v>
      </c>
      <c r="J113" s="60">
        <v>0</v>
      </c>
      <c r="K113" s="60">
        <v>0</v>
      </c>
      <c r="L113" s="60">
        <v>0</v>
      </c>
      <c r="M113" s="60">
        <v>0</v>
      </c>
      <c r="N113" s="60">
        <v>0</v>
      </c>
      <c r="O113" s="60">
        <v>0</v>
      </c>
      <c r="P113" s="59">
        <v>0</v>
      </c>
    </row>
    <row r="114" spans="2:16" x14ac:dyDescent="0.2">
      <c r="B114" s="114" t="s">
        <v>52</v>
      </c>
      <c r="C114" s="66" t="s">
        <v>106</v>
      </c>
      <c r="D114" s="66">
        <v>0</v>
      </c>
      <c r="E114" s="66">
        <v>0</v>
      </c>
      <c r="F114" s="66">
        <v>0</v>
      </c>
      <c r="G114" s="66">
        <v>0</v>
      </c>
      <c r="H114" s="66">
        <v>0</v>
      </c>
      <c r="I114" s="113">
        <v>0</v>
      </c>
      <c r="J114" s="60">
        <v>0</v>
      </c>
      <c r="K114" s="60">
        <v>0</v>
      </c>
      <c r="L114" s="60">
        <v>0</v>
      </c>
      <c r="M114" s="60">
        <v>0</v>
      </c>
      <c r="N114" s="60">
        <v>0</v>
      </c>
      <c r="O114" s="60">
        <v>0</v>
      </c>
      <c r="P114" s="59">
        <v>0</v>
      </c>
    </row>
    <row r="115" spans="2:16" x14ac:dyDescent="0.2">
      <c r="B115" s="114" t="s">
        <v>52</v>
      </c>
      <c r="C115" s="66" t="s">
        <v>105</v>
      </c>
      <c r="D115" s="66">
        <v>0</v>
      </c>
      <c r="E115" s="66">
        <v>0</v>
      </c>
      <c r="F115" s="66">
        <v>0</v>
      </c>
      <c r="G115" s="66">
        <v>0</v>
      </c>
      <c r="H115" s="66">
        <v>0</v>
      </c>
      <c r="I115" s="113">
        <v>0</v>
      </c>
      <c r="J115" s="60">
        <v>0</v>
      </c>
      <c r="K115" s="60">
        <v>0</v>
      </c>
      <c r="L115" s="60">
        <v>0</v>
      </c>
      <c r="M115" s="60">
        <v>0</v>
      </c>
      <c r="N115" s="60">
        <v>0</v>
      </c>
      <c r="O115" s="60">
        <v>0</v>
      </c>
      <c r="P115" s="59">
        <v>0</v>
      </c>
    </row>
    <row r="116" spans="2:16" x14ac:dyDescent="0.2">
      <c r="B116" s="114" t="s">
        <v>52</v>
      </c>
      <c r="C116" s="66" t="s">
        <v>104</v>
      </c>
      <c r="D116" s="66" t="s">
        <v>80</v>
      </c>
      <c r="E116" s="66" t="s">
        <v>103</v>
      </c>
      <c r="F116" s="66">
        <v>500</v>
      </c>
      <c r="G116" s="66">
        <v>150</v>
      </c>
      <c r="H116" s="66">
        <v>200</v>
      </c>
      <c r="I116" s="113">
        <v>0.54652777777777795</v>
      </c>
      <c r="J116" s="60">
        <v>0.22804746494066883</v>
      </c>
      <c r="K116" s="60">
        <v>0.27162891046386195</v>
      </c>
      <c r="L116" s="60">
        <v>0.14271844660194175</v>
      </c>
      <c r="M116" s="60">
        <v>0.20070118662351674</v>
      </c>
      <c r="N116" s="60">
        <v>0.18414239482200645</v>
      </c>
      <c r="O116" s="60">
        <v>0.14390507011866235</v>
      </c>
      <c r="P116" s="59">
        <v>0</v>
      </c>
    </row>
    <row r="117" spans="2:16" x14ac:dyDescent="0.2">
      <c r="B117" s="114" t="s">
        <v>52</v>
      </c>
      <c r="C117" s="66" t="s">
        <v>100</v>
      </c>
      <c r="D117" s="66" t="s">
        <v>154</v>
      </c>
      <c r="E117" s="66" t="s">
        <v>131</v>
      </c>
      <c r="F117" s="66">
        <v>390</v>
      </c>
      <c r="G117" s="66">
        <v>117</v>
      </c>
      <c r="H117" s="66">
        <v>200</v>
      </c>
      <c r="I117" s="113">
        <v>0.57013888888888897</v>
      </c>
      <c r="J117" s="60">
        <v>0.1736358879216022</v>
      </c>
      <c r="K117" s="60">
        <v>0.1736358879216022</v>
      </c>
      <c r="L117" s="60">
        <v>9.0385804671518952E-2</v>
      </c>
      <c r="M117" s="60">
        <v>0.13260548974834688</v>
      </c>
      <c r="N117" s="60">
        <v>0.1409304980733552</v>
      </c>
      <c r="O117" s="60">
        <v>0.10227867370724512</v>
      </c>
      <c r="P117" s="59">
        <v>0</v>
      </c>
    </row>
    <row r="118" spans="2:16" x14ac:dyDescent="0.2">
      <c r="B118" s="114" t="s">
        <v>52</v>
      </c>
      <c r="C118" s="66" t="s">
        <v>153</v>
      </c>
      <c r="D118" s="66">
        <v>0</v>
      </c>
      <c r="E118" s="66">
        <v>0</v>
      </c>
      <c r="F118" s="66">
        <v>0</v>
      </c>
      <c r="G118" s="66">
        <v>0</v>
      </c>
      <c r="H118" s="66">
        <v>0</v>
      </c>
      <c r="I118" s="113">
        <v>0</v>
      </c>
      <c r="J118" s="60">
        <v>0</v>
      </c>
      <c r="K118" s="60">
        <v>0</v>
      </c>
      <c r="L118" s="60">
        <v>0</v>
      </c>
      <c r="M118" s="60">
        <v>0</v>
      </c>
      <c r="N118" s="60">
        <v>0</v>
      </c>
      <c r="O118" s="60">
        <v>0</v>
      </c>
      <c r="P118" s="59">
        <v>0</v>
      </c>
    </row>
    <row r="119" spans="2:16" x14ac:dyDescent="0.2">
      <c r="B119" s="114" t="s">
        <v>52</v>
      </c>
      <c r="C119" s="66" t="s">
        <v>98</v>
      </c>
      <c r="D119" s="66" t="s">
        <v>130</v>
      </c>
      <c r="E119" s="66" t="s">
        <v>97</v>
      </c>
      <c r="F119" s="66">
        <v>480</v>
      </c>
      <c r="G119" s="66">
        <v>198</v>
      </c>
      <c r="H119" s="66">
        <v>145.45454545454547</v>
      </c>
      <c r="I119" s="113">
        <v>0.4861111111111111</v>
      </c>
      <c r="J119" s="60">
        <v>0.16151455675498858</v>
      </c>
      <c r="K119" s="60">
        <v>5.1112201504743222E-2</v>
      </c>
      <c r="L119" s="60">
        <v>0.16151455675498858</v>
      </c>
      <c r="M119" s="60">
        <v>0.15333660451422965</v>
      </c>
      <c r="N119" s="60">
        <v>9.6090938828917241E-2</v>
      </c>
      <c r="O119" s="60">
        <v>0.11653581943081454</v>
      </c>
      <c r="P119" s="59">
        <v>4.6256542361792607E-2</v>
      </c>
    </row>
    <row r="120" spans="2:16" x14ac:dyDescent="0.2">
      <c r="B120" s="114" t="s">
        <v>52</v>
      </c>
      <c r="C120" s="66" t="s">
        <v>95</v>
      </c>
      <c r="D120" s="66">
        <v>0</v>
      </c>
      <c r="E120" s="66">
        <v>0</v>
      </c>
      <c r="F120" s="66">
        <v>0</v>
      </c>
      <c r="G120" s="66">
        <v>0</v>
      </c>
      <c r="H120" s="66">
        <v>0</v>
      </c>
      <c r="I120" s="113">
        <v>0</v>
      </c>
      <c r="J120" s="60">
        <v>0</v>
      </c>
      <c r="K120" s="60">
        <v>0</v>
      </c>
      <c r="L120" s="60">
        <v>0</v>
      </c>
      <c r="M120" s="60">
        <v>0</v>
      </c>
      <c r="N120" s="60">
        <v>0</v>
      </c>
      <c r="O120" s="60">
        <v>0</v>
      </c>
      <c r="P120" s="59">
        <v>0</v>
      </c>
    </row>
    <row r="121" spans="2:16" x14ac:dyDescent="0.2">
      <c r="B121" s="114" t="s">
        <v>52</v>
      </c>
      <c r="C121" s="66" t="s">
        <v>94</v>
      </c>
      <c r="D121" s="66">
        <v>0</v>
      </c>
      <c r="E121" s="66">
        <v>0</v>
      </c>
      <c r="F121" s="66">
        <v>0</v>
      </c>
      <c r="G121" s="66">
        <v>0</v>
      </c>
      <c r="H121" s="66">
        <v>0</v>
      </c>
      <c r="I121" s="113">
        <v>0</v>
      </c>
      <c r="J121" s="60">
        <v>0</v>
      </c>
      <c r="K121" s="60">
        <v>0</v>
      </c>
      <c r="L121" s="60">
        <v>0</v>
      </c>
      <c r="M121" s="60">
        <v>0</v>
      </c>
      <c r="N121" s="60">
        <v>0</v>
      </c>
      <c r="O121" s="60">
        <v>0</v>
      </c>
      <c r="P121" s="59">
        <v>0</v>
      </c>
    </row>
    <row r="122" spans="2:16" x14ac:dyDescent="0.2">
      <c r="B122" s="114" t="s">
        <v>52</v>
      </c>
      <c r="C122" s="66" t="s">
        <v>93</v>
      </c>
      <c r="D122" s="66">
        <v>0</v>
      </c>
      <c r="E122" s="66">
        <v>0</v>
      </c>
      <c r="F122" s="66">
        <v>0</v>
      </c>
      <c r="G122" s="66">
        <v>0</v>
      </c>
      <c r="H122" s="66">
        <v>0</v>
      </c>
      <c r="I122" s="113">
        <v>0</v>
      </c>
      <c r="J122" s="60">
        <v>0</v>
      </c>
      <c r="K122" s="60">
        <v>0</v>
      </c>
      <c r="L122" s="60">
        <v>0</v>
      </c>
      <c r="M122" s="60">
        <v>0</v>
      </c>
      <c r="N122" s="60">
        <v>0</v>
      </c>
      <c r="O122" s="60">
        <v>0</v>
      </c>
      <c r="P122" s="59">
        <v>0</v>
      </c>
    </row>
    <row r="123" spans="2:16" x14ac:dyDescent="0.2">
      <c r="B123" s="114" t="s">
        <v>52</v>
      </c>
      <c r="C123" s="66" t="s">
        <v>92</v>
      </c>
      <c r="D123" s="66">
        <v>0</v>
      </c>
      <c r="E123" s="66">
        <v>0</v>
      </c>
      <c r="F123" s="66">
        <v>0</v>
      </c>
      <c r="G123" s="66">
        <v>0</v>
      </c>
      <c r="H123" s="66">
        <v>0</v>
      </c>
      <c r="I123" s="113">
        <v>0</v>
      </c>
      <c r="J123" s="60">
        <v>0</v>
      </c>
      <c r="K123" s="60">
        <v>0</v>
      </c>
      <c r="L123" s="60">
        <v>0</v>
      </c>
      <c r="M123" s="60">
        <v>0</v>
      </c>
      <c r="N123" s="60">
        <v>0</v>
      </c>
      <c r="O123" s="60">
        <v>0</v>
      </c>
      <c r="P123" s="59">
        <v>0</v>
      </c>
    </row>
    <row r="124" spans="2:16" x14ac:dyDescent="0.2">
      <c r="B124" s="114" t="s">
        <v>52</v>
      </c>
      <c r="C124" s="66" t="s">
        <v>91</v>
      </c>
      <c r="D124" s="66" t="s">
        <v>152</v>
      </c>
      <c r="E124" s="66" t="s">
        <v>151</v>
      </c>
      <c r="F124" s="66">
        <v>57</v>
      </c>
      <c r="G124" s="66">
        <v>37</v>
      </c>
      <c r="H124" s="66">
        <v>92.432432432432421</v>
      </c>
      <c r="I124" s="113">
        <v>0.6791666666666667</v>
      </c>
      <c r="J124" s="60">
        <v>0.3328103456473161</v>
      </c>
      <c r="K124" s="60">
        <v>0.3328103456473161</v>
      </c>
      <c r="L124" s="60">
        <v>0.3328103456473161</v>
      </c>
      <c r="M124" s="60">
        <v>0.3328103456473161</v>
      </c>
      <c r="N124" s="60">
        <v>0.3328103456473161</v>
      </c>
      <c r="O124" s="60">
        <v>0.3328103456473161</v>
      </c>
      <c r="P124" s="59">
        <v>0.16165073931441068</v>
      </c>
    </row>
    <row r="125" spans="2:16" x14ac:dyDescent="0.2">
      <c r="B125" s="114" t="s">
        <v>52</v>
      </c>
      <c r="C125" s="66" t="s">
        <v>90</v>
      </c>
      <c r="D125" s="66">
        <v>0</v>
      </c>
      <c r="E125" s="66">
        <v>0</v>
      </c>
      <c r="F125" s="66">
        <v>0</v>
      </c>
      <c r="G125" s="66">
        <v>0</v>
      </c>
      <c r="H125" s="66">
        <v>0</v>
      </c>
      <c r="I125" s="113">
        <v>0</v>
      </c>
      <c r="J125" s="60">
        <v>0</v>
      </c>
      <c r="K125" s="60">
        <v>0</v>
      </c>
      <c r="L125" s="60">
        <v>0</v>
      </c>
      <c r="M125" s="60">
        <v>0</v>
      </c>
      <c r="N125" s="60">
        <v>0</v>
      </c>
      <c r="O125" s="60">
        <v>0</v>
      </c>
      <c r="P125" s="59">
        <v>0</v>
      </c>
    </row>
    <row r="126" spans="2:16" x14ac:dyDescent="0.2">
      <c r="B126" s="114" t="s">
        <v>52</v>
      </c>
      <c r="C126" s="66" t="s">
        <v>88</v>
      </c>
      <c r="D126" s="66">
        <v>0</v>
      </c>
      <c r="E126" s="66">
        <v>0</v>
      </c>
      <c r="F126" s="66">
        <v>0</v>
      </c>
      <c r="G126" s="66">
        <v>0</v>
      </c>
      <c r="H126" s="66">
        <v>0</v>
      </c>
      <c r="I126" s="113">
        <v>0</v>
      </c>
      <c r="J126" s="60">
        <v>0</v>
      </c>
      <c r="K126" s="60">
        <v>0</v>
      </c>
      <c r="L126" s="60">
        <v>0</v>
      </c>
      <c r="M126" s="60">
        <v>0</v>
      </c>
      <c r="N126" s="60">
        <v>0</v>
      </c>
      <c r="O126" s="60">
        <v>0</v>
      </c>
      <c r="P126" s="59">
        <v>0</v>
      </c>
    </row>
    <row r="127" spans="2:16" x14ac:dyDescent="0.2">
      <c r="B127" s="114" t="s">
        <v>52</v>
      </c>
      <c r="C127" s="66" t="s">
        <v>85</v>
      </c>
      <c r="D127" s="66">
        <v>0</v>
      </c>
      <c r="E127" s="66">
        <v>0</v>
      </c>
      <c r="F127" s="66">
        <v>0</v>
      </c>
      <c r="G127" s="66">
        <v>0</v>
      </c>
      <c r="H127" s="66">
        <v>0</v>
      </c>
      <c r="I127" s="113">
        <v>0</v>
      </c>
      <c r="J127" s="60">
        <v>0</v>
      </c>
      <c r="K127" s="60">
        <v>0</v>
      </c>
      <c r="L127" s="60">
        <v>0</v>
      </c>
      <c r="M127" s="60">
        <v>0</v>
      </c>
      <c r="N127" s="60">
        <v>0</v>
      </c>
      <c r="O127" s="60">
        <v>0</v>
      </c>
      <c r="P127" s="59">
        <v>0</v>
      </c>
    </row>
    <row r="128" spans="2:16" x14ac:dyDescent="0.2">
      <c r="B128" s="114" t="s">
        <v>52</v>
      </c>
      <c r="C128" s="66" t="s">
        <v>82</v>
      </c>
      <c r="D128" s="66">
        <v>0</v>
      </c>
      <c r="E128" s="66">
        <v>0</v>
      </c>
      <c r="F128" s="66">
        <v>0</v>
      </c>
      <c r="G128" s="66">
        <v>0</v>
      </c>
      <c r="H128" s="66">
        <v>0</v>
      </c>
      <c r="I128" s="113">
        <v>0</v>
      </c>
      <c r="J128" s="60">
        <v>0</v>
      </c>
      <c r="K128" s="60">
        <v>0</v>
      </c>
      <c r="L128" s="60">
        <v>0</v>
      </c>
      <c r="M128" s="60">
        <v>0</v>
      </c>
      <c r="N128" s="60">
        <v>0</v>
      </c>
      <c r="O128" s="60">
        <v>0</v>
      </c>
      <c r="P128" s="59">
        <v>0</v>
      </c>
    </row>
    <row r="129" spans="2:16" x14ac:dyDescent="0.2">
      <c r="B129" s="114" t="s">
        <v>52</v>
      </c>
      <c r="C129" s="66" t="s">
        <v>79</v>
      </c>
      <c r="D129" s="66">
        <v>0</v>
      </c>
      <c r="E129" s="66">
        <v>0</v>
      </c>
      <c r="F129" s="66">
        <v>0</v>
      </c>
      <c r="G129" s="66">
        <v>0</v>
      </c>
      <c r="H129" s="66">
        <v>0</v>
      </c>
      <c r="I129" s="113">
        <v>0</v>
      </c>
      <c r="J129" s="60">
        <v>0</v>
      </c>
      <c r="K129" s="60">
        <v>0</v>
      </c>
      <c r="L129" s="60">
        <v>0</v>
      </c>
      <c r="M129" s="60">
        <v>0</v>
      </c>
      <c r="N129" s="60">
        <v>0</v>
      </c>
      <c r="O129" s="60">
        <v>0</v>
      </c>
      <c r="P129" s="59">
        <v>0</v>
      </c>
    </row>
    <row r="130" spans="2:16" x14ac:dyDescent="0.2">
      <c r="B130" s="114" t="s">
        <v>52</v>
      </c>
      <c r="C130" s="66" t="s">
        <v>76</v>
      </c>
      <c r="D130" s="66">
        <v>0</v>
      </c>
      <c r="E130" s="66">
        <v>0</v>
      </c>
      <c r="F130" s="66">
        <v>0</v>
      </c>
      <c r="G130" s="66">
        <v>0</v>
      </c>
      <c r="H130" s="66">
        <v>0</v>
      </c>
      <c r="I130" s="113">
        <v>0</v>
      </c>
      <c r="J130" s="60">
        <v>0</v>
      </c>
      <c r="K130" s="60">
        <v>0</v>
      </c>
      <c r="L130" s="60">
        <v>0</v>
      </c>
      <c r="M130" s="60">
        <v>0</v>
      </c>
      <c r="N130" s="60">
        <v>0</v>
      </c>
      <c r="O130" s="60">
        <v>0</v>
      </c>
      <c r="P130" s="59">
        <v>0</v>
      </c>
    </row>
    <row r="131" spans="2:16" x14ac:dyDescent="0.2">
      <c r="B131" s="114" t="s">
        <v>52</v>
      </c>
      <c r="C131" s="66" t="s">
        <v>75</v>
      </c>
      <c r="D131" s="66">
        <v>0</v>
      </c>
      <c r="E131" s="66">
        <v>0</v>
      </c>
      <c r="F131" s="66">
        <v>0</v>
      </c>
      <c r="G131" s="66">
        <v>0</v>
      </c>
      <c r="H131" s="66">
        <v>0</v>
      </c>
      <c r="I131" s="113">
        <v>0</v>
      </c>
      <c r="J131" s="60">
        <v>0</v>
      </c>
      <c r="K131" s="60">
        <v>0</v>
      </c>
      <c r="L131" s="60">
        <v>0</v>
      </c>
      <c r="M131" s="60">
        <v>0</v>
      </c>
      <c r="N131" s="60">
        <v>0</v>
      </c>
      <c r="O131" s="60">
        <v>0</v>
      </c>
      <c r="P131" s="59">
        <v>0</v>
      </c>
    </row>
    <row r="132" spans="2:16" x14ac:dyDescent="0.2">
      <c r="B132" s="114" t="s">
        <v>52</v>
      </c>
      <c r="C132" s="66" t="s">
        <v>72</v>
      </c>
      <c r="D132" s="66">
        <v>0</v>
      </c>
      <c r="E132" s="66">
        <v>0</v>
      </c>
      <c r="F132" s="66">
        <v>0</v>
      </c>
      <c r="G132" s="66">
        <v>0</v>
      </c>
      <c r="H132" s="66">
        <v>0</v>
      </c>
      <c r="I132" s="113">
        <v>0</v>
      </c>
      <c r="J132" s="60">
        <v>0</v>
      </c>
      <c r="K132" s="60">
        <v>0</v>
      </c>
      <c r="L132" s="60">
        <v>0</v>
      </c>
      <c r="M132" s="60">
        <v>0</v>
      </c>
      <c r="N132" s="60">
        <v>0</v>
      </c>
      <c r="O132" s="60">
        <v>0</v>
      </c>
      <c r="P132" s="59">
        <v>0</v>
      </c>
    </row>
    <row r="133" spans="2:16" x14ac:dyDescent="0.2">
      <c r="B133" s="114" t="s">
        <v>52</v>
      </c>
      <c r="C133" s="66" t="s">
        <v>69</v>
      </c>
      <c r="D133" s="66">
        <v>0</v>
      </c>
      <c r="E133" s="66">
        <v>0</v>
      </c>
      <c r="F133" s="66">
        <v>0</v>
      </c>
      <c r="G133" s="66">
        <v>0</v>
      </c>
      <c r="H133" s="66">
        <v>0</v>
      </c>
      <c r="I133" s="113">
        <v>0</v>
      </c>
      <c r="J133" s="60">
        <v>0</v>
      </c>
      <c r="K133" s="60">
        <v>0</v>
      </c>
      <c r="L133" s="60">
        <v>0</v>
      </c>
      <c r="M133" s="60">
        <v>0</v>
      </c>
      <c r="N133" s="60">
        <v>0</v>
      </c>
      <c r="O133" s="60">
        <v>0</v>
      </c>
      <c r="P133" s="59">
        <v>0</v>
      </c>
    </row>
    <row r="134" spans="2:16" x14ac:dyDescent="0.2">
      <c r="B134" s="114" t="s">
        <v>52</v>
      </c>
      <c r="C134" s="66" t="s">
        <v>66</v>
      </c>
      <c r="D134" s="66" t="s">
        <v>150</v>
      </c>
      <c r="E134" s="66" t="s">
        <v>149</v>
      </c>
      <c r="F134" s="66">
        <v>82</v>
      </c>
      <c r="G134" s="66">
        <v>38</v>
      </c>
      <c r="H134" s="66">
        <v>129.47368421052633</v>
      </c>
      <c r="I134" s="113">
        <v>0.65416666666666667</v>
      </c>
      <c r="J134" s="60">
        <v>0.41123435494223359</v>
      </c>
      <c r="K134" s="60">
        <v>0.41123435494223359</v>
      </c>
      <c r="L134" s="60">
        <v>0.41402238446726569</v>
      </c>
      <c r="M134" s="60">
        <v>0.20631418485237485</v>
      </c>
      <c r="N134" s="60">
        <v>0.20631418485237485</v>
      </c>
      <c r="O134" s="60">
        <v>0.2077081996148909</v>
      </c>
      <c r="P134" s="59">
        <v>0.1719865713254172</v>
      </c>
    </row>
    <row r="135" spans="2:16" x14ac:dyDescent="0.2">
      <c r="B135" s="67"/>
      <c r="C135" s="69"/>
      <c r="D135" s="69"/>
      <c r="E135" s="69"/>
      <c r="F135" s="69"/>
      <c r="G135" s="69"/>
      <c r="H135" s="69"/>
      <c r="I135" s="69"/>
      <c r="J135" s="69"/>
      <c r="K135" s="69"/>
      <c r="L135" s="69"/>
      <c r="M135" s="69"/>
      <c r="N135" s="69"/>
      <c r="O135" s="69"/>
      <c r="P135" s="68"/>
    </row>
    <row r="136" spans="2:16" ht="15" x14ac:dyDescent="0.2">
      <c r="B136" s="65" t="s">
        <v>50</v>
      </c>
      <c r="C136" s="64"/>
      <c r="D136" s="64"/>
      <c r="E136" s="64"/>
      <c r="F136" s="64"/>
      <c r="G136" s="64"/>
      <c r="H136" s="64"/>
      <c r="I136" s="64"/>
      <c r="J136" s="64"/>
      <c r="K136" s="64"/>
      <c r="L136" s="64"/>
      <c r="M136" s="64"/>
      <c r="N136" s="64"/>
      <c r="O136" s="64"/>
      <c r="P136" s="63"/>
    </row>
    <row r="137" spans="2:16" x14ac:dyDescent="0.2">
      <c r="B137" s="114" t="s">
        <v>50</v>
      </c>
      <c r="C137" s="66" t="s">
        <v>118</v>
      </c>
      <c r="D137" s="66">
        <v>0</v>
      </c>
      <c r="E137" s="66">
        <v>0</v>
      </c>
      <c r="F137" s="61">
        <v>0</v>
      </c>
      <c r="G137" s="61">
        <v>0</v>
      </c>
      <c r="H137" s="61">
        <v>0</v>
      </c>
      <c r="I137" s="113">
        <v>0</v>
      </c>
      <c r="J137" s="60">
        <v>0</v>
      </c>
      <c r="K137" s="60">
        <v>0</v>
      </c>
      <c r="L137" s="60">
        <v>0</v>
      </c>
      <c r="M137" s="60">
        <v>0</v>
      </c>
      <c r="N137" s="60">
        <v>0</v>
      </c>
      <c r="O137" s="60">
        <v>0</v>
      </c>
      <c r="P137" s="59">
        <v>0</v>
      </c>
    </row>
    <row r="138" spans="2:16" x14ac:dyDescent="0.2">
      <c r="B138" s="114" t="s">
        <v>50</v>
      </c>
      <c r="C138" s="66" t="s">
        <v>117</v>
      </c>
      <c r="D138" s="66" t="s">
        <v>116</v>
      </c>
      <c r="E138" s="66" t="s">
        <v>132</v>
      </c>
      <c r="F138" s="61">
        <v>235</v>
      </c>
      <c r="G138" s="61">
        <v>427</v>
      </c>
      <c r="H138" s="61">
        <v>33.021077283372364</v>
      </c>
      <c r="I138" s="113">
        <v>0</v>
      </c>
      <c r="J138" s="60">
        <v>8.7870859455990519E-2</v>
      </c>
      <c r="K138" s="60">
        <v>8.7870859455990519E-2</v>
      </c>
      <c r="L138" s="60">
        <v>8.7870859455990519E-2</v>
      </c>
      <c r="M138" s="60">
        <v>8.5402576887002035E-2</v>
      </c>
      <c r="N138" s="60">
        <v>8.5402576887002035E-2</v>
      </c>
      <c r="O138" s="60">
        <v>8.5402576887002035E-2</v>
      </c>
      <c r="P138" s="59">
        <v>0</v>
      </c>
    </row>
    <row r="139" spans="2:16" x14ac:dyDescent="0.2">
      <c r="B139" s="114" t="s">
        <v>50</v>
      </c>
      <c r="C139" s="66" t="s">
        <v>114</v>
      </c>
      <c r="D139" s="66">
        <v>0</v>
      </c>
      <c r="E139" s="66">
        <v>0</v>
      </c>
      <c r="F139" s="61">
        <v>0</v>
      </c>
      <c r="G139" s="61">
        <v>0</v>
      </c>
      <c r="H139" s="61">
        <v>0</v>
      </c>
      <c r="I139" s="113">
        <v>0</v>
      </c>
      <c r="J139" s="60">
        <v>0</v>
      </c>
      <c r="K139" s="60">
        <v>0</v>
      </c>
      <c r="L139" s="60">
        <v>0</v>
      </c>
      <c r="M139" s="60">
        <v>0</v>
      </c>
      <c r="N139" s="60">
        <v>0</v>
      </c>
      <c r="O139" s="60">
        <v>0</v>
      </c>
      <c r="P139" s="59">
        <v>0</v>
      </c>
    </row>
    <row r="140" spans="2:16" x14ac:dyDescent="0.2">
      <c r="B140" s="114" t="s">
        <v>50</v>
      </c>
      <c r="C140" s="66" t="s">
        <v>113</v>
      </c>
      <c r="D140" s="66" t="s">
        <v>73</v>
      </c>
      <c r="E140" s="66" t="s">
        <v>87</v>
      </c>
      <c r="F140" s="61">
        <v>250</v>
      </c>
      <c r="G140" s="61">
        <v>239</v>
      </c>
      <c r="H140" s="61">
        <v>62.761506276150627</v>
      </c>
      <c r="I140" s="113">
        <v>0.55694444444444446</v>
      </c>
      <c r="J140" s="60">
        <v>0.23670411985018724</v>
      </c>
      <c r="K140" s="60">
        <v>0.10861423220973782</v>
      </c>
      <c r="L140" s="60">
        <v>7.116104868913857E-2</v>
      </c>
      <c r="M140" s="60">
        <v>0.23670411985018724</v>
      </c>
      <c r="N140" s="60">
        <v>0.20074906367041198</v>
      </c>
      <c r="O140" s="60">
        <v>8.0524344569288392E-2</v>
      </c>
      <c r="P140" s="59">
        <v>0</v>
      </c>
    </row>
    <row r="141" spans="2:16" x14ac:dyDescent="0.2">
      <c r="B141" s="114" t="s">
        <v>50</v>
      </c>
      <c r="C141" s="66" t="s">
        <v>112</v>
      </c>
      <c r="D141" s="66" t="s">
        <v>148</v>
      </c>
      <c r="E141" s="66" t="s">
        <v>89</v>
      </c>
      <c r="F141" s="61">
        <v>230</v>
      </c>
      <c r="G141" s="61">
        <v>265</v>
      </c>
      <c r="H141" s="61">
        <v>52.075471698113205</v>
      </c>
      <c r="I141" s="113">
        <v>0.36805555555555558</v>
      </c>
      <c r="J141" s="60">
        <v>0.17472194135490393</v>
      </c>
      <c r="K141" s="60">
        <v>0.17472194135490393</v>
      </c>
      <c r="L141" s="60">
        <v>0.17472194135490393</v>
      </c>
      <c r="M141" s="60">
        <v>0.17472194135490393</v>
      </c>
      <c r="N141" s="60">
        <v>0.17472194135490393</v>
      </c>
      <c r="O141" s="60">
        <v>0.17472194135490393</v>
      </c>
      <c r="P141" s="59">
        <v>0</v>
      </c>
    </row>
    <row r="142" spans="2:16" x14ac:dyDescent="0.2">
      <c r="B142" s="114" t="s">
        <v>50</v>
      </c>
      <c r="C142" s="66" t="s">
        <v>109</v>
      </c>
      <c r="D142" s="66" t="s">
        <v>83</v>
      </c>
      <c r="E142" s="66" t="s">
        <v>108</v>
      </c>
      <c r="F142" s="61">
        <v>520</v>
      </c>
      <c r="G142" s="61">
        <v>342</v>
      </c>
      <c r="H142" s="61">
        <v>91.228070175438589</v>
      </c>
      <c r="I142" s="113">
        <v>0.11458333333333337</v>
      </c>
      <c r="J142" s="60">
        <v>0.12428950359984843</v>
      </c>
      <c r="K142" s="60">
        <v>7.3891625615763554E-2</v>
      </c>
      <c r="L142" s="60">
        <v>5.1155740810913231E-2</v>
      </c>
      <c r="M142" s="60">
        <v>0.12428950359984843</v>
      </c>
      <c r="N142" s="60">
        <v>9.2838196286472163E-2</v>
      </c>
      <c r="O142" s="60">
        <v>5.4945054945054951E-2</v>
      </c>
      <c r="P142" s="59">
        <v>0</v>
      </c>
    </row>
    <row r="143" spans="2:16" x14ac:dyDescent="0.2">
      <c r="B143" s="114" t="s">
        <v>50</v>
      </c>
      <c r="C143" s="66" t="s">
        <v>107</v>
      </c>
      <c r="D143" s="66">
        <v>0</v>
      </c>
      <c r="E143" s="66">
        <v>0</v>
      </c>
      <c r="F143" s="61">
        <v>0</v>
      </c>
      <c r="G143" s="61">
        <v>0</v>
      </c>
      <c r="H143" s="61">
        <v>0</v>
      </c>
      <c r="I143" s="113">
        <v>0</v>
      </c>
      <c r="J143" s="60">
        <v>0</v>
      </c>
      <c r="K143" s="60">
        <v>0</v>
      </c>
      <c r="L143" s="60">
        <v>0</v>
      </c>
      <c r="M143" s="60">
        <v>0</v>
      </c>
      <c r="N143" s="60">
        <v>0</v>
      </c>
      <c r="O143" s="60">
        <v>0</v>
      </c>
      <c r="P143" s="59">
        <v>0</v>
      </c>
    </row>
    <row r="144" spans="2:16" x14ac:dyDescent="0.2">
      <c r="B144" s="114" t="s">
        <v>50</v>
      </c>
      <c r="C144" s="66" t="s">
        <v>106</v>
      </c>
      <c r="D144" s="66" t="s">
        <v>147</v>
      </c>
      <c r="E144" s="66" t="s">
        <v>146</v>
      </c>
      <c r="F144" s="61">
        <v>140</v>
      </c>
      <c r="G144" s="61">
        <v>135</v>
      </c>
      <c r="H144" s="61">
        <v>62.222222222222221</v>
      </c>
      <c r="I144" s="113">
        <v>0.47916666666666663</v>
      </c>
      <c r="J144" s="60">
        <v>0.15676411409634275</v>
      </c>
      <c r="K144" s="60">
        <v>0.13901053379098116</v>
      </c>
      <c r="L144" s="60">
        <v>0.13901053379098116</v>
      </c>
      <c r="M144" s="60">
        <v>0.11835720203574387</v>
      </c>
      <c r="N144" s="60">
        <v>0.11835720203574387</v>
      </c>
      <c r="O144" s="60">
        <v>0.11835720203574387</v>
      </c>
      <c r="P144" s="59">
        <v>0</v>
      </c>
    </row>
    <row r="145" spans="2:16" x14ac:dyDescent="0.2">
      <c r="B145" s="114" t="s">
        <v>50</v>
      </c>
      <c r="C145" s="66" t="s">
        <v>105</v>
      </c>
      <c r="D145" s="66">
        <v>0</v>
      </c>
      <c r="E145" s="66">
        <v>0</v>
      </c>
      <c r="F145" s="61">
        <v>0</v>
      </c>
      <c r="G145" s="61">
        <v>0</v>
      </c>
      <c r="H145" s="61">
        <v>0</v>
      </c>
      <c r="I145" s="113">
        <v>0</v>
      </c>
      <c r="J145" s="60">
        <v>0</v>
      </c>
      <c r="K145" s="60">
        <v>0</v>
      </c>
      <c r="L145" s="60">
        <v>0</v>
      </c>
      <c r="M145" s="60">
        <v>0</v>
      </c>
      <c r="N145" s="60">
        <v>0</v>
      </c>
      <c r="O145" s="60">
        <v>0</v>
      </c>
      <c r="P145" s="59">
        <v>0</v>
      </c>
    </row>
    <row r="146" spans="2:16" x14ac:dyDescent="0.2">
      <c r="B146" s="114" t="s">
        <v>50</v>
      </c>
      <c r="C146" s="66" t="s">
        <v>104</v>
      </c>
      <c r="D146" s="66" t="s">
        <v>103</v>
      </c>
      <c r="E146" s="66" t="s">
        <v>102</v>
      </c>
      <c r="F146" s="61">
        <v>340</v>
      </c>
      <c r="G146" s="61">
        <v>285</v>
      </c>
      <c r="H146" s="61">
        <v>71.578947368421055</v>
      </c>
      <c r="I146" s="113">
        <v>0</v>
      </c>
      <c r="J146" s="60">
        <v>0.26737967914438504</v>
      </c>
      <c r="K146" s="60">
        <v>0.17870784677507365</v>
      </c>
      <c r="L146" s="60">
        <v>0.12959729346283966</v>
      </c>
      <c r="M146" s="60">
        <v>0</v>
      </c>
      <c r="N146" s="60">
        <v>0</v>
      </c>
      <c r="O146" s="60">
        <v>0</v>
      </c>
      <c r="P146" s="59">
        <v>0</v>
      </c>
    </row>
    <row r="147" spans="2:16" x14ac:dyDescent="0.2">
      <c r="B147" s="114" t="s">
        <v>50</v>
      </c>
      <c r="C147" s="66" t="s">
        <v>100</v>
      </c>
      <c r="D147" s="66" t="s">
        <v>145</v>
      </c>
      <c r="E147" s="66" t="s">
        <v>101</v>
      </c>
      <c r="F147" s="61">
        <v>480</v>
      </c>
      <c r="G147" s="61">
        <v>232</v>
      </c>
      <c r="H147" s="61">
        <v>124.13793103448276</v>
      </c>
      <c r="I147" s="113">
        <v>0.24999999999999994</v>
      </c>
      <c r="J147" s="60">
        <v>0.26272577996715929</v>
      </c>
      <c r="K147" s="60">
        <v>0.14162561576354679</v>
      </c>
      <c r="L147" s="60">
        <v>8.0049261083743842E-2</v>
      </c>
      <c r="M147" s="60">
        <v>0.26272577996715929</v>
      </c>
      <c r="N147" s="60">
        <v>0.12110016420361248</v>
      </c>
      <c r="O147" s="60">
        <v>8.0049261083743842E-2</v>
      </c>
      <c r="P147" s="59">
        <v>0</v>
      </c>
    </row>
    <row r="148" spans="2:16" x14ac:dyDescent="0.2">
      <c r="B148" s="114" t="s">
        <v>50</v>
      </c>
      <c r="C148" s="66" t="s">
        <v>153</v>
      </c>
      <c r="D148" s="66" t="s">
        <v>144</v>
      </c>
      <c r="E148" s="66" t="s">
        <v>142</v>
      </c>
      <c r="F148" s="61">
        <v>340</v>
      </c>
      <c r="G148" s="61">
        <v>139</v>
      </c>
      <c r="H148" s="61">
        <v>146.76258992805754</v>
      </c>
      <c r="I148" s="113">
        <v>0.52013888888888893</v>
      </c>
      <c r="J148" s="60">
        <v>0.58835623065015474</v>
      </c>
      <c r="K148" s="60">
        <v>0.58835623065015474</v>
      </c>
      <c r="L148" s="60">
        <v>0.13952447755417954</v>
      </c>
      <c r="M148" s="60">
        <v>0.52279653637770895</v>
      </c>
      <c r="N148" s="60">
        <v>0.39167714783281732</v>
      </c>
      <c r="O148" s="60">
        <v>0.13868396865325078</v>
      </c>
      <c r="P148" s="59">
        <v>0</v>
      </c>
    </row>
    <row r="149" spans="2:16" x14ac:dyDescent="0.2">
      <c r="B149" s="114" t="s">
        <v>50</v>
      </c>
      <c r="C149" s="66" t="s">
        <v>98</v>
      </c>
      <c r="D149" s="66" t="s">
        <v>97</v>
      </c>
      <c r="E149" s="66" t="s">
        <v>96</v>
      </c>
      <c r="F149" s="61">
        <v>250</v>
      </c>
      <c r="G149" s="61">
        <v>238</v>
      </c>
      <c r="H149" s="61">
        <v>63.02521008403361</v>
      </c>
      <c r="I149" s="113">
        <v>0.26249999999999996</v>
      </c>
      <c r="J149" s="60">
        <v>0.32973503434739942</v>
      </c>
      <c r="K149" s="60">
        <v>0.31010794896957805</v>
      </c>
      <c r="L149" s="60">
        <v>0.1138370951913641</v>
      </c>
      <c r="M149" s="60">
        <v>0.32973503434739942</v>
      </c>
      <c r="N149" s="60">
        <v>0.24141315014720316</v>
      </c>
      <c r="O149" s="60">
        <v>0.1138370951913641</v>
      </c>
      <c r="P149" s="59">
        <v>0</v>
      </c>
    </row>
    <row r="150" spans="2:16" x14ac:dyDescent="0.2">
      <c r="B150" s="114" t="s">
        <v>50</v>
      </c>
      <c r="C150" s="66" t="s">
        <v>95</v>
      </c>
      <c r="D150" s="66">
        <v>0</v>
      </c>
      <c r="E150" s="66">
        <v>0</v>
      </c>
      <c r="F150" s="61">
        <v>0</v>
      </c>
      <c r="G150" s="61">
        <v>0</v>
      </c>
      <c r="H150" s="61">
        <v>0</v>
      </c>
      <c r="I150" s="113">
        <v>0</v>
      </c>
      <c r="J150" s="60">
        <v>0</v>
      </c>
      <c r="K150" s="60">
        <v>0</v>
      </c>
      <c r="L150" s="60">
        <v>0</v>
      </c>
      <c r="M150" s="60">
        <v>0</v>
      </c>
      <c r="N150" s="60">
        <v>0</v>
      </c>
      <c r="O150" s="60">
        <v>0</v>
      </c>
      <c r="P150" s="59">
        <v>0</v>
      </c>
    </row>
    <row r="151" spans="2:16" x14ac:dyDescent="0.2">
      <c r="B151" s="114" t="s">
        <v>50</v>
      </c>
      <c r="C151" s="66" t="s">
        <v>94</v>
      </c>
      <c r="D151" s="66">
        <v>0</v>
      </c>
      <c r="E151" s="66">
        <v>0</v>
      </c>
      <c r="F151" s="61">
        <v>0</v>
      </c>
      <c r="G151" s="61">
        <v>0</v>
      </c>
      <c r="H151" s="61">
        <v>0</v>
      </c>
      <c r="I151" s="113">
        <v>0</v>
      </c>
      <c r="J151" s="60">
        <v>0</v>
      </c>
      <c r="K151" s="60">
        <v>0</v>
      </c>
      <c r="L151" s="60">
        <v>0</v>
      </c>
      <c r="M151" s="60">
        <v>0</v>
      </c>
      <c r="N151" s="60">
        <v>0</v>
      </c>
      <c r="O151" s="60">
        <v>0</v>
      </c>
      <c r="P151" s="59">
        <v>0</v>
      </c>
    </row>
    <row r="152" spans="2:16" x14ac:dyDescent="0.2">
      <c r="B152" s="114" t="s">
        <v>50</v>
      </c>
      <c r="C152" s="66" t="s">
        <v>93</v>
      </c>
      <c r="D152" s="66">
        <v>0</v>
      </c>
      <c r="E152" s="66">
        <v>0</v>
      </c>
      <c r="F152" s="61">
        <v>0</v>
      </c>
      <c r="G152" s="61">
        <v>0</v>
      </c>
      <c r="H152" s="61">
        <v>0</v>
      </c>
      <c r="I152" s="113">
        <v>0</v>
      </c>
      <c r="J152" s="60">
        <v>0</v>
      </c>
      <c r="K152" s="60">
        <v>0</v>
      </c>
      <c r="L152" s="60">
        <v>0</v>
      </c>
      <c r="M152" s="60">
        <v>0</v>
      </c>
      <c r="N152" s="60">
        <v>0</v>
      </c>
      <c r="O152" s="60">
        <v>0</v>
      </c>
      <c r="P152" s="59">
        <v>0</v>
      </c>
    </row>
    <row r="153" spans="2:16" x14ac:dyDescent="0.2">
      <c r="B153" s="114" t="s">
        <v>50</v>
      </c>
      <c r="C153" s="66" t="s">
        <v>92</v>
      </c>
      <c r="D153" s="66">
        <v>0</v>
      </c>
      <c r="E153" s="66">
        <v>0</v>
      </c>
      <c r="F153" s="61">
        <v>0</v>
      </c>
      <c r="G153" s="61">
        <v>0</v>
      </c>
      <c r="H153" s="61">
        <v>0</v>
      </c>
      <c r="I153" s="113">
        <v>0</v>
      </c>
      <c r="J153" s="60">
        <v>0</v>
      </c>
      <c r="K153" s="60">
        <v>0</v>
      </c>
      <c r="L153" s="60">
        <v>0</v>
      </c>
      <c r="M153" s="60">
        <v>0</v>
      </c>
      <c r="N153" s="60">
        <v>0</v>
      </c>
      <c r="O153" s="60">
        <v>0</v>
      </c>
      <c r="P153" s="59">
        <v>0</v>
      </c>
    </row>
    <row r="154" spans="2:16" x14ac:dyDescent="0.2">
      <c r="B154" s="114" t="s">
        <v>50</v>
      </c>
      <c r="C154" s="66" t="s">
        <v>91</v>
      </c>
      <c r="D154" s="66">
        <v>0</v>
      </c>
      <c r="E154" s="66">
        <v>0</v>
      </c>
      <c r="F154" s="61">
        <v>0</v>
      </c>
      <c r="G154" s="61">
        <v>0</v>
      </c>
      <c r="H154" s="61">
        <v>0</v>
      </c>
      <c r="I154" s="113">
        <v>0</v>
      </c>
      <c r="J154" s="60">
        <v>0</v>
      </c>
      <c r="K154" s="60">
        <v>0</v>
      </c>
      <c r="L154" s="60">
        <v>0</v>
      </c>
      <c r="M154" s="60">
        <v>0</v>
      </c>
      <c r="N154" s="60">
        <v>0</v>
      </c>
      <c r="O154" s="60">
        <v>0</v>
      </c>
      <c r="P154" s="59">
        <v>0</v>
      </c>
    </row>
    <row r="155" spans="2:16" x14ac:dyDescent="0.2">
      <c r="B155" s="114" t="s">
        <v>50</v>
      </c>
      <c r="C155" s="66" t="s">
        <v>90</v>
      </c>
      <c r="D155" s="66" t="s">
        <v>67</v>
      </c>
      <c r="E155" s="66" t="s">
        <v>89</v>
      </c>
      <c r="F155" s="61">
        <v>250</v>
      </c>
      <c r="G155" s="61">
        <v>238</v>
      </c>
      <c r="H155" s="61">
        <v>63.02521008403361</v>
      </c>
      <c r="I155" s="113">
        <v>0.30208333333333337</v>
      </c>
      <c r="J155" s="60">
        <v>0.20820529270248597</v>
      </c>
      <c r="K155" s="60">
        <v>0.20820529270248597</v>
      </c>
      <c r="L155" s="60">
        <v>0.20820529270248597</v>
      </c>
      <c r="M155" s="60">
        <v>0.20820529270248597</v>
      </c>
      <c r="N155" s="60">
        <v>0.20820529270248597</v>
      </c>
      <c r="O155" s="60">
        <v>0.20820529270248597</v>
      </c>
      <c r="P155" s="59">
        <v>0</v>
      </c>
    </row>
    <row r="156" spans="2:16" x14ac:dyDescent="0.2">
      <c r="B156" s="114" t="s">
        <v>50</v>
      </c>
      <c r="C156" s="66" t="s">
        <v>88</v>
      </c>
      <c r="D156" s="66" t="s">
        <v>87</v>
      </c>
      <c r="E156" s="66" t="s">
        <v>86</v>
      </c>
      <c r="F156" s="61">
        <v>410</v>
      </c>
      <c r="G156" s="61">
        <v>276</v>
      </c>
      <c r="H156" s="61">
        <v>89.130434782608702</v>
      </c>
      <c r="I156" s="113">
        <v>0.29444444444444445</v>
      </c>
      <c r="J156" s="60">
        <v>0.24894869638351555</v>
      </c>
      <c r="K156" s="60">
        <v>0.16580559894268893</v>
      </c>
      <c r="L156" s="60">
        <v>0.14177580199447315</v>
      </c>
      <c r="M156" s="60">
        <v>0.24894869638351555</v>
      </c>
      <c r="N156" s="60">
        <v>0.14177580199447315</v>
      </c>
      <c r="O156" s="60">
        <v>0.15379070046858107</v>
      </c>
      <c r="P156" s="59">
        <v>0</v>
      </c>
    </row>
    <row r="157" spans="2:16" x14ac:dyDescent="0.2">
      <c r="B157" s="114" t="s">
        <v>50</v>
      </c>
      <c r="C157" s="66" t="s">
        <v>85</v>
      </c>
      <c r="D157" s="66" t="s">
        <v>143</v>
      </c>
      <c r="E157" s="66" t="s">
        <v>83</v>
      </c>
      <c r="F157" s="61">
        <v>240</v>
      </c>
      <c r="G157" s="61">
        <v>163</v>
      </c>
      <c r="H157" s="61">
        <v>88.343558282208591</v>
      </c>
      <c r="I157" s="113">
        <v>0.22361111111111109</v>
      </c>
      <c r="J157" s="60">
        <v>0.1814449917898194</v>
      </c>
      <c r="K157" s="60">
        <v>0.11904761904761905</v>
      </c>
      <c r="L157" s="60">
        <v>7.7996715927750412E-2</v>
      </c>
      <c r="M157" s="60">
        <v>0.1814449917898194</v>
      </c>
      <c r="N157" s="60">
        <v>7.7996715927750412E-2</v>
      </c>
      <c r="O157" s="60">
        <v>7.7996715927750412E-2</v>
      </c>
      <c r="P157" s="59">
        <v>0</v>
      </c>
    </row>
    <row r="158" spans="2:16" x14ac:dyDescent="0.2">
      <c r="B158" s="114" t="s">
        <v>50</v>
      </c>
      <c r="C158" s="66" t="s">
        <v>82</v>
      </c>
      <c r="D158" s="66" t="s">
        <v>81</v>
      </c>
      <c r="E158" s="66" t="s">
        <v>80</v>
      </c>
      <c r="F158" s="61">
        <v>510</v>
      </c>
      <c r="G158" s="61">
        <v>606</v>
      </c>
      <c r="H158" s="61">
        <v>50.495049504950494</v>
      </c>
      <c r="I158" s="113">
        <v>0</v>
      </c>
      <c r="J158" s="60">
        <v>0.17767624849292465</v>
      </c>
      <c r="K158" s="60">
        <v>7.6781521670156727E-2</v>
      </c>
      <c r="L158" s="60">
        <v>5.118768111343782E-2</v>
      </c>
      <c r="M158" s="60">
        <v>0.12225818051060768</v>
      </c>
      <c r="N158" s="60">
        <v>5.3408634219599377E-2</v>
      </c>
      <c r="O158" s="60">
        <v>5.118768111343782E-2</v>
      </c>
      <c r="P158" s="59">
        <v>0</v>
      </c>
    </row>
    <row r="159" spans="2:16" x14ac:dyDescent="0.2">
      <c r="B159" s="114" t="s">
        <v>50</v>
      </c>
      <c r="C159" s="66" t="s">
        <v>79</v>
      </c>
      <c r="D159" s="66" t="s">
        <v>78</v>
      </c>
      <c r="E159" s="66" t="s">
        <v>77</v>
      </c>
      <c r="F159" s="61">
        <v>260</v>
      </c>
      <c r="G159" s="61">
        <v>302</v>
      </c>
      <c r="H159" s="61">
        <v>51.65562913907285</v>
      </c>
      <c r="I159" s="113">
        <v>0.13888888888888884</v>
      </c>
      <c r="J159" s="60">
        <v>0.10003789314134141</v>
      </c>
      <c r="K159" s="60">
        <v>5.6839712012125808E-2</v>
      </c>
      <c r="L159" s="60">
        <v>5.6839712012125808E-2</v>
      </c>
      <c r="M159" s="60">
        <v>0.10003789314134141</v>
      </c>
      <c r="N159" s="60">
        <v>5.6839712012125808E-2</v>
      </c>
      <c r="O159" s="60">
        <v>5.6839712012125808E-2</v>
      </c>
      <c r="P159" s="59">
        <v>0</v>
      </c>
    </row>
    <row r="160" spans="2:16" x14ac:dyDescent="0.2">
      <c r="B160" s="114" t="s">
        <v>50</v>
      </c>
      <c r="C160" s="66" t="s">
        <v>76</v>
      </c>
      <c r="D160" s="66">
        <v>0</v>
      </c>
      <c r="E160" s="66">
        <v>0</v>
      </c>
      <c r="F160" s="61">
        <v>0</v>
      </c>
      <c r="G160" s="61">
        <v>0</v>
      </c>
      <c r="H160" s="61">
        <v>0</v>
      </c>
      <c r="I160" s="113">
        <v>0</v>
      </c>
      <c r="J160" s="60">
        <v>0</v>
      </c>
      <c r="K160" s="60">
        <v>0</v>
      </c>
      <c r="L160" s="60">
        <v>0</v>
      </c>
      <c r="M160" s="60">
        <v>0</v>
      </c>
      <c r="N160" s="60">
        <v>0</v>
      </c>
      <c r="O160" s="60">
        <v>0</v>
      </c>
      <c r="P160" s="59">
        <v>0</v>
      </c>
    </row>
    <row r="161" spans="2:19" x14ac:dyDescent="0.2">
      <c r="B161" s="114" t="s">
        <v>50</v>
      </c>
      <c r="C161" s="66" t="s">
        <v>75</v>
      </c>
      <c r="D161" s="66" t="s">
        <v>74</v>
      </c>
      <c r="E161" s="66" t="s">
        <v>73</v>
      </c>
      <c r="F161" s="61">
        <v>290</v>
      </c>
      <c r="G161" s="61">
        <v>238</v>
      </c>
      <c r="H161" s="61">
        <v>73.109243697478988</v>
      </c>
      <c r="I161" s="113">
        <v>0.57499999999999996</v>
      </c>
      <c r="J161" s="60">
        <v>5.8502524438715217E-2</v>
      </c>
      <c r="K161" s="60">
        <v>3.1131163390267485E-2</v>
      </c>
      <c r="L161" s="60">
        <v>3.1131163390267485E-2</v>
      </c>
      <c r="M161" s="60">
        <v>5.8502524438715217E-2</v>
      </c>
      <c r="N161" s="60">
        <v>3.1131163390267485E-2</v>
      </c>
      <c r="O161" s="60">
        <v>3.1131163390267485E-2</v>
      </c>
      <c r="P161" s="59">
        <v>0</v>
      </c>
    </row>
    <row r="162" spans="2:19" x14ac:dyDescent="0.2">
      <c r="B162" s="114" t="s">
        <v>50</v>
      </c>
      <c r="C162" s="66" t="s">
        <v>72</v>
      </c>
      <c r="D162" s="66" t="s">
        <v>71</v>
      </c>
      <c r="E162" s="66" t="s">
        <v>70</v>
      </c>
      <c r="F162" s="61">
        <v>300</v>
      </c>
      <c r="G162" s="61">
        <v>415</v>
      </c>
      <c r="H162" s="61">
        <v>43.373493975903614</v>
      </c>
      <c r="I162" s="113">
        <v>0.19236111111111104</v>
      </c>
      <c r="J162" s="60">
        <v>0.18089826839826839</v>
      </c>
      <c r="K162" s="60">
        <v>0.18089826839826839</v>
      </c>
      <c r="L162" s="60">
        <v>0.16450216450216448</v>
      </c>
      <c r="M162" s="60">
        <v>0.21377164502164503</v>
      </c>
      <c r="N162" s="60">
        <v>0.11902056277056278</v>
      </c>
      <c r="O162" s="60">
        <v>3.9204545454545457E-2</v>
      </c>
      <c r="P162" s="59">
        <v>0</v>
      </c>
    </row>
    <row r="163" spans="2:19" x14ac:dyDescent="0.2">
      <c r="B163" s="114" t="s">
        <v>50</v>
      </c>
      <c r="C163" s="66" t="s">
        <v>69</v>
      </c>
      <c r="D163" s="66" t="s">
        <v>68</v>
      </c>
      <c r="E163" s="66" t="s">
        <v>67</v>
      </c>
      <c r="F163" s="97">
        <v>420</v>
      </c>
      <c r="G163" s="61">
        <v>269</v>
      </c>
      <c r="H163" s="61">
        <v>93.680297397769522</v>
      </c>
      <c r="I163" s="113">
        <v>3.2638888888888995E-2</v>
      </c>
      <c r="J163" s="60">
        <v>0.16269904914652308</v>
      </c>
      <c r="K163" s="60">
        <v>4.6809485622637176E-2</v>
      </c>
      <c r="L163" s="60">
        <v>4.0210791614159691E-2</v>
      </c>
      <c r="M163" s="60">
        <v>0.14537747737426965</v>
      </c>
      <c r="N163" s="60">
        <v>6.4234161988773048E-2</v>
      </c>
      <c r="O163" s="60">
        <v>4.9283995875816243E-2</v>
      </c>
      <c r="P163" s="59">
        <v>0</v>
      </c>
    </row>
    <row r="164" spans="2:19" x14ac:dyDescent="0.2">
      <c r="B164" s="114" t="s">
        <v>50</v>
      </c>
      <c r="C164" s="66" t="s">
        <v>66</v>
      </c>
      <c r="D164" s="66" t="s">
        <v>142</v>
      </c>
      <c r="E164" s="66" t="s">
        <v>64</v>
      </c>
      <c r="F164" s="61">
        <v>500</v>
      </c>
      <c r="G164" s="61">
        <v>311</v>
      </c>
      <c r="H164" s="61">
        <v>96.463022508038577</v>
      </c>
      <c r="I164" s="113">
        <v>6.1111111111111116E-2</v>
      </c>
      <c r="J164" s="60">
        <v>0.23776315789473684</v>
      </c>
      <c r="K164" s="60">
        <v>0.23776315789473684</v>
      </c>
      <c r="L164" s="60">
        <v>0.17832236842105259</v>
      </c>
      <c r="M164" s="60">
        <v>0.21032894736842103</v>
      </c>
      <c r="N164" s="60">
        <v>0.21032894736842103</v>
      </c>
      <c r="O164" s="60">
        <v>0.13145559210526314</v>
      </c>
      <c r="P164" s="59">
        <v>0</v>
      </c>
    </row>
    <row r="165" spans="2:19" x14ac:dyDescent="0.2">
      <c r="B165" s="67"/>
      <c r="C165" s="69"/>
      <c r="D165" s="69"/>
      <c r="E165" s="69"/>
      <c r="F165" s="69"/>
      <c r="G165" s="69"/>
      <c r="H165" s="69"/>
      <c r="I165" s="69"/>
      <c r="J165" s="69"/>
      <c r="K165" s="69"/>
      <c r="L165" s="69"/>
      <c r="M165" s="69"/>
      <c r="N165" s="69"/>
      <c r="O165" s="69"/>
      <c r="P165" s="68"/>
    </row>
    <row r="166" spans="2:19" ht="15" x14ac:dyDescent="0.2">
      <c r="B166" s="65" t="s">
        <v>48</v>
      </c>
      <c r="C166" s="64"/>
      <c r="D166" s="64"/>
      <c r="E166" s="64"/>
      <c r="F166" s="64"/>
      <c r="G166" s="64"/>
      <c r="H166" s="64"/>
      <c r="I166" s="64"/>
      <c r="J166" s="64"/>
      <c r="K166" s="64"/>
      <c r="L166" s="64"/>
      <c r="M166" s="64"/>
      <c r="N166" s="64"/>
      <c r="O166" s="64"/>
      <c r="P166" s="63"/>
    </row>
    <row r="167" spans="2:19" x14ac:dyDescent="0.2">
      <c r="B167" s="114" t="s">
        <v>48</v>
      </c>
      <c r="C167" s="66"/>
      <c r="D167" s="66" t="s">
        <v>156</v>
      </c>
      <c r="E167" s="66" t="s">
        <v>99</v>
      </c>
      <c r="F167" s="61">
        <v>540</v>
      </c>
      <c r="G167" s="61">
        <v>82</v>
      </c>
      <c r="H167" s="61">
        <v>88</v>
      </c>
      <c r="I167" s="113">
        <v>0.54305555555555562</v>
      </c>
      <c r="J167" s="60">
        <v>0.36666666666666664</v>
      </c>
      <c r="K167" s="60">
        <v>0.31481481481481483</v>
      </c>
      <c r="L167" s="60">
        <v>0.22222222222222221</v>
      </c>
      <c r="M167" s="60">
        <v>0.36666666666666664</v>
      </c>
      <c r="N167" s="60">
        <v>0.31481481481481483</v>
      </c>
      <c r="O167" s="60">
        <v>0.22222222222222221</v>
      </c>
      <c r="P167" s="59">
        <v>0</v>
      </c>
    </row>
    <row r="168" spans="2:19" x14ac:dyDescent="0.2">
      <c r="B168" s="114" t="s">
        <v>48</v>
      </c>
      <c r="C168" s="66"/>
      <c r="D168" s="66" t="s">
        <v>156</v>
      </c>
      <c r="E168" s="66" t="s">
        <v>65</v>
      </c>
      <c r="F168" s="61">
        <v>650</v>
      </c>
      <c r="G168" s="61">
        <v>133</v>
      </c>
      <c r="H168" s="61">
        <v>121</v>
      </c>
      <c r="I168" s="113">
        <v>0.44097222222222227</v>
      </c>
      <c r="J168" s="60">
        <v>0.70783076923076915</v>
      </c>
      <c r="K168" s="60">
        <v>0.34856923076923074</v>
      </c>
      <c r="L168" s="60">
        <v>0.32076923076923075</v>
      </c>
      <c r="M168" s="60">
        <v>0.62656923076923077</v>
      </c>
      <c r="N168" s="60">
        <v>0.44693846153846151</v>
      </c>
      <c r="O168" s="60">
        <v>0.29938461538461536</v>
      </c>
      <c r="P168" s="59">
        <v>0</v>
      </c>
    </row>
    <row r="169" spans="2:19" x14ac:dyDescent="0.2">
      <c r="B169" s="114" t="s">
        <v>48</v>
      </c>
      <c r="C169" s="66"/>
      <c r="D169" s="66" t="s">
        <v>215</v>
      </c>
      <c r="E169" s="66" t="s">
        <v>286</v>
      </c>
      <c r="F169" s="61">
        <v>500</v>
      </c>
      <c r="G169" s="61">
        <v>204</v>
      </c>
      <c r="H169" s="61">
        <v>207</v>
      </c>
      <c r="I169" s="113">
        <v>7.4305555555555625E-2</v>
      </c>
      <c r="J169" s="60">
        <v>0.23183999999999999</v>
      </c>
      <c r="K169" s="60">
        <v>0.23183999999999999</v>
      </c>
      <c r="L169" s="60">
        <v>0.23183999999999999</v>
      </c>
      <c r="M169" s="60">
        <v>0.23183999999999999</v>
      </c>
      <c r="N169" s="60">
        <v>0.23183999999999999</v>
      </c>
      <c r="O169" s="60">
        <v>0.23183999999999999</v>
      </c>
      <c r="P169" s="59">
        <v>0</v>
      </c>
    </row>
    <row r="170" spans="2:19" x14ac:dyDescent="0.2">
      <c r="B170" s="114" t="s">
        <v>48</v>
      </c>
      <c r="C170" s="66"/>
      <c r="D170" s="66" t="s">
        <v>152</v>
      </c>
      <c r="E170" s="66" t="s">
        <v>284</v>
      </c>
      <c r="F170" s="61">
        <v>660</v>
      </c>
      <c r="G170" s="61">
        <v>257</v>
      </c>
      <c r="H170" s="61">
        <v>260</v>
      </c>
      <c r="I170" s="113">
        <v>0.39027777777777778</v>
      </c>
      <c r="J170" s="60">
        <v>0.23939393939393938</v>
      </c>
      <c r="K170" s="60">
        <v>0.10303030303030303</v>
      </c>
      <c r="L170" s="60">
        <v>8.7878787878787876E-2</v>
      </c>
      <c r="M170" s="60">
        <v>0.23939393939393938</v>
      </c>
      <c r="N170" s="60">
        <v>0.11818181818181818</v>
      </c>
      <c r="O170" s="60">
        <v>0.11060606060606061</v>
      </c>
      <c r="P170" s="59">
        <v>0</v>
      </c>
    </row>
    <row r="171" spans="2:19" ht="13.5" thickBot="1" x14ac:dyDescent="0.25">
      <c r="B171" s="112" t="s">
        <v>48</v>
      </c>
      <c r="C171" s="57"/>
      <c r="D171" s="57" t="s">
        <v>74</v>
      </c>
      <c r="E171" s="57" t="s">
        <v>73</v>
      </c>
      <c r="F171" s="56">
        <v>580</v>
      </c>
      <c r="G171" s="56">
        <v>240</v>
      </c>
      <c r="H171" s="56">
        <v>240</v>
      </c>
      <c r="I171" s="111">
        <v>0.31875000000000003</v>
      </c>
      <c r="J171" s="55">
        <v>3.7558620689655167E-2</v>
      </c>
      <c r="K171" s="55">
        <v>1.9986206896551725E-2</v>
      </c>
      <c r="L171" s="55">
        <v>1.9986206896551725E-2</v>
      </c>
      <c r="M171" s="55">
        <v>3.7558620689655167E-2</v>
      </c>
      <c r="N171" s="55">
        <v>1.9986206896551725E-2</v>
      </c>
      <c r="O171" s="55">
        <v>1.9986206896551725E-2</v>
      </c>
      <c r="P171" s="54">
        <v>0</v>
      </c>
    </row>
    <row r="174" spans="2:19" ht="17.25" x14ac:dyDescent="0.2">
      <c r="B174" s="11" t="s">
        <v>1</v>
      </c>
      <c r="C174" s="11"/>
      <c r="D174" s="11"/>
      <c r="E174" s="11"/>
      <c r="F174" s="11"/>
      <c r="G174" s="11"/>
      <c r="H174" s="11"/>
      <c r="I174" s="11"/>
      <c r="J174" s="11"/>
      <c r="K174" s="11"/>
      <c r="L174" s="11"/>
      <c r="M174" s="11"/>
      <c r="N174" s="11"/>
      <c r="O174" s="11"/>
      <c r="P174" s="11"/>
      <c r="Q174" s="11"/>
      <c r="R174" s="11"/>
      <c r="S174" s="11"/>
    </row>
    <row r="584" spans="2:19" ht="17.25" x14ac:dyDescent="0.2">
      <c r="B584" s="11" t="s">
        <v>1</v>
      </c>
      <c r="C584" s="11"/>
      <c r="D584" s="11"/>
      <c r="E584" s="11"/>
      <c r="F584" s="11"/>
      <c r="G584" s="11"/>
      <c r="H584" s="11"/>
      <c r="I584" s="11"/>
      <c r="J584" s="11"/>
      <c r="K584" s="11"/>
      <c r="L584" s="11"/>
      <c r="M584" s="11"/>
      <c r="N584" s="11"/>
      <c r="O584" s="11"/>
      <c r="P584" s="11"/>
      <c r="Q584" s="11"/>
      <c r="R584" s="11"/>
      <c r="S584" s="11"/>
    </row>
  </sheetData>
  <dataValidations count="2">
    <dataValidation allowBlank="1" showInputMessage="1" showErrorMessage="1" prompt="Model check" sqref="B1"/>
    <dataValidation allowBlank="1" showInputMessage="1" showErrorMessage="1" prompt="Sheet check" sqref="C1"/>
  </dataValidations>
  <pageMargins left="0.70866141732283472" right="0.70866141732283472" top="0.74803149606299213" bottom="0.74803149606299213" header="0.31496062992125984" footer="0.31496062992125984"/>
  <pageSetup paperSize="9" orientation="landscape" r:id="rId1"/>
  <headerFooter>
    <oddHeader>&amp;L&amp;F [&amp;A]&amp;R&amp;G</oddHeader>
    <oddFooter>&amp;LPrinted on &amp;D at &amp;T&amp;RPage &amp;P of &amp;N</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666C70"/>
  </sheetPr>
  <dimension ref="B8"/>
  <sheetViews>
    <sheetView showGridLines="0" showRowColHeaders="0" zoomScaleNormal="100" workbookViewId="0"/>
  </sheetViews>
  <sheetFormatPr defaultRowHeight="12.75" x14ac:dyDescent="0.2"/>
  <cols>
    <col min="1" max="1" width="9.140625" style="30"/>
    <col min="2" max="2" width="9.140625" style="30" customWidth="1"/>
    <col min="3" max="16384" width="9.140625" style="30"/>
  </cols>
  <sheetData>
    <row r="8" spans="2:2" ht="23.25" x14ac:dyDescent="0.35">
      <c r="B8" s="25" t="str">
        <f ca="1">IF(CELL("filename",C6)="","",MID(CELL("filename",A6),FIND("]",CELL("filename",A6))+1,99))</f>
        <v>Master Sheet&gt;&gt;</v>
      </c>
    </row>
  </sheetData>
  <sheetProtection selectLockedCells="1" selectUnlockedCells="1"/>
  <pageMargins left="0.70866141732283472" right="0.70866141732283472" top="0.74803149606299213" bottom="0.74803149606299213" header="0.31496062992125984" footer="0.31496062992125984"/>
  <pageSetup paperSize="9" orientation="portrait" r:id="rId1"/>
  <headerFooter>
    <oddHeader>&amp;L&amp;F [&amp;A]&amp;R&amp;G</oddHeader>
    <oddFooter>&amp;LPrinted on &amp;D at &amp;T&amp;RPage &amp;P of &amp;N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14</vt:i4>
      </vt:variant>
    </vt:vector>
  </HeadingPairs>
  <TitlesOfParts>
    <vt:vector size="26" baseType="lpstr">
      <vt:lpstr>Cover</vt:lpstr>
      <vt:lpstr>Info</vt:lpstr>
      <vt:lpstr>Inputs&gt;&gt;</vt:lpstr>
      <vt:lpstr>Lists</vt:lpstr>
      <vt:lpstr>Aviation Data</vt:lpstr>
      <vt:lpstr>Car Data</vt:lpstr>
      <vt:lpstr>Coach Data</vt:lpstr>
      <vt:lpstr>Rail Data</vt:lpstr>
      <vt:lpstr>Master Sheet&gt;&gt;</vt:lpstr>
      <vt:lpstr>Data</vt:lpstr>
      <vt:lpstr>Fares Chart</vt:lpstr>
      <vt:lpstr>Service Quality Chart</vt:lpstr>
      <vt:lpstr>_SheetCount_</vt:lpstr>
      <vt:lpstr>FileName</vt:lpstr>
      <vt:lpstr>'Aviation Data'!Print_Area</vt:lpstr>
      <vt:lpstr>'Car Data'!Print_Area</vt:lpstr>
      <vt:lpstr>'Coach Data'!Print_Area</vt:lpstr>
      <vt:lpstr>Cover!Print_Area</vt:lpstr>
      <vt:lpstr>Data!Print_Area</vt:lpstr>
      <vt:lpstr>'Fares Chart'!Print_Area</vt:lpstr>
      <vt:lpstr>Info!Print_Area</vt:lpstr>
      <vt:lpstr>'Inputs&gt;&gt;'!Print_Area</vt:lpstr>
      <vt:lpstr>Lists!Print_Area</vt:lpstr>
      <vt:lpstr>'Master Sheet&gt;&gt;'!Print_Area</vt:lpstr>
      <vt:lpstr>'Rail Data'!Print_Area</vt:lpstr>
      <vt:lpstr>'Service Quality Chart'!Print_Area</vt:lpstr>
    </vt:vector>
  </TitlesOfParts>
  <Company>Ability Software Consultants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SDG Default</dc:title>
  <dc:creator>Steer Davies Gleave</dc:creator>
  <cp:lastModifiedBy>BORMANS Yves (MOVE)</cp:lastModifiedBy>
  <cp:lastPrinted>2014-01-13T12:40:53Z</cp:lastPrinted>
  <dcterms:created xsi:type="dcterms:W3CDTF">2011-01-21T11:48:10Z</dcterms:created>
  <dcterms:modified xsi:type="dcterms:W3CDTF">2019-08-28T07:31:07Z</dcterms:modified>
</cp:coreProperties>
</file>