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showInkAnnotation="0" updateLinks="never" codeName="ThisWorkbook"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8CB6A8DF-AAB4-44F8-ACEA-DA7C4EC51B78}"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8" r:id="rId2"/>
    <sheet name="Calculation" sheetId="12" r:id="rId3"/>
    <sheet name="default values" sheetId="11" r:id="rId4"/>
  </sheets>
  <externalReferences>
    <externalReference r:id="rId5"/>
  </externalReferences>
  <definedNames>
    <definedName name="_xlnm._FilterDatabase" localSheetId="2" hidden="1">Calculation!$A$168:$AN$362</definedName>
    <definedName name="_xlnm._FilterDatabase" localSheetId="1" hidden="1">Example!$A$168:$AN$362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2" i="12" l="1"/>
  <c r="D13" i="12"/>
  <c r="D14" i="12"/>
  <c r="D15" i="12"/>
  <c r="D16" i="12"/>
  <c r="D17" i="12"/>
  <c r="D18" i="12"/>
  <c r="D19" i="12"/>
  <c r="D20" i="12"/>
  <c r="D21" i="12"/>
  <c r="D22" i="12"/>
  <c r="AA205" i="8" l="1"/>
  <c r="AA204" i="8"/>
  <c r="AA203" i="8"/>
  <c r="AA202" i="8"/>
  <c r="AA201" i="8"/>
  <c r="AA200" i="8"/>
  <c r="AA199" i="8"/>
  <c r="AA198" i="8"/>
  <c r="Q176" i="12"/>
  <c r="AA205" i="12"/>
  <c r="AA204" i="12"/>
  <c r="AA203" i="12"/>
  <c r="AA202" i="12"/>
  <c r="AA201" i="12"/>
  <c r="AA200" i="12"/>
  <c r="AA199" i="12"/>
  <c r="AA198" i="12"/>
  <c r="Q191" i="12" s="1"/>
  <c r="M95" i="12"/>
  <c r="M94" i="12"/>
  <c r="M93" i="12"/>
  <c r="M92" i="12"/>
  <c r="M88" i="12"/>
  <c r="M87" i="12"/>
  <c r="M86" i="12"/>
  <c r="M85" i="12"/>
  <c r="M84" i="12"/>
  <c r="M83" i="12"/>
  <c r="M82" i="12"/>
  <c r="I111" i="12"/>
  <c r="I110" i="12"/>
  <c r="I109" i="12"/>
  <c r="Q112" i="12"/>
  <c r="Q111" i="12"/>
  <c r="Q110" i="12"/>
  <c r="Q109" i="12"/>
  <c r="Q102" i="12"/>
  <c r="Q101" i="12"/>
  <c r="Q100" i="12"/>
  <c r="Q99" i="12"/>
  <c r="I104" i="12"/>
  <c r="I103" i="12"/>
  <c r="R362" i="12"/>
  <c r="Q362" i="12"/>
  <c r="O362" i="12"/>
  <c r="R361" i="12"/>
  <c r="Q361" i="12"/>
  <c r="O361" i="12"/>
  <c r="R360" i="12"/>
  <c r="Q360" i="12"/>
  <c r="O360" i="12"/>
  <c r="R359" i="12"/>
  <c r="Q359" i="12"/>
  <c r="O359" i="12"/>
  <c r="R358" i="12"/>
  <c r="Q358" i="12"/>
  <c r="O358" i="12"/>
  <c r="F358" i="12"/>
  <c r="R357" i="12"/>
  <c r="Q357" i="12"/>
  <c r="O357" i="12"/>
  <c r="F357" i="12"/>
  <c r="R356" i="12"/>
  <c r="Q356" i="12"/>
  <c r="O356" i="12"/>
  <c r="R355" i="12"/>
  <c r="Q355" i="12"/>
  <c r="O355" i="12"/>
  <c r="H355" i="12"/>
  <c r="H356" i="12" s="1"/>
  <c r="H357" i="12" s="1"/>
  <c r="H358" i="12" s="1"/>
  <c r="H359" i="12" s="1"/>
  <c r="H360" i="12" s="1"/>
  <c r="H361" i="12" s="1"/>
  <c r="H362" i="12" s="1"/>
  <c r="G355" i="12"/>
  <c r="G356" i="12" s="1"/>
  <c r="G357" i="12" s="1"/>
  <c r="G358" i="12" s="1"/>
  <c r="G359" i="12" s="1"/>
  <c r="G360" i="12" s="1"/>
  <c r="G361" i="12" s="1"/>
  <c r="G362" i="12" s="1"/>
  <c r="R354" i="12"/>
  <c r="Q354" i="12"/>
  <c r="O354" i="12"/>
  <c r="J354" i="12"/>
  <c r="J355" i="12" s="1"/>
  <c r="J356" i="12" s="1"/>
  <c r="J357" i="12" s="1"/>
  <c r="J358" i="12" s="1"/>
  <c r="J359" i="12" s="1"/>
  <c r="J360" i="12" s="1"/>
  <c r="J361" i="12" s="1"/>
  <c r="J362" i="12" s="1"/>
  <c r="F354" i="12"/>
  <c r="F360" i="12" s="1"/>
  <c r="R353" i="12"/>
  <c r="Q353" i="12"/>
  <c r="O353" i="12"/>
  <c r="J353" i="12"/>
  <c r="G353" i="12"/>
  <c r="F351" i="12"/>
  <c r="J349" i="12"/>
  <c r="J350" i="12" s="1"/>
  <c r="J351" i="12" s="1"/>
  <c r="J352" i="12" s="1"/>
  <c r="G349" i="12"/>
  <c r="G350" i="12" s="1"/>
  <c r="G351" i="12" s="1"/>
  <c r="G352" i="12" s="1"/>
  <c r="F349" i="12"/>
  <c r="Q348" i="12"/>
  <c r="O348" i="12"/>
  <c r="J348" i="12"/>
  <c r="G348" i="12"/>
  <c r="I348" i="12" s="1"/>
  <c r="F348" i="12"/>
  <c r="F352" i="12" s="1"/>
  <c r="Q347" i="12"/>
  <c r="O347" i="12"/>
  <c r="J347" i="12"/>
  <c r="F347" i="12"/>
  <c r="I347" i="12" s="1"/>
  <c r="Q346" i="12"/>
  <c r="O346" i="12"/>
  <c r="J346" i="12"/>
  <c r="F346" i="12"/>
  <c r="I346" i="12" s="1"/>
  <c r="Q345" i="12"/>
  <c r="O345" i="12"/>
  <c r="J345" i="12"/>
  <c r="G345" i="12"/>
  <c r="R344" i="12"/>
  <c r="Q344" i="12"/>
  <c r="O344" i="12"/>
  <c r="J344" i="12"/>
  <c r="G344" i="12"/>
  <c r="R343" i="12"/>
  <c r="Q343" i="12"/>
  <c r="O343" i="12"/>
  <c r="J343" i="12"/>
  <c r="G343" i="12"/>
  <c r="R342" i="12"/>
  <c r="Q342" i="12"/>
  <c r="O342" i="12"/>
  <c r="R341" i="12"/>
  <c r="Q341" i="12"/>
  <c r="O341" i="12"/>
  <c r="R340" i="12"/>
  <c r="Q340" i="12"/>
  <c r="O340" i="12"/>
  <c r="R339" i="12"/>
  <c r="Q339" i="12"/>
  <c r="O339" i="12"/>
  <c r="J339" i="12"/>
  <c r="J340" i="12" s="1"/>
  <c r="J341" i="12" s="1"/>
  <c r="J342" i="12" s="1"/>
  <c r="H339" i="12"/>
  <c r="G339" i="12"/>
  <c r="G340" i="12" s="1"/>
  <c r="G341" i="12" s="1"/>
  <c r="G342" i="12" s="1"/>
  <c r="R338" i="12"/>
  <c r="Q338" i="12"/>
  <c r="O338" i="12"/>
  <c r="R337" i="12"/>
  <c r="Q337" i="12"/>
  <c r="O337" i="12"/>
  <c r="R336" i="12"/>
  <c r="Q336" i="12"/>
  <c r="O336" i="12"/>
  <c r="R335" i="12"/>
  <c r="Q335" i="12"/>
  <c r="O335" i="12"/>
  <c r="J335" i="12"/>
  <c r="J336" i="12" s="1"/>
  <c r="J337" i="12" s="1"/>
  <c r="J338" i="12" s="1"/>
  <c r="H335" i="12"/>
  <c r="G335" i="12"/>
  <c r="G336" i="12" s="1"/>
  <c r="G337" i="12" s="1"/>
  <c r="G338" i="12" s="1"/>
  <c r="H334" i="12"/>
  <c r="H333" i="12"/>
  <c r="H332" i="12"/>
  <c r="H331" i="12"/>
  <c r="F331" i="12"/>
  <c r="H330" i="12"/>
  <c r="H329" i="12"/>
  <c r="J328" i="12"/>
  <c r="J329" i="12" s="1"/>
  <c r="J330" i="12" s="1"/>
  <c r="J331" i="12" s="1"/>
  <c r="J332" i="12" s="1"/>
  <c r="J333" i="12" s="1"/>
  <c r="J334" i="12" s="1"/>
  <c r="H328" i="12"/>
  <c r="G328" i="12"/>
  <c r="G329" i="12" s="1"/>
  <c r="G330" i="12" s="1"/>
  <c r="G331" i="12" s="1"/>
  <c r="G332" i="12" s="1"/>
  <c r="G333" i="12" s="1"/>
  <c r="G334" i="12" s="1"/>
  <c r="F328" i="12"/>
  <c r="F345" i="12" s="1"/>
  <c r="Q327" i="12"/>
  <c r="O327" i="12"/>
  <c r="J327" i="12"/>
  <c r="G327" i="12"/>
  <c r="R326" i="12"/>
  <c r="Q326" i="12"/>
  <c r="O326" i="12"/>
  <c r="J326" i="12"/>
  <c r="G326" i="12"/>
  <c r="R325" i="12"/>
  <c r="Q325" i="12"/>
  <c r="O325" i="12"/>
  <c r="J325" i="12"/>
  <c r="G325" i="12"/>
  <c r="R324" i="12"/>
  <c r="Q324" i="12"/>
  <c r="O324" i="12"/>
  <c r="R323" i="12"/>
  <c r="Q323" i="12"/>
  <c r="O323" i="12"/>
  <c r="R322" i="12"/>
  <c r="Q322" i="12"/>
  <c r="O322" i="12"/>
  <c r="R321" i="12"/>
  <c r="Q321" i="12"/>
  <c r="O321" i="12"/>
  <c r="J321" i="12"/>
  <c r="J322" i="12" s="1"/>
  <c r="J323" i="12" s="1"/>
  <c r="J324" i="12" s="1"/>
  <c r="H321" i="12"/>
  <c r="G321" i="12"/>
  <c r="G322" i="12" s="1"/>
  <c r="G323" i="12" s="1"/>
  <c r="G324" i="12" s="1"/>
  <c r="R320" i="12"/>
  <c r="Q320" i="12"/>
  <c r="O320" i="12"/>
  <c r="R319" i="12"/>
  <c r="Q319" i="12"/>
  <c r="O319" i="12"/>
  <c r="R318" i="12"/>
  <c r="Q318" i="12"/>
  <c r="O318" i="12"/>
  <c r="R317" i="12"/>
  <c r="Q317" i="12"/>
  <c r="O317" i="12"/>
  <c r="J317" i="12"/>
  <c r="J318" i="12" s="1"/>
  <c r="J319" i="12" s="1"/>
  <c r="J320" i="12" s="1"/>
  <c r="H317" i="12"/>
  <c r="G317" i="12"/>
  <c r="G318" i="12" s="1"/>
  <c r="G319" i="12" s="1"/>
  <c r="G320" i="12" s="1"/>
  <c r="H316" i="12"/>
  <c r="H315" i="12"/>
  <c r="H314" i="12"/>
  <c r="H313" i="12"/>
  <c r="H312" i="12"/>
  <c r="H311" i="12"/>
  <c r="J310" i="12"/>
  <c r="J311" i="12" s="1"/>
  <c r="J312" i="12" s="1"/>
  <c r="J313" i="12" s="1"/>
  <c r="J314" i="12" s="1"/>
  <c r="J315" i="12" s="1"/>
  <c r="J316" i="12" s="1"/>
  <c r="H310" i="12"/>
  <c r="G310" i="12"/>
  <c r="G311" i="12" s="1"/>
  <c r="G312" i="12" s="1"/>
  <c r="G313" i="12" s="1"/>
  <c r="G314" i="12" s="1"/>
  <c r="G315" i="12" s="1"/>
  <c r="G316" i="12" s="1"/>
  <c r="F310" i="12"/>
  <c r="F319" i="12" s="1"/>
  <c r="Q309" i="12"/>
  <c r="O309" i="12"/>
  <c r="J309" i="12"/>
  <c r="G309" i="12"/>
  <c r="R308" i="12"/>
  <c r="Q308" i="12"/>
  <c r="O308" i="12"/>
  <c r="J308" i="12"/>
  <c r="G308" i="12"/>
  <c r="R307" i="12"/>
  <c r="Q307" i="12"/>
  <c r="O307" i="12"/>
  <c r="J307" i="12"/>
  <c r="G307" i="12"/>
  <c r="R306" i="12"/>
  <c r="Q306" i="12"/>
  <c r="O306" i="12"/>
  <c r="R305" i="12"/>
  <c r="Q305" i="12"/>
  <c r="O305" i="12"/>
  <c r="R304" i="12"/>
  <c r="Q304" i="12"/>
  <c r="O304" i="12"/>
  <c r="G304" i="12"/>
  <c r="G305" i="12" s="1"/>
  <c r="G306" i="12" s="1"/>
  <c r="R303" i="12"/>
  <c r="Q303" i="12"/>
  <c r="O303" i="12"/>
  <c r="J303" i="12"/>
  <c r="J304" i="12" s="1"/>
  <c r="J305" i="12" s="1"/>
  <c r="J306" i="12" s="1"/>
  <c r="H303" i="12"/>
  <c r="G303" i="12"/>
  <c r="R302" i="12"/>
  <c r="Q302" i="12"/>
  <c r="O302" i="12"/>
  <c r="R301" i="12"/>
  <c r="Q301" i="12"/>
  <c r="O301" i="12"/>
  <c r="R300" i="12"/>
  <c r="Q300" i="12"/>
  <c r="O300" i="12"/>
  <c r="G300" i="12"/>
  <c r="G301" i="12" s="1"/>
  <c r="G302" i="12" s="1"/>
  <c r="R299" i="12"/>
  <c r="Q299" i="12"/>
  <c r="O299" i="12"/>
  <c r="J299" i="12"/>
  <c r="J300" i="12" s="1"/>
  <c r="J301" i="12" s="1"/>
  <c r="J302" i="12" s="1"/>
  <c r="H299" i="12"/>
  <c r="G299" i="12"/>
  <c r="H298" i="12"/>
  <c r="H297" i="12"/>
  <c r="H296" i="12"/>
  <c r="H295" i="12"/>
  <c r="H294" i="12"/>
  <c r="H293" i="12"/>
  <c r="J292" i="12"/>
  <c r="J293" i="12" s="1"/>
  <c r="J294" i="12" s="1"/>
  <c r="J295" i="12" s="1"/>
  <c r="J296" i="12" s="1"/>
  <c r="J297" i="12" s="1"/>
  <c r="J298" i="12" s="1"/>
  <c r="H292" i="12"/>
  <c r="G292" i="12"/>
  <c r="G293" i="12" s="1"/>
  <c r="G294" i="12" s="1"/>
  <c r="G295" i="12" s="1"/>
  <c r="G296" i="12" s="1"/>
  <c r="G297" i="12" s="1"/>
  <c r="G298" i="12" s="1"/>
  <c r="F292" i="12"/>
  <c r="F304" i="12" s="1"/>
  <c r="R291" i="12"/>
  <c r="Q291" i="12"/>
  <c r="O291" i="12"/>
  <c r="J291" i="12"/>
  <c r="G291" i="12"/>
  <c r="L290" i="12"/>
  <c r="H290" i="12"/>
  <c r="L289" i="12"/>
  <c r="H289" i="12"/>
  <c r="H288" i="12"/>
  <c r="H287" i="12"/>
  <c r="H286" i="12"/>
  <c r="H285" i="12"/>
  <c r="J284" i="12"/>
  <c r="J285" i="12" s="1"/>
  <c r="J286" i="12" s="1"/>
  <c r="J287" i="12" s="1"/>
  <c r="J288" i="12" s="1"/>
  <c r="J289" i="12" s="1"/>
  <c r="J290" i="12" s="1"/>
  <c r="H284" i="12"/>
  <c r="G284" i="12"/>
  <c r="G285" i="12" s="1"/>
  <c r="G286" i="12" s="1"/>
  <c r="G287" i="12" s="1"/>
  <c r="G288" i="12" s="1"/>
  <c r="G289" i="12" s="1"/>
  <c r="G290" i="12" s="1"/>
  <c r="F284" i="12"/>
  <c r="F289" i="12" s="1"/>
  <c r="R283" i="12"/>
  <c r="Q283" i="12"/>
  <c r="O283" i="12"/>
  <c r="J283" i="12"/>
  <c r="G283" i="12"/>
  <c r="R282" i="12"/>
  <c r="Q282" i="12"/>
  <c r="O282" i="12"/>
  <c r="J282" i="12"/>
  <c r="G282" i="12"/>
  <c r="R281" i="12"/>
  <c r="Q281" i="12"/>
  <c r="O281" i="12"/>
  <c r="J281" i="12"/>
  <c r="G281" i="12"/>
  <c r="R280" i="12"/>
  <c r="Q280" i="12"/>
  <c r="O280" i="12"/>
  <c r="J280" i="12"/>
  <c r="G280" i="12"/>
  <c r="R279" i="12"/>
  <c r="Q279" i="12"/>
  <c r="O279" i="12"/>
  <c r="J279" i="12"/>
  <c r="G279" i="12"/>
  <c r="Q278" i="12"/>
  <c r="O278" i="12"/>
  <c r="J278" i="12"/>
  <c r="G278" i="12"/>
  <c r="H277" i="12"/>
  <c r="H276" i="12"/>
  <c r="H275" i="12"/>
  <c r="H274" i="12"/>
  <c r="F274" i="12"/>
  <c r="H273" i="12"/>
  <c r="H272" i="12"/>
  <c r="J271" i="12"/>
  <c r="J272" i="12" s="1"/>
  <c r="J273" i="12" s="1"/>
  <c r="J274" i="12" s="1"/>
  <c r="J275" i="12" s="1"/>
  <c r="J276" i="12" s="1"/>
  <c r="J277" i="12" s="1"/>
  <c r="H271" i="12"/>
  <c r="G271" i="12"/>
  <c r="G272" i="12" s="1"/>
  <c r="G273" i="12" s="1"/>
  <c r="G274" i="12" s="1"/>
  <c r="G275" i="12" s="1"/>
  <c r="G276" i="12" s="1"/>
  <c r="G277" i="12" s="1"/>
  <c r="R270" i="12"/>
  <c r="Q270" i="12"/>
  <c r="O270" i="12"/>
  <c r="H270" i="12"/>
  <c r="R269" i="12"/>
  <c r="Q269" i="12"/>
  <c r="O269" i="12"/>
  <c r="H269" i="12"/>
  <c r="R268" i="12"/>
  <c r="Q268" i="12"/>
  <c r="O268" i="12"/>
  <c r="H268" i="12"/>
  <c r="R267" i="12"/>
  <c r="Q267" i="12"/>
  <c r="O267" i="12"/>
  <c r="H267" i="12"/>
  <c r="R266" i="12"/>
  <c r="Q266" i="12"/>
  <c r="O266" i="12"/>
  <c r="H266" i="12"/>
  <c r="F266" i="12"/>
  <c r="R265" i="12"/>
  <c r="Q265" i="12"/>
  <c r="O265" i="12"/>
  <c r="H265" i="12"/>
  <c r="R264" i="12"/>
  <c r="Q264" i="12"/>
  <c r="O264" i="12"/>
  <c r="J264" i="12"/>
  <c r="J265" i="12" s="1"/>
  <c r="J266" i="12" s="1"/>
  <c r="J267" i="12" s="1"/>
  <c r="J268" i="12" s="1"/>
  <c r="J269" i="12" s="1"/>
  <c r="J270" i="12" s="1"/>
  <c r="H264" i="12"/>
  <c r="G264" i="12"/>
  <c r="G265" i="12" s="1"/>
  <c r="G266" i="12" s="1"/>
  <c r="G267" i="12" s="1"/>
  <c r="G268" i="12" s="1"/>
  <c r="G269" i="12" s="1"/>
  <c r="G270" i="12" s="1"/>
  <c r="F264" i="12"/>
  <c r="F282" i="12" s="1"/>
  <c r="R263" i="12"/>
  <c r="Q263" i="12"/>
  <c r="O263" i="12"/>
  <c r="J263" i="12"/>
  <c r="G263" i="12"/>
  <c r="R262" i="12"/>
  <c r="Q262" i="12"/>
  <c r="O262" i="12"/>
  <c r="J262" i="12"/>
  <c r="G262" i="12"/>
  <c r="R261" i="12"/>
  <c r="Q261" i="12"/>
  <c r="O261" i="12"/>
  <c r="J261" i="12"/>
  <c r="G261" i="12"/>
  <c r="R260" i="12"/>
  <c r="Q260" i="12"/>
  <c r="O260" i="12"/>
  <c r="J260" i="12"/>
  <c r="G260" i="12"/>
  <c r="R259" i="12"/>
  <c r="Q259" i="12"/>
  <c r="O259" i="12"/>
  <c r="J259" i="12"/>
  <c r="G259" i="12"/>
  <c r="Q258" i="12"/>
  <c r="O258" i="12"/>
  <c r="J258" i="12"/>
  <c r="G258" i="12"/>
  <c r="H257" i="12"/>
  <c r="H256" i="12"/>
  <c r="H255" i="12"/>
  <c r="H254" i="12"/>
  <c r="H253" i="12"/>
  <c r="H252" i="12"/>
  <c r="J251" i="12"/>
  <c r="J252" i="12" s="1"/>
  <c r="J253" i="12" s="1"/>
  <c r="J254" i="12" s="1"/>
  <c r="J255" i="12" s="1"/>
  <c r="J256" i="12" s="1"/>
  <c r="J257" i="12" s="1"/>
  <c r="H251" i="12"/>
  <c r="G251" i="12"/>
  <c r="G252" i="12" s="1"/>
  <c r="G253" i="12" s="1"/>
  <c r="G254" i="12" s="1"/>
  <c r="G255" i="12" s="1"/>
  <c r="G256" i="12" s="1"/>
  <c r="G257" i="12" s="1"/>
  <c r="R250" i="12"/>
  <c r="Q250" i="12"/>
  <c r="O250" i="12"/>
  <c r="H250" i="12"/>
  <c r="R249" i="12"/>
  <c r="Q249" i="12"/>
  <c r="O249" i="12"/>
  <c r="H249" i="12"/>
  <c r="R248" i="12"/>
  <c r="Q248" i="12"/>
  <c r="O248" i="12"/>
  <c r="H248" i="12"/>
  <c r="R247" i="12"/>
  <c r="Q247" i="12"/>
  <c r="O247" i="12"/>
  <c r="H247" i="12"/>
  <c r="R246" i="12"/>
  <c r="Q246" i="12"/>
  <c r="O246" i="12"/>
  <c r="H246" i="12"/>
  <c r="R245" i="12"/>
  <c r="Q245" i="12"/>
  <c r="O245" i="12"/>
  <c r="H245" i="12"/>
  <c r="R244" i="12"/>
  <c r="Q244" i="12"/>
  <c r="O244" i="12"/>
  <c r="J244" i="12"/>
  <c r="J245" i="12" s="1"/>
  <c r="J246" i="12" s="1"/>
  <c r="J247" i="12" s="1"/>
  <c r="J248" i="12" s="1"/>
  <c r="J249" i="12" s="1"/>
  <c r="J250" i="12" s="1"/>
  <c r="H244" i="12"/>
  <c r="G244" i="12"/>
  <c r="G245" i="12" s="1"/>
  <c r="G246" i="12" s="1"/>
  <c r="G247" i="12" s="1"/>
  <c r="G248" i="12" s="1"/>
  <c r="G249" i="12" s="1"/>
  <c r="G250" i="12" s="1"/>
  <c r="F244" i="12"/>
  <c r="F263" i="12" s="1"/>
  <c r="R243" i="12"/>
  <c r="Q243" i="12"/>
  <c r="O243" i="12"/>
  <c r="J243" i="12"/>
  <c r="G243" i="12"/>
  <c r="R242" i="12"/>
  <c r="Q242" i="12"/>
  <c r="O242" i="12"/>
  <c r="J242" i="12"/>
  <c r="G242" i="12"/>
  <c r="R241" i="12"/>
  <c r="Q241" i="12"/>
  <c r="O241" i="12"/>
  <c r="J241" i="12"/>
  <c r="G241" i="12"/>
  <c r="R240" i="12"/>
  <c r="Q240" i="12"/>
  <c r="O240" i="12"/>
  <c r="J240" i="12"/>
  <c r="G240" i="12"/>
  <c r="F240" i="12"/>
  <c r="I240" i="12" s="1"/>
  <c r="R239" i="12"/>
  <c r="Q239" i="12"/>
  <c r="O239" i="12"/>
  <c r="J239" i="12"/>
  <c r="G239" i="12"/>
  <c r="Q238" i="12"/>
  <c r="O238" i="12"/>
  <c r="J238" i="12"/>
  <c r="G238" i="12"/>
  <c r="H237" i="12"/>
  <c r="H236" i="12"/>
  <c r="H235" i="12"/>
  <c r="H234" i="12"/>
  <c r="F234" i="12"/>
  <c r="H233" i="12"/>
  <c r="H232" i="12"/>
  <c r="J231" i="12"/>
  <c r="J232" i="12" s="1"/>
  <c r="J233" i="12" s="1"/>
  <c r="J234" i="12" s="1"/>
  <c r="J235" i="12" s="1"/>
  <c r="J236" i="12" s="1"/>
  <c r="J237" i="12" s="1"/>
  <c r="H231" i="12"/>
  <c r="G231" i="12"/>
  <c r="G232" i="12" s="1"/>
  <c r="G233" i="12" s="1"/>
  <c r="G234" i="12" s="1"/>
  <c r="G235" i="12" s="1"/>
  <c r="G236" i="12" s="1"/>
  <c r="G237" i="12" s="1"/>
  <c r="F231" i="12"/>
  <c r="R230" i="12"/>
  <c r="Q230" i="12"/>
  <c r="O230" i="12"/>
  <c r="H230" i="12"/>
  <c r="F230" i="12"/>
  <c r="R229" i="12"/>
  <c r="Q229" i="12"/>
  <c r="O229" i="12"/>
  <c r="H229" i="12"/>
  <c r="R228" i="12"/>
  <c r="Q228" i="12"/>
  <c r="O228" i="12"/>
  <c r="H228" i="12"/>
  <c r="R227" i="12"/>
  <c r="Q227" i="12"/>
  <c r="O227" i="12"/>
  <c r="H227" i="12"/>
  <c r="F227" i="12"/>
  <c r="R226" i="12"/>
  <c r="Q226" i="12"/>
  <c r="O226" i="12"/>
  <c r="H226" i="12"/>
  <c r="R225" i="12"/>
  <c r="Q225" i="12"/>
  <c r="O225" i="12"/>
  <c r="H225" i="12"/>
  <c r="R224" i="12"/>
  <c r="Q224" i="12"/>
  <c r="O224" i="12"/>
  <c r="J224" i="12"/>
  <c r="J225" i="12" s="1"/>
  <c r="J226" i="12" s="1"/>
  <c r="J227" i="12" s="1"/>
  <c r="J228" i="12" s="1"/>
  <c r="J229" i="12" s="1"/>
  <c r="J230" i="12" s="1"/>
  <c r="H224" i="12"/>
  <c r="G224" i="12"/>
  <c r="G225" i="12" s="1"/>
  <c r="G226" i="12" s="1"/>
  <c r="G227" i="12" s="1"/>
  <c r="G228" i="12" s="1"/>
  <c r="G229" i="12" s="1"/>
  <c r="G230" i="12" s="1"/>
  <c r="F224" i="12"/>
  <c r="F243" i="12" s="1"/>
  <c r="Q223" i="12"/>
  <c r="O223" i="12"/>
  <c r="J223" i="12"/>
  <c r="G223" i="12"/>
  <c r="R222" i="12"/>
  <c r="Q222" i="12"/>
  <c r="O222" i="12"/>
  <c r="H222" i="12"/>
  <c r="R221" i="12"/>
  <c r="Q221" i="12"/>
  <c r="O221" i="12"/>
  <c r="H221" i="12"/>
  <c r="R220" i="12"/>
  <c r="Q220" i="12"/>
  <c r="O220" i="12"/>
  <c r="H220" i="12"/>
  <c r="R219" i="12"/>
  <c r="Q219" i="12"/>
  <c r="O219" i="12"/>
  <c r="H219" i="12"/>
  <c r="G219" i="12"/>
  <c r="G220" i="12" s="1"/>
  <c r="G221" i="12" s="1"/>
  <c r="G222" i="12" s="1"/>
  <c r="R218" i="12"/>
  <c r="Q218" i="12"/>
  <c r="O218" i="12"/>
  <c r="J218" i="12"/>
  <c r="J219" i="12" s="1"/>
  <c r="J220" i="12" s="1"/>
  <c r="J221" i="12" s="1"/>
  <c r="J222" i="12" s="1"/>
  <c r="H218" i="12"/>
  <c r="G218" i="12"/>
  <c r="R217" i="12"/>
  <c r="Q217" i="12"/>
  <c r="O217" i="12"/>
  <c r="H217" i="12"/>
  <c r="R216" i="12"/>
  <c r="Q216" i="12"/>
  <c r="O216" i="12"/>
  <c r="H216" i="12"/>
  <c r="R215" i="12"/>
  <c r="Q215" i="12"/>
  <c r="O215" i="12"/>
  <c r="H215" i="12"/>
  <c r="F215" i="12"/>
  <c r="R214" i="12"/>
  <c r="Q214" i="12"/>
  <c r="O214" i="12"/>
  <c r="H214" i="12"/>
  <c r="R213" i="12"/>
  <c r="Q213" i="12"/>
  <c r="O213" i="12"/>
  <c r="J213" i="12"/>
  <c r="J214" i="12" s="1"/>
  <c r="J215" i="12" s="1"/>
  <c r="J216" i="12" s="1"/>
  <c r="J217" i="12" s="1"/>
  <c r="H213" i="12"/>
  <c r="G213" i="12"/>
  <c r="G214" i="12" s="1"/>
  <c r="G215" i="12" s="1"/>
  <c r="G216" i="12" s="1"/>
  <c r="G217" i="12" s="1"/>
  <c r="F213" i="12"/>
  <c r="F221" i="12" s="1"/>
  <c r="Q212" i="12"/>
  <c r="O212" i="12"/>
  <c r="J212" i="12"/>
  <c r="G212" i="12"/>
  <c r="R211" i="12"/>
  <c r="L286" i="12" s="1"/>
  <c r="Q211" i="12"/>
  <c r="O211" i="12"/>
  <c r="H211" i="12"/>
  <c r="R210" i="12"/>
  <c r="Q210" i="12"/>
  <c r="O210" i="12"/>
  <c r="H210" i="12"/>
  <c r="R209" i="12"/>
  <c r="Q209" i="12"/>
  <c r="O209" i="12"/>
  <c r="H209" i="12"/>
  <c r="R208" i="12"/>
  <c r="Q208" i="12"/>
  <c r="O208" i="12"/>
  <c r="H208" i="12"/>
  <c r="R207" i="12"/>
  <c r="Q207" i="12"/>
  <c r="O207" i="12"/>
  <c r="H207" i="12"/>
  <c r="R206" i="12"/>
  <c r="L285" i="12" s="1"/>
  <c r="Q206" i="12"/>
  <c r="O206" i="12"/>
  <c r="H206" i="12"/>
  <c r="Z205" i="12"/>
  <c r="X205" i="12"/>
  <c r="R205" i="12"/>
  <c r="L284" i="12" s="1"/>
  <c r="Q205" i="12"/>
  <c r="O205" i="12"/>
  <c r="J205" i="12"/>
  <c r="J206" i="12" s="1"/>
  <c r="J207" i="12" s="1"/>
  <c r="J208" i="12" s="1"/>
  <c r="J209" i="12" s="1"/>
  <c r="J210" i="12" s="1"/>
  <c r="J211" i="12" s="1"/>
  <c r="H205" i="12"/>
  <c r="G205" i="12"/>
  <c r="G206" i="12" s="1"/>
  <c r="G207" i="12" s="1"/>
  <c r="G208" i="12" s="1"/>
  <c r="G209" i="12" s="1"/>
  <c r="G210" i="12" s="1"/>
  <c r="G211" i="12" s="1"/>
  <c r="F205" i="12"/>
  <c r="F207" i="12" s="1"/>
  <c r="I207" i="12" s="1"/>
  <c r="Z204" i="12"/>
  <c r="X204" i="12"/>
  <c r="R204" i="12"/>
  <c r="L288" i="12" s="1"/>
  <c r="Q204" i="12"/>
  <c r="O204" i="12"/>
  <c r="J204" i="12"/>
  <c r="G204" i="12"/>
  <c r="Z203" i="12"/>
  <c r="X203" i="12"/>
  <c r="Q203" i="12"/>
  <c r="O203" i="12"/>
  <c r="J203" i="12"/>
  <c r="G203" i="12"/>
  <c r="Z202" i="12"/>
  <c r="X202" i="12"/>
  <c r="R202" i="12"/>
  <c r="Q202" i="12"/>
  <c r="O202" i="12"/>
  <c r="Z201" i="12"/>
  <c r="X201" i="12"/>
  <c r="R201" i="12"/>
  <c r="Q201" i="12"/>
  <c r="O201" i="12"/>
  <c r="Z200" i="12"/>
  <c r="X200" i="12"/>
  <c r="R200" i="12"/>
  <c r="Q200" i="12"/>
  <c r="O200" i="12"/>
  <c r="Q181" i="12"/>
  <c r="Z199" i="12"/>
  <c r="R182" i="12" s="1"/>
  <c r="X199" i="12"/>
  <c r="O179" i="12" s="1"/>
  <c r="R199" i="12"/>
  <c r="Q199" i="12"/>
  <c r="O199" i="12"/>
  <c r="J199" i="12"/>
  <c r="J200" i="12" s="1"/>
  <c r="J201" i="12" s="1"/>
  <c r="J202" i="12" s="1"/>
  <c r="G199" i="12"/>
  <c r="G200" i="12" s="1"/>
  <c r="G201" i="12" s="1"/>
  <c r="G202" i="12" s="1"/>
  <c r="Z198" i="12"/>
  <c r="X198" i="12"/>
  <c r="R198" i="12"/>
  <c r="Q198" i="12"/>
  <c r="O198" i="12"/>
  <c r="F198" i="12"/>
  <c r="R197" i="12"/>
  <c r="Q197" i="12"/>
  <c r="O197" i="12"/>
  <c r="R196" i="12"/>
  <c r="Q196" i="12"/>
  <c r="O196" i="12"/>
  <c r="R195" i="12"/>
  <c r="Q195" i="12"/>
  <c r="O195" i="12"/>
  <c r="J195" i="12"/>
  <c r="J196" i="12" s="1"/>
  <c r="J197" i="12" s="1"/>
  <c r="J198" i="12" s="1"/>
  <c r="G195" i="12"/>
  <c r="G196" i="12" s="1"/>
  <c r="G197" i="12" s="1"/>
  <c r="G198" i="12" s="1"/>
  <c r="Q192" i="12"/>
  <c r="D192" i="12"/>
  <c r="R191" i="12"/>
  <c r="O191" i="12"/>
  <c r="J191" i="12"/>
  <c r="J192" i="12" s="1"/>
  <c r="J193" i="12" s="1"/>
  <c r="J194" i="12" s="1"/>
  <c r="G191" i="12"/>
  <c r="G192" i="12" s="1"/>
  <c r="G193" i="12" s="1"/>
  <c r="G194" i="12" s="1"/>
  <c r="R190" i="12"/>
  <c r="Q190" i="12"/>
  <c r="O190" i="12"/>
  <c r="R189" i="12"/>
  <c r="Q189" i="12"/>
  <c r="O189" i="12"/>
  <c r="H189" i="12"/>
  <c r="R188" i="12"/>
  <c r="Q188" i="12"/>
  <c r="O188" i="12"/>
  <c r="F188" i="12"/>
  <c r="R187" i="12"/>
  <c r="Q187" i="12"/>
  <c r="O187" i="12"/>
  <c r="J187" i="12"/>
  <c r="J188" i="12" s="1"/>
  <c r="J189" i="12" s="1"/>
  <c r="J190" i="12" s="1"/>
  <c r="G187" i="12"/>
  <c r="G188" i="12" s="1"/>
  <c r="G189" i="12" s="1"/>
  <c r="G190" i="12" s="1"/>
  <c r="R186" i="12"/>
  <c r="Q186" i="12"/>
  <c r="O186" i="12"/>
  <c r="X185" i="12"/>
  <c r="Z195" i="12" s="1"/>
  <c r="R185" i="12"/>
  <c r="Q185" i="12"/>
  <c r="O185" i="12"/>
  <c r="R184" i="12"/>
  <c r="Q184" i="12"/>
  <c r="O184" i="12"/>
  <c r="R183" i="12"/>
  <c r="Q183" i="12"/>
  <c r="O183" i="12"/>
  <c r="J183" i="12"/>
  <c r="J184" i="12" s="1"/>
  <c r="J185" i="12" s="1"/>
  <c r="J186" i="12" s="1"/>
  <c r="G183" i="12"/>
  <c r="G184" i="12" s="1"/>
  <c r="G185" i="12" s="1"/>
  <c r="G186" i="12" s="1"/>
  <c r="Q182" i="12"/>
  <c r="J182" i="12"/>
  <c r="H182" i="12"/>
  <c r="R181" i="12"/>
  <c r="O181" i="12"/>
  <c r="J181" i="12"/>
  <c r="H181" i="12"/>
  <c r="X180" i="12"/>
  <c r="Q180" i="12"/>
  <c r="J180" i="12"/>
  <c r="H180" i="12"/>
  <c r="X179" i="12"/>
  <c r="Q179" i="12"/>
  <c r="J179" i="12"/>
  <c r="H179" i="12"/>
  <c r="F179" i="12"/>
  <c r="Q178" i="12"/>
  <c r="J178" i="12"/>
  <c r="H178" i="12"/>
  <c r="Q177" i="12"/>
  <c r="O177" i="12"/>
  <c r="J177" i="12"/>
  <c r="H177" i="12"/>
  <c r="X176" i="12"/>
  <c r="L192" i="12" s="1"/>
  <c r="R176" i="12"/>
  <c r="J176" i="12"/>
  <c r="H176" i="12"/>
  <c r="G176" i="12"/>
  <c r="G177" i="12" s="1"/>
  <c r="R175" i="12"/>
  <c r="Q175" i="12"/>
  <c r="O175" i="12"/>
  <c r="J175" i="12"/>
  <c r="H175" i="12"/>
  <c r="R174" i="12"/>
  <c r="Q174" i="12"/>
  <c r="O174" i="12"/>
  <c r="J174" i="12"/>
  <c r="H174" i="12"/>
  <c r="R173" i="12"/>
  <c r="Q173" i="12"/>
  <c r="O173" i="12"/>
  <c r="J173" i="12"/>
  <c r="H173" i="12"/>
  <c r="F173" i="12"/>
  <c r="X172" i="12"/>
  <c r="L183" i="12" s="1"/>
  <c r="R172" i="12"/>
  <c r="Q172" i="12"/>
  <c r="O172" i="12"/>
  <c r="J172" i="12"/>
  <c r="H172" i="12"/>
  <c r="R171" i="12"/>
  <c r="Q171" i="12"/>
  <c r="O171" i="12"/>
  <c r="J171" i="12"/>
  <c r="H171" i="12"/>
  <c r="F171" i="12"/>
  <c r="R170" i="12"/>
  <c r="Q170" i="12"/>
  <c r="O170" i="12"/>
  <c r="J170" i="12"/>
  <c r="H170" i="12"/>
  <c r="G170" i="12"/>
  <c r="G171" i="12" s="1"/>
  <c r="F170" i="12"/>
  <c r="R169" i="12"/>
  <c r="Q169" i="12"/>
  <c r="O169" i="12"/>
  <c r="J169" i="12"/>
  <c r="H169" i="12"/>
  <c r="G169" i="12"/>
  <c r="F169" i="12"/>
  <c r="F174" i="12" s="1"/>
  <c r="Q104" i="12"/>
  <c r="I99" i="12"/>
  <c r="X178" i="12"/>
  <c r="X177" i="12"/>
  <c r="X175" i="12"/>
  <c r="X174" i="12"/>
  <c r="X173" i="12"/>
  <c r="X171" i="12"/>
  <c r="L180" i="12" s="1"/>
  <c r="X170" i="12"/>
  <c r="I319" i="12" l="1"/>
  <c r="F311" i="12"/>
  <c r="O178" i="12"/>
  <c r="F181" i="12"/>
  <c r="O182" i="12"/>
  <c r="F196" i="12"/>
  <c r="F222" i="12"/>
  <c r="F237" i="12"/>
  <c r="I237" i="12" s="1"/>
  <c r="N237" i="12" s="1"/>
  <c r="I360" i="12"/>
  <c r="F294" i="12"/>
  <c r="F176" i="12"/>
  <c r="O176" i="12"/>
  <c r="T176" i="12" s="1"/>
  <c r="F178" i="12"/>
  <c r="O180" i="12"/>
  <c r="F182" i="12"/>
  <c r="I221" i="12"/>
  <c r="I243" i="12"/>
  <c r="F226" i="12"/>
  <c r="F233" i="12"/>
  <c r="F235" i="12"/>
  <c r="F270" i="12"/>
  <c r="I354" i="12"/>
  <c r="R177" i="12"/>
  <c r="R179" i="12"/>
  <c r="R178" i="12"/>
  <c r="R180" i="12"/>
  <c r="I222" i="12"/>
  <c r="I176" i="12"/>
  <c r="I263" i="12"/>
  <c r="I282" i="12"/>
  <c r="I289" i="12"/>
  <c r="I231" i="12"/>
  <c r="I224" i="12"/>
  <c r="T224" i="12" s="1"/>
  <c r="I234" i="12"/>
  <c r="I266" i="12"/>
  <c r="I349" i="12"/>
  <c r="I351" i="12"/>
  <c r="I352" i="12"/>
  <c r="I304" i="12"/>
  <c r="I310" i="12"/>
  <c r="I311" i="12"/>
  <c r="I345" i="12"/>
  <c r="I196" i="12"/>
  <c r="I198" i="12"/>
  <c r="T198" i="12" s="1"/>
  <c r="I170" i="12"/>
  <c r="T170" i="12" s="1"/>
  <c r="T354" i="12"/>
  <c r="F225" i="12"/>
  <c r="F229" i="12"/>
  <c r="F238" i="12"/>
  <c r="I238" i="12" s="1"/>
  <c r="F241" i="12"/>
  <c r="I241" i="12" s="1"/>
  <c r="T241" i="12" s="1"/>
  <c r="F267" i="12"/>
  <c r="F285" i="12"/>
  <c r="I169" i="12"/>
  <c r="T169" i="12" s="1"/>
  <c r="F172" i="12"/>
  <c r="F175" i="12"/>
  <c r="F177" i="12"/>
  <c r="F180" i="12"/>
  <c r="F184" i="12"/>
  <c r="I184" i="12" s="1"/>
  <c r="F191" i="12"/>
  <c r="I191" i="12" s="1"/>
  <c r="I213" i="12"/>
  <c r="T213" i="12" s="1"/>
  <c r="F216" i="12"/>
  <c r="I216" i="12" s="1"/>
  <c r="F219" i="12"/>
  <c r="I219" i="12" s="1"/>
  <c r="T219" i="12" s="1"/>
  <c r="F223" i="12"/>
  <c r="I223" i="12" s="1"/>
  <c r="F295" i="12"/>
  <c r="F315" i="12"/>
  <c r="I315" i="12" s="1"/>
  <c r="F353" i="12"/>
  <c r="I353" i="12" s="1"/>
  <c r="F355" i="12"/>
  <c r="I355" i="12" s="1"/>
  <c r="F361" i="12"/>
  <c r="F362" i="12"/>
  <c r="F214" i="12"/>
  <c r="I214" i="12" s="1"/>
  <c r="F218" i="12"/>
  <c r="I218" i="12" s="1"/>
  <c r="F359" i="12"/>
  <c r="F220" i="12"/>
  <c r="I220" i="12" s="1"/>
  <c r="T220" i="12" s="1"/>
  <c r="R348" i="12"/>
  <c r="R345" i="12"/>
  <c r="R327" i="12"/>
  <c r="R347" i="12"/>
  <c r="R346" i="12"/>
  <c r="T346" i="12" s="1"/>
  <c r="R309" i="12"/>
  <c r="R278" i="12"/>
  <c r="R258" i="12"/>
  <c r="R238" i="12"/>
  <c r="T238" i="12" s="1"/>
  <c r="R223" i="12"/>
  <c r="R212" i="12"/>
  <c r="R203" i="12"/>
  <c r="L287" i="12" s="1"/>
  <c r="T191" i="12"/>
  <c r="L348" i="12"/>
  <c r="N348" i="12" s="1"/>
  <c r="L345" i="12"/>
  <c r="L327" i="12"/>
  <c r="L347" i="12"/>
  <c r="L346" i="12"/>
  <c r="N346" i="12" s="1"/>
  <c r="L309" i="12"/>
  <c r="L282" i="12"/>
  <c r="L278" i="12"/>
  <c r="L267" i="12"/>
  <c r="L268" i="12"/>
  <c r="L264" i="12"/>
  <c r="L269" i="12"/>
  <c r="L265" i="12"/>
  <c r="L262" i="12"/>
  <c r="L258" i="12"/>
  <c r="L270" i="12"/>
  <c r="L266" i="12"/>
  <c r="L248" i="12"/>
  <c r="L244" i="12"/>
  <c r="L230" i="12"/>
  <c r="L226" i="12"/>
  <c r="L219" i="12"/>
  <c r="L250" i="12"/>
  <c r="L249" i="12"/>
  <c r="L247" i="12"/>
  <c r="L238" i="12"/>
  <c r="L227" i="12"/>
  <c r="L223" i="12"/>
  <c r="N223" i="12" s="1"/>
  <c r="L220" i="12"/>
  <c r="L212" i="12"/>
  <c r="L209" i="12"/>
  <c r="L246" i="12"/>
  <c r="L245" i="12"/>
  <c r="L228" i="12"/>
  <c r="L224" i="12"/>
  <c r="L221" i="12"/>
  <c r="L210" i="12"/>
  <c r="L206" i="12"/>
  <c r="L242" i="12"/>
  <c r="L229" i="12"/>
  <c r="L225" i="12"/>
  <c r="L222" i="12"/>
  <c r="N222" i="12" s="1"/>
  <c r="L218" i="12"/>
  <c r="L211" i="12"/>
  <c r="L207" i="12"/>
  <c r="N207" i="12" s="1"/>
  <c r="L203" i="12"/>
  <c r="L195" i="12"/>
  <c r="L208" i="12"/>
  <c r="L198" i="12"/>
  <c r="L196" i="12"/>
  <c r="N196" i="12" s="1"/>
  <c r="L169" i="12"/>
  <c r="L175" i="12"/>
  <c r="L171" i="12"/>
  <c r="L170" i="12"/>
  <c r="L205" i="12"/>
  <c r="L197" i="12"/>
  <c r="L174" i="12"/>
  <c r="L173" i="12"/>
  <c r="L172" i="12"/>
  <c r="L343" i="12"/>
  <c r="L353" i="12"/>
  <c r="N353" i="12" s="1"/>
  <c r="L325" i="12"/>
  <c r="L307" i="12"/>
  <c r="L281" i="12"/>
  <c r="L261" i="12"/>
  <c r="L241" i="12"/>
  <c r="L204" i="12"/>
  <c r="T196" i="12"/>
  <c r="N198" i="12"/>
  <c r="G178" i="12"/>
  <c r="I177" i="12"/>
  <c r="I171" i="12"/>
  <c r="G172" i="12"/>
  <c r="L341" i="12"/>
  <c r="L339" i="12"/>
  <c r="L342" i="12"/>
  <c r="L340" i="12"/>
  <c r="L324" i="12"/>
  <c r="L323" i="12"/>
  <c r="L291" i="12" s="1"/>
  <c r="L321" i="12"/>
  <c r="L322" i="12"/>
  <c r="L306" i="12"/>
  <c r="L305" i="12"/>
  <c r="L303" i="12"/>
  <c r="L280" i="12"/>
  <c r="L260" i="12"/>
  <c r="L304" i="12"/>
  <c r="L240" i="12"/>
  <c r="L187" i="12"/>
  <c r="F204" i="12"/>
  <c r="I204" i="12" s="1"/>
  <c r="F203" i="12"/>
  <c r="I203" i="12" s="1"/>
  <c r="F199" i="12"/>
  <c r="I199" i="12" s="1"/>
  <c r="F195" i="12"/>
  <c r="I195" i="12" s="1"/>
  <c r="F192" i="12"/>
  <c r="I192" i="12" s="1"/>
  <c r="F189" i="12"/>
  <c r="I189" i="12" s="1"/>
  <c r="F187" i="12"/>
  <c r="I187" i="12" s="1"/>
  <c r="L177" i="12"/>
  <c r="L179" i="12"/>
  <c r="L181" i="12"/>
  <c r="L185" i="12"/>
  <c r="L186" i="12"/>
  <c r="F190" i="12"/>
  <c r="I190" i="12" s="1"/>
  <c r="R192" i="12"/>
  <c r="D193" i="12"/>
  <c r="L193" i="12"/>
  <c r="L194" i="12"/>
  <c r="O277" i="12"/>
  <c r="O273" i="12"/>
  <c r="O274" i="12"/>
  <c r="O275" i="12"/>
  <c r="O271" i="12"/>
  <c r="O257" i="12"/>
  <c r="O276" i="12"/>
  <c r="O272" i="12"/>
  <c r="O254" i="12"/>
  <c r="O256" i="12"/>
  <c r="O253" i="12"/>
  <c r="O236" i="12"/>
  <c r="O232" i="12"/>
  <c r="O252" i="12"/>
  <c r="O251" i="12"/>
  <c r="O237" i="12"/>
  <c r="O233" i="12"/>
  <c r="O234" i="12"/>
  <c r="O255" i="12"/>
  <c r="O235" i="12"/>
  <c r="O231" i="12"/>
  <c r="Q297" i="12"/>
  <c r="Q293" i="12"/>
  <c r="Q298" i="12"/>
  <c r="Q296" i="12"/>
  <c r="Q295" i="12"/>
  <c r="Q294" i="12"/>
  <c r="Q292" i="12"/>
  <c r="F212" i="12"/>
  <c r="I212" i="12" s="1"/>
  <c r="F208" i="12"/>
  <c r="I208" i="12" s="1"/>
  <c r="F209" i="12"/>
  <c r="I209" i="12" s="1"/>
  <c r="I205" i="12"/>
  <c r="F210" i="12"/>
  <c r="I210" i="12" s="1"/>
  <c r="F206" i="12"/>
  <c r="I206" i="12" s="1"/>
  <c r="I227" i="12"/>
  <c r="I233" i="12"/>
  <c r="I235" i="12"/>
  <c r="L184" i="12"/>
  <c r="L176" i="12"/>
  <c r="L178" i="12"/>
  <c r="F183" i="12"/>
  <c r="I183" i="12" s="1"/>
  <c r="F185" i="12"/>
  <c r="I185" i="12" s="1"/>
  <c r="F186" i="12"/>
  <c r="I186" i="12" s="1"/>
  <c r="L188" i="12"/>
  <c r="O192" i="12"/>
  <c r="F193" i="12"/>
  <c r="I193" i="12" s="1"/>
  <c r="F194" i="12"/>
  <c r="I194" i="12" s="1"/>
  <c r="F197" i="12"/>
  <c r="I197" i="12" s="1"/>
  <c r="R287" i="12"/>
  <c r="R286" i="12"/>
  <c r="R285" i="12"/>
  <c r="R284" i="12"/>
  <c r="R290" i="12"/>
  <c r="R289" i="12"/>
  <c r="R288" i="12"/>
  <c r="O332" i="12"/>
  <c r="O328" i="12"/>
  <c r="O333" i="12"/>
  <c r="O329" i="12"/>
  <c r="O334" i="12"/>
  <c r="O330" i="12"/>
  <c r="O331" i="12"/>
  <c r="R352" i="12"/>
  <c r="R350" i="12"/>
  <c r="R351" i="12"/>
  <c r="R349" i="12"/>
  <c r="F211" i="12"/>
  <c r="I211" i="12" s="1"/>
  <c r="T221" i="12"/>
  <c r="N221" i="12"/>
  <c r="T243" i="12"/>
  <c r="I225" i="12"/>
  <c r="I229" i="12"/>
  <c r="T263" i="12"/>
  <c r="L361" i="12"/>
  <c r="L357" i="12"/>
  <c r="L352" i="12"/>
  <c r="N352" i="12" s="1"/>
  <c r="L350" i="12"/>
  <c r="L334" i="12"/>
  <c r="L330" i="12"/>
  <c r="L362" i="12"/>
  <c r="L358" i="12"/>
  <c r="L354" i="12"/>
  <c r="L331" i="12"/>
  <c r="L359" i="12"/>
  <c r="L355" i="12"/>
  <c r="N355" i="12" s="1"/>
  <c r="L351" i="12"/>
  <c r="N351" i="12" s="1"/>
  <c r="L349" i="12"/>
  <c r="N349" i="12" s="1"/>
  <c r="L344" i="12"/>
  <c r="L332" i="12"/>
  <c r="L328" i="12"/>
  <c r="L360" i="12"/>
  <c r="N360" i="12" s="1"/>
  <c r="L356" i="12"/>
  <c r="L333" i="12"/>
  <c r="L329" i="12"/>
  <c r="L326" i="12"/>
  <c r="L314" i="12"/>
  <c r="L310" i="12"/>
  <c r="N310" i="12" s="1"/>
  <c r="L315" i="12"/>
  <c r="N315" i="12" s="1"/>
  <c r="L311" i="12"/>
  <c r="N311" i="12" s="1"/>
  <c r="L308" i="12"/>
  <c r="L316" i="12"/>
  <c r="L313" i="12"/>
  <c r="L298" i="12"/>
  <c r="L294" i="12"/>
  <c r="L283" i="12"/>
  <c r="L312" i="12"/>
  <c r="L275" i="12"/>
  <c r="L271" i="12"/>
  <c r="L293" i="12"/>
  <c r="L292" i="12"/>
  <c r="L276" i="12"/>
  <c r="L272" i="12"/>
  <c r="L277" i="12"/>
  <c r="L273" i="12"/>
  <c r="L297" i="12"/>
  <c r="L296" i="12"/>
  <c r="L295" i="12"/>
  <c r="L274" i="12"/>
  <c r="L256" i="12"/>
  <c r="L252" i="12"/>
  <c r="L234" i="12"/>
  <c r="L215" i="12"/>
  <c r="L255" i="12"/>
  <c r="L254" i="12"/>
  <c r="L253" i="12"/>
  <c r="L235" i="12"/>
  <c r="L231" i="12"/>
  <c r="N231" i="12" s="1"/>
  <c r="L216" i="12"/>
  <c r="L257" i="12"/>
  <c r="L236" i="12"/>
  <c r="L232" i="12"/>
  <c r="L217" i="12"/>
  <c r="L213" i="12"/>
  <c r="N213" i="12" s="1"/>
  <c r="L263" i="12"/>
  <c r="N263" i="12" s="1"/>
  <c r="L251" i="12"/>
  <c r="L243" i="12"/>
  <c r="N243" i="12" s="1"/>
  <c r="L237" i="12"/>
  <c r="L233" i="12"/>
  <c r="L214" i="12"/>
  <c r="L199" i="12"/>
  <c r="I188" i="12"/>
  <c r="L189" i="12"/>
  <c r="L200" i="12"/>
  <c r="Q274" i="12"/>
  <c r="Q275" i="12"/>
  <c r="Q271" i="12"/>
  <c r="Q276" i="12"/>
  <c r="Q272" i="12"/>
  <c r="Q277" i="12"/>
  <c r="Q273" i="12"/>
  <c r="Q255" i="12"/>
  <c r="Q251" i="12"/>
  <c r="Q252" i="12"/>
  <c r="Q237" i="12"/>
  <c r="Q233" i="12"/>
  <c r="Q257" i="12"/>
  <c r="Q234" i="12"/>
  <c r="Q235" i="12"/>
  <c r="Q231" i="12"/>
  <c r="Q256" i="12"/>
  <c r="Q254" i="12"/>
  <c r="Q253" i="12"/>
  <c r="Q236" i="12"/>
  <c r="Q232" i="12"/>
  <c r="L201" i="12"/>
  <c r="Q290" i="12"/>
  <c r="Q286" i="12"/>
  <c r="Q289" i="12"/>
  <c r="Q288" i="12"/>
  <c r="Q287" i="12"/>
  <c r="Q285" i="12"/>
  <c r="Q284" i="12"/>
  <c r="L202" i="12"/>
  <c r="O316" i="12"/>
  <c r="O312" i="12"/>
  <c r="O313" i="12"/>
  <c r="O315" i="12"/>
  <c r="O311" i="12"/>
  <c r="O314" i="12"/>
  <c r="O310" i="12"/>
  <c r="Q352" i="12"/>
  <c r="Q350" i="12"/>
  <c r="Q351" i="12"/>
  <c r="Q349" i="12"/>
  <c r="T207" i="12"/>
  <c r="N220" i="12"/>
  <c r="I230" i="12"/>
  <c r="N234" i="12"/>
  <c r="L320" i="12"/>
  <c r="L318" i="12"/>
  <c r="L337" i="12"/>
  <c r="L335" i="12"/>
  <c r="L338" i="12"/>
  <c r="L336" i="12"/>
  <c r="L317" i="12"/>
  <c r="L319" i="12"/>
  <c r="N319" i="12" s="1"/>
  <c r="L301" i="12"/>
  <c r="L299" i="12"/>
  <c r="L302" i="12"/>
  <c r="L300" i="12"/>
  <c r="L279" i="12"/>
  <c r="L259" i="12"/>
  <c r="L239" i="12"/>
  <c r="L182" i="12"/>
  <c r="L190" i="12"/>
  <c r="L191" i="12"/>
  <c r="F200" i="12"/>
  <c r="I200" i="12" s="1"/>
  <c r="F201" i="12"/>
  <c r="I201" i="12" s="1"/>
  <c r="F202" i="12"/>
  <c r="I202" i="12" s="1"/>
  <c r="R298" i="12"/>
  <c r="R294" i="12"/>
  <c r="R297" i="12"/>
  <c r="R296" i="12"/>
  <c r="R295" i="12"/>
  <c r="R293" i="12"/>
  <c r="R292" i="12"/>
  <c r="R314" i="12"/>
  <c r="R310" i="12"/>
  <c r="R315" i="12"/>
  <c r="R311" i="12"/>
  <c r="R316" i="12"/>
  <c r="R313" i="12"/>
  <c r="R312" i="12"/>
  <c r="I215" i="12"/>
  <c r="T222" i="12"/>
  <c r="I226" i="12"/>
  <c r="T240" i="12"/>
  <c r="N240" i="12"/>
  <c r="R275" i="12"/>
  <c r="R271" i="12"/>
  <c r="R276" i="12"/>
  <c r="R272" i="12"/>
  <c r="R277" i="12"/>
  <c r="R273" i="12"/>
  <c r="R274" i="12"/>
  <c r="R256" i="12"/>
  <c r="R252" i="12"/>
  <c r="O289" i="12"/>
  <c r="O285" i="12"/>
  <c r="O290" i="12"/>
  <c r="O288" i="12"/>
  <c r="O287" i="12"/>
  <c r="O286" i="12"/>
  <c r="O284" i="12"/>
  <c r="Q313" i="12"/>
  <c r="Q314" i="12"/>
  <c r="Q310" i="12"/>
  <c r="Q315" i="12"/>
  <c r="Q316" i="12"/>
  <c r="Q312" i="12"/>
  <c r="Q311" i="12"/>
  <c r="R334" i="12"/>
  <c r="R330" i="12"/>
  <c r="R331" i="12"/>
  <c r="R332" i="12"/>
  <c r="R328" i="12"/>
  <c r="R333" i="12"/>
  <c r="R329" i="12"/>
  <c r="F217" i="12"/>
  <c r="I217" i="12" s="1"/>
  <c r="F228" i="12"/>
  <c r="I228" i="12" s="1"/>
  <c r="F232" i="12"/>
  <c r="I232" i="12" s="1"/>
  <c r="R233" i="12"/>
  <c r="F236" i="12"/>
  <c r="I236" i="12" s="1"/>
  <c r="R237" i="12"/>
  <c r="F239" i="12"/>
  <c r="I239" i="12" s="1"/>
  <c r="F242" i="12"/>
  <c r="I242" i="12" s="1"/>
  <c r="F245" i="12"/>
  <c r="I245" i="12" s="1"/>
  <c r="F248" i="12"/>
  <c r="I248" i="12" s="1"/>
  <c r="F261" i="12"/>
  <c r="I261" i="12" s="1"/>
  <c r="T282" i="12"/>
  <c r="N282" i="12"/>
  <c r="I267" i="12"/>
  <c r="I274" i="12"/>
  <c r="T304" i="12"/>
  <c r="I295" i="12"/>
  <c r="O296" i="12"/>
  <c r="O292" i="12"/>
  <c r="O298" i="12"/>
  <c r="O297" i="12"/>
  <c r="O295" i="12"/>
  <c r="O294" i="12"/>
  <c r="O293" i="12"/>
  <c r="Q333" i="12"/>
  <c r="Q329" i="12"/>
  <c r="Q334" i="12"/>
  <c r="Q330" i="12"/>
  <c r="Q331" i="12"/>
  <c r="Q332" i="12"/>
  <c r="Q328" i="12"/>
  <c r="O351" i="12"/>
  <c r="O349" i="12"/>
  <c r="O352" i="12"/>
  <c r="O350" i="12"/>
  <c r="R232" i="12"/>
  <c r="R236" i="12"/>
  <c r="I244" i="12"/>
  <c r="F246" i="12"/>
  <c r="I246" i="12" s="1"/>
  <c r="F249" i="12"/>
  <c r="I249" i="12" s="1"/>
  <c r="F252" i="12"/>
  <c r="I252" i="12" s="1"/>
  <c r="F253" i="12"/>
  <c r="I253" i="12" s="1"/>
  <c r="R253" i="12"/>
  <c r="R254" i="12"/>
  <c r="R255" i="12"/>
  <c r="F257" i="12"/>
  <c r="I257" i="12" s="1"/>
  <c r="I294" i="12"/>
  <c r="N224" i="12"/>
  <c r="R231" i="12"/>
  <c r="R235" i="12"/>
  <c r="F262" i="12"/>
  <c r="I262" i="12" s="1"/>
  <c r="F260" i="12"/>
  <c r="I260" i="12" s="1"/>
  <c r="F258" i="12"/>
  <c r="I258" i="12" s="1"/>
  <c r="F255" i="12"/>
  <c r="I255" i="12" s="1"/>
  <c r="F251" i="12"/>
  <c r="I251" i="12" s="1"/>
  <c r="F247" i="12"/>
  <c r="I247" i="12" s="1"/>
  <c r="F250" i="12"/>
  <c r="I250" i="12" s="1"/>
  <c r="F254" i="12"/>
  <c r="I254" i="12" s="1"/>
  <c r="T266" i="12"/>
  <c r="I270" i="12"/>
  <c r="N289" i="12"/>
  <c r="R234" i="12"/>
  <c r="R251" i="12"/>
  <c r="F256" i="12"/>
  <c r="I256" i="12" s="1"/>
  <c r="R257" i="12"/>
  <c r="F259" i="12"/>
  <c r="I259" i="12" s="1"/>
  <c r="I264" i="12"/>
  <c r="F265" i="12"/>
  <c r="I265" i="12" s="1"/>
  <c r="F269" i="12"/>
  <c r="I269" i="12" s="1"/>
  <c r="F273" i="12"/>
  <c r="I273" i="12" s="1"/>
  <c r="F277" i="12"/>
  <c r="I277" i="12" s="1"/>
  <c r="F287" i="12"/>
  <c r="I287" i="12" s="1"/>
  <c r="F288" i="12"/>
  <c r="I288" i="12" s="1"/>
  <c r="F296" i="12"/>
  <c r="I296" i="12" s="1"/>
  <c r="F268" i="12"/>
  <c r="I268" i="12" s="1"/>
  <c r="F272" i="12"/>
  <c r="I272" i="12" s="1"/>
  <c r="F276" i="12"/>
  <c r="I276" i="12" s="1"/>
  <c r="F279" i="12"/>
  <c r="I279" i="12" s="1"/>
  <c r="F281" i="12"/>
  <c r="I281" i="12" s="1"/>
  <c r="F283" i="12"/>
  <c r="I283" i="12" s="1"/>
  <c r="I284" i="12"/>
  <c r="F298" i="12"/>
  <c r="I298" i="12" s="1"/>
  <c r="F299" i="12"/>
  <c r="I299" i="12" s="1"/>
  <c r="F271" i="12"/>
  <c r="I271" i="12" s="1"/>
  <c r="F275" i="12"/>
  <c r="I275" i="12" s="1"/>
  <c r="F290" i="12"/>
  <c r="I290" i="12" s="1"/>
  <c r="F286" i="12"/>
  <c r="I286" i="12" s="1"/>
  <c r="F291" i="12"/>
  <c r="I291" i="12" s="1"/>
  <c r="F308" i="12"/>
  <c r="I308" i="12" s="1"/>
  <c r="F306" i="12"/>
  <c r="I306" i="12" s="1"/>
  <c r="F309" i="12"/>
  <c r="I309" i="12" s="1"/>
  <c r="F307" i="12"/>
  <c r="I307" i="12" s="1"/>
  <c r="F305" i="12"/>
  <c r="I305" i="12" s="1"/>
  <c r="F297" i="12"/>
  <c r="I297" i="12" s="1"/>
  <c r="F293" i="12"/>
  <c r="I293" i="12" s="1"/>
  <c r="I292" i="12"/>
  <c r="F300" i="12"/>
  <c r="I300" i="12" s="1"/>
  <c r="F302" i="12"/>
  <c r="I302" i="12" s="1"/>
  <c r="F278" i="12"/>
  <c r="I278" i="12" s="1"/>
  <c r="F280" i="12"/>
  <c r="I280" i="12" s="1"/>
  <c r="I285" i="12"/>
  <c r="F301" i="12"/>
  <c r="I301" i="12" s="1"/>
  <c r="F303" i="12"/>
  <c r="I303" i="12" s="1"/>
  <c r="T319" i="12"/>
  <c r="F312" i="12"/>
  <c r="I312" i="12" s="1"/>
  <c r="F316" i="12"/>
  <c r="I316" i="12" s="1"/>
  <c r="F323" i="12"/>
  <c r="I323" i="12" s="1"/>
  <c r="T345" i="12"/>
  <c r="T353" i="12"/>
  <c r="T355" i="12"/>
  <c r="I361" i="12"/>
  <c r="I362" i="12"/>
  <c r="T347" i="12"/>
  <c r="N347" i="12"/>
  <c r="I357" i="12"/>
  <c r="I358" i="12"/>
  <c r="I359" i="12"/>
  <c r="F320" i="12"/>
  <c r="I320" i="12" s="1"/>
  <c r="F318" i="12"/>
  <c r="I318" i="12" s="1"/>
  <c r="F327" i="12"/>
  <c r="I327" i="12" s="1"/>
  <c r="F326" i="12"/>
  <c r="I326" i="12" s="1"/>
  <c r="F324" i="12"/>
  <c r="I324" i="12" s="1"/>
  <c r="F314" i="12"/>
  <c r="I314" i="12" s="1"/>
  <c r="F321" i="12"/>
  <c r="I321" i="12" s="1"/>
  <c r="F325" i="12"/>
  <c r="I325" i="12" s="1"/>
  <c r="I331" i="12"/>
  <c r="T360" i="12"/>
  <c r="F313" i="12"/>
  <c r="I313" i="12" s="1"/>
  <c r="F317" i="12"/>
  <c r="I317" i="12" s="1"/>
  <c r="F322" i="12"/>
  <c r="I322" i="12" s="1"/>
  <c r="T348" i="12"/>
  <c r="F332" i="12"/>
  <c r="I332" i="12" s="1"/>
  <c r="F336" i="12"/>
  <c r="I336" i="12" s="1"/>
  <c r="F338" i="12"/>
  <c r="I338" i="12" s="1"/>
  <c r="F335" i="12"/>
  <c r="I335" i="12" s="1"/>
  <c r="F340" i="12"/>
  <c r="I340" i="12" s="1"/>
  <c r="F342" i="12"/>
  <c r="I342" i="12" s="1"/>
  <c r="F344" i="12"/>
  <c r="I344" i="12" s="1"/>
  <c r="F330" i="12"/>
  <c r="I330" i="12" s="1"/>
  <c r="F334" i="12"/>
  <c r="I334" i="12" s="1"/>
  <c r="F337" i="12"/>
  <c r="I337" i="12" s="1"/>
  <c r="F339" i="12"/>
  <c r="I339" i="12" s="1"/>
  <c r="I328" i="12"/>
  <c r="F329" i="12"/>
  <c r="I329" i="12" s="1"/>
  <c r="F333" i="12"/>
  <c r="I333" i="12" s="1"/>
  <c r="F341" i="12"/>
  <c r="I341" i="12" s="1"/>
  <c r="F343" i="12"/>
  <c r="I343" i="12" s="1"/>
  <c r="F350" i="12"/>
  <c r="I350" i="12" s="1"/>
  <c r="N354" i="12"/>
  <c r="F356" i="12"/>
  <c r="I356" i="12" s="1"/>
  <c r="T349" i="12" l="1"/>
  <c r="N345" i="12"/>
  <c r="T352" i="12"/>
  <c r="N304" i="12"/>
  <c r="N266" i="12"/>
  <c r="N238" i="12"/>
  <c r="N241" i="12"/>
  <c r="N176" i="12"/>
  <c r="T231" i="12"/>
  <c r="N218" i="12"/>
  <c r="T351" i="12"/>
  <c r="N219" i="12"/>
  <c r="N169" i="12"/>
  <c r="T315" i="12"/>
  <c r="T311" i="12"/>
  <c r="T237" i="12"/>
  <c r="T310" i="12"/>
  <c r="T289" i="12"/>
  <c r="N170" i="12"/>
  <c r="T234" i="12"/>
  <c r="N191" i="12"/>
  <c r="T218" i="12"/>
  <c r="T223" i="12"/>
  <c r="T328" i="12"/>
  <c r="N328" i="12"/>
  <c r="T325" i="12"/>
  <c r="N325" i="12"/>
  <c r="T278" i="12"/>
  <c r="N278" i="12"/>
  <c r="T275" i="12"/>
  <c r="N275" i="12"/>
  <c r="T277" i="12"/>
  <c r="N277" i="12"/>
  <c r="T270" i="12"/>
  <c r="N270" i="12"/>
  <c r="T250" i="12"/>
  <c r="N250" i="12"/>
  <c r="N258" i="12"/>
  <c r="T258" i="12"/>
  <c r="T295" i="12"/>
  <c r="N295" i="12"/>
  <c r="T267" i="12"/>
  <c r="N267" i="12"/>
  <c r="T248" i="12"/>
  <c r="N248" i="12"/>
  <c r="T228" i="12"/>
  <c r="N228" i="12"/>
  <c r="T202" i="12"/>
  <c r="N202" i="12"/>
  <c r="N183" i="12"/>
  <c r="T183" i="12"/>
  <c r="T227" i="12"/>
  <c r="N227" i="12"/>
  <c r="T206" i="12"/>
  <c r="N206" i="12"/>
  <c r="T208" i="12"/>
  <c r="N208" i="12"/>
  <c r="R193" i="12"/>
  <c r="Q193" i="12"/>
  <c r="O193" i="12"/>
  <c r="D194" i="12"/>
  <c r="T187" i="12"/>
  <c r="N187" i="12"/>
  <c r="T199" i="12"/>
  <c r="N199" i="12"/>
  <c r="T171" i="12"/>
  <c r="N171" i="12"/>
  <c r="T330" i="12"/>
  <c r="N330" i="12"/>
  <c r="T359" i="12"/>
  <c r="N359" i="12"/>
  <c r="T305" i="12"/>
  <c r="N305" i="12"/>
  <c r="T281" i="12"/>
  <c r="N281" i="12"/>
  <c r="T264" i="12"/>
  <c r="N264" i="12"/>
  <c r="T356" i="12"/>
  <c r="N356" i="12"/>
  <c r="T341" i="12"/>
  <c r="N341" i="12"/>
  <c r="T339" i="12"/>
  <c r="N339" i="12"/>
  <c r="T344" i="12"/>
  <c r="N344" i="12"/>
  <c r="T321" i="12"/>
  <c r="N321" i="12"/>
  <c r="T327" i="12"/>
  <c r="N327" i="12"/>
  <c r="T358" i="12"/>
  <c r="N358" i="12"/>
  <c r="T362" i="12"/>
  <c r="N362" i="12"/>
  <c r="T323" i="12"/>
  <c r="N323" i="12"/>
  <c r="T301" i="12"/>
  <c r="N301" i="12"/>
  <c r="N292" i="12"/>
  <c r="T292" i="12"/>
  <c r="T307" i="12"/>
  <c r="N307" i="12"/>
  <c r="T291" i="12"/>
  <c r="N291" i="12"/>
  <c r="T271" i="12"/>
  <c r="N271" i="12"/>
  <c r="N298" i="12"/>
  <c r="T298" i="12"/>
  <c r="T279" i="12"/>
  <c r="N279" i="12"/>
  <c r="N296" i="12"/>
  <c r="T296" i="12"/>
  <c r="T273" i="12"/>
  <c r="N273" i="12"/>
  <c r="T259" i="12"/>
  <c r="N259" i="12"/>
  <c r="T247" i="12"/>
  <c r="N247" i="12"/>
  <c r="T260" i="12"/>
  <c r="N260" i="12"/>
  <c r="T249" i="12"/>
  <c r="N249" i="12"/>
  <c r="T245" i="12"/>
  <c r="N245" i="12"/>
  <c r="T236" i="12"/>
  <c r="N236" i="12"/>
  <c r="T217" i="12"/>
  <c r="N217" i="12"/>
  <c r="T215" i="12"/>
  <c r="N215" i="12"/>
  <c r="T201" i="12"/>
  <c r="N201" i="12"/>
  <c r="T229" i="12"/>
  <c r="N229" i="12"/>
  <c r="T197" i="12"/>
  <c r="N197" i="12"/>
  <c r="T216" i="12"/>
  <c r="N216" i="12"/>
  <c r="T210" i="12"/>
  <c r="N210" i="12"/>
  <c r="N212" i="12"/>
  <c r="T212" i="12"/>
  <c r="T189" i="12"/>
  <c r="N189" i="12"/>
  <c r="T203" i="12"/>
  <c r="N203" i="12"/>
  <c r="T184" i="12"/>
  <c r="N184" i="12"/>
  <c r="T335" i="12"/>
  <c r="N335" i="12"/>
  <c r="T313" i="12"/>
  <c r="N313" i="12"/>
  <c r="T303" i="12"/>
  <c r="N303" i="12"/>
  <c r="T308" i="12"/>
  <c r="N308" i="12"/>
  <c r="T268" i="12"/>
  <c r="N268" i="12"/>
  <c r="T337" i="12"/>
  <c r="N337" i="12"/>
  <c r="T342" i="12"/>
  <c r="N342" i="12"/>
  <c r="T338" i="12"/>
  <c r="N338" i="12"/>
  <c r="T322" i="12"/>
  <c r="N322" i="12"/>
  <c r="T314" i="12"/>
  <c r="N314" i="12"/>
  <c r="T318" i="12"/>
  <c r="N318" i="12"/>
  <c r="T357" i="12"/>
  <c r="N357" i="12"/>
  <c r="T361" i="12"/>
  <c r="N361" i="12"/>
  <c r="T316" i="12"/>
  <c r="N316" i="12"/>
  <c r="T285" i="12"/>
  <c r="N285" i="12"/>
  <c r="N293" i="12"/>
  <c r="T293" i="12"/>
  <c r="N309" i="12"/>
  <c r="T309" i="12"/>
  <c r="T286" i="12"/>
  <c r="N286" i="12"/>
  <c r="T284" i="12"/>
  <c r="N284" i="12"/>
  <c r="T276" i="12"/>
  <c r="N276" i="12"/>
  <c r="T288" i="12"/>
  <c r="N288" i="12"/>
  <c r="T269" i="12"/>
  <c r="N269" i="12"/>
  <c r="N251" i="12"/>
  <c r="T251" i="12"/>
  <c r="T262" i="12"/>
  <c r="N262" i="12"/>
  <c r="N294" i="12"/>
  <c r="T294" i="12"/>
  <c r="T246" i="12"/>
  <c r="N246" i="12"/>
  <c r="T242" i="12"/>
  <c r="N242" i="12"/>
  <c r="T226" i="12"/>
  <c r="N226" i="12"/>
  <c r="T200" i="12"/>
  <c r="N200" i="12"/>
  <c r="T225" i="12"/>
  <c r="N225" i="12"/>
  <c r="T211" i="12"/>
  <c r="N211" i="12"/>
  <c r="N194" i="12"/>
  <c r="T186" i="12"/>
  <c r="N186" i="12"/>
  <c r="T235" i="12"/>
  <c r="N235" i="12"/>
  <c r="T205" i="12"/>
  <c r="N205" i="12"/>
  <c r="T190" i="12"/>
  <c r="N190" i="12"/>
  <c r="T192" i="12"/>
  <c r="N192" i="12"/>
  <c r="T204" i="12"/>
  <c r="N204" i="12"/>
  <c r="T177" i="12"/>
  <c r="N177" i="12"/>
  <c r="T343" i="12"/>
  <c r="N343" i="12"/>
  <c r="T332" i="12"/>
  <c r="N332" i="12"/>
  <c r="T326" i="12"/>
  <c r="N326" i="12"/>
  <c r="T300" i="12"/>
  <c r="N300" i="12"/>
  <c r="T299" i="12"/>
  <c r="N299" i="12"/>
  <c r="N252" i="12"/>
  <c r="T252" i="12"/>
  <c r="T333" i="12"/>
  <c r="N333" i="12"/>
  <c r="T350" i="12"/>
  <c r="N350" i="12"/>
  <c r="T329" i="12"/>
  <c r="N329" i="12"/>
  <c r="T334" i="12"/>
  <c r="N334" i="12"/>
  <c r="T340" i="12"/>
  <c r="N340" i="12"/>
  <c r="T336" i="12"/>
  <c r="N336" i="12"/>
  <c r="T317" i="12"/>
  <c r="N317" i="12"/>
  <c r="T331" i="12"/>
  <c r="N331" i="12"/>
  <c r="T324" i="12"/>
  <c r="N324" i="12"/>
  <c r="T320" i="12"/>
  <c r="N320" i="12"/>
  <c r="T312" i="12"/>
  <c r="N312" i="12"/>
  <c r="T280" i="12"/>
  <c r="N280" i="12"/>
  <c r="T302" i="12"/>
  <c r="N302" i="12"/>
  <c r="N297" i="12"/>
  <c r="T297" i="12"/>
  <c r="T306" i="12"/>
  <c r="N306" i="12"/>
  <c r="N290" i="12"/>
  <c r="T290" i="12"/>
  <c r="T283" i="12"/>
  <c r="N283" i="12"/>
  <c r="T272" i="12"/>
  <c r="N272" i="12"/>
  <c r="T287" i="12"/>
  <c r="N287" i="12"/>
  <c r="T265" i="12"/>
  <c r="N265" i="12"/>
  <c r="T256" i="12"/>
  <c r="N256" i="12"/>
  <c r="N254" i="12"/>
  <c r="T254" i="12"/>
  <c r="N255" i="12"/>
  <c r="T255" i="12"/>
  <c r="T257" i="12"/>
  <c r="N257" i="12"/>
  <c r="T253" i="12"/>
  <c r="N253" i="12"/>
  <c r="T244" i="12"/>
  <c r="N244" i="12"/>
  <c r="T274" i="12"/>
  <c r="N274" i="12"/>
  <c r="T261" i="12"/>
  <c r="N261" i="12"/>
  <c r="T239" i="12"/>
  <c r="N239" i="12"/>
  <c r="T232" i="12"/>
  <c r="N232" i="12"/>
  <c r="T230" i="12"/>
  <c r="N230" i="12"/>
  <c r="T188" i="12"/>
  <c r="N188" i="12"/>
  <c r="T214" i="12"/>
  <c r="N214" i="12"/>
  <c r="N193" i="12"/>
  <c r="T185" i="12"/>
  <c r="N185" i="12"/>
  <c r="T233" i="12"/>
  <c r="N233" i="12"/>
  <c r="T209" i="12"/>
  <c r="N209" i="12"/>
  <c r="T195" i="12"/>
  <c r="N195" i="12"/>
  <c r="I172" i="12"/>
  <c r="G173" i="12"/>
  <c r="I178" i="12"/>
  <c r="G179" i="12"/>
  <c r="T193" i="12" l="1"/>
  <c r="T172" i="12"/>
  <c r="N172" i="12"/>
  <c r="O194" i="12"/>
  <c r="R194" i="12"/>
  <c r="Q194" i="12"/>
  <c r="I179" i="12"/>
  <c r="G180" i="12"/>
  <c r="T178" i="12"/>
  <c r="N178" i="12"/>
  <c r="I173" i="12"/>
  <c r="G174" i="12"/>
  <c r="T194" i="12" l="1"/>
  <c r="G175" i="12"/>
  <c r="I175" i="12" s="1"/>
  <c r="I174" i="12"/>
  <c r="T173" i="12"/>
  <c r="N173" i="12"/>
  <c r="T179" i="12"/>
  <c r="N179" i="12"/>
  <c r="G181" i="12"/>
  <c r="I180" i="12"/>
  <c r="T174" i="12" l="1"/>
  <c r="N174" i="12"/>
  <c r="T180" i="12"/>
  <c r="N180" i="12"/>
  <c r="T175" i="12"/>
  <c r="N175" i="12"/>
  <c r="G182" i="12"/>
  <c r="I182" i="12" s="1"/>
  <c r="I181" i="12"/>
  <c r="T182" i="12" l="1"/>
  <c r="N182" i="12"/>
  <c r="T181" i="12"/>
  <c r="N181" i="12"/>
  <c r="B160" i="12" l="1"/>
  <c r="B3" i="12" s="1"/>
  <c r="B4" i="12" s="1"/>
  <c r="X185" i="8" l="1"/>
  <c r="Z205" i="8" l="1"/>
  <c r="X205" i="8"/>
  <c r="Z204" i="8"/>
  <c r="X204" i="8"/>
  <c r="Z203" i="8"/>
  <c r="X203" i="8"/>
  <c r="Z202" i="8"/>
  <c r="X202" i="8"/>
  <c r="Z201" i="8"/>
  <c r="X201" i="8"/>
  <c r="Z200" i="8"/>
  <c r="X200" i="8"/>
  <c r="Z199" i="8"/>
  <c r="X199" i="8"/>
  <c r="Z198" i="8"/>
  <c r="X198" i="8"/>
  <c r="Z195" i="8"/>
  <c r="Q112" i="8"/>
  <c r="Q111" i="8"/>
  <c r="I111" i="8"/>
  <c r="Q110" i="8"/>
  <c r="I110" i="8"/>
  <c r="Q109" i="8"/>
  <c r="I109" i="8"/>
  <c r="Q104" i="8"/>
  <c r="I104" i="8"/>
  <c r="I103" i="8"/>
  <c r="Q102" i="8"/>
  <c r="Q101" i="8"/>
  <c r="Q100" i="8"/>
  <c r="Q99" i="8"/>
  <c r="I99" i="8"/>
  <c r="M95" i="8"/>
  <c r="M94" i="8"/>
  <c r="M93" i="8"/>
  <c r="M92" i="8"/>
  <c r="M88" i="8"/>
  <c r="M87" i="8"/>
  <c r="M86" i="8"/>
  <c r="M85" i="8"/>
  <c r="M84" i="8"/>
  <c r="M83" i="8"/>
  <c r="M82" i="8"/>
  <c r="O179" i="8" l="1"/>
  <c r="O169" i="8"/>
  <c r="Q169" i="8"/>
  <c r="R169" i="8"/>
  <c r="O170" i="8"/>
  <c r="Q170" i="8"/>
  <c r="R170" i="8"/>
  <c r="O171" i="8"/>
  <c r="Q171" i="8"/>
  <c r="R171" i="8"/>
  <c r="O172" i="8"/>
  <c r="Q172" i="8"/>
  <c r="R172" i="8"/>
  <c r="O173" i="8"/>
  <c r="Q173" i="8"/>
  <c r="R173" i="8"/>
  <c r="O174" i="8"/>
  <c r="Q174" i="8"/>
  <c r="R174" i="8"/>
  <c r="O175" i="8"/>
  <c r="Q175" i="8"/>
  <c r="R175" i="8"/>
  <c r="Q176" i="8"/>
  <c r="R177" i="8"/>
  <c r="O183" i="8"/>
  <c r="Q183" i="8"/>
  <c r="R183" i="8"/>
  <c r="O184" i="8"/>
  <c r="Q184" i="8"/>
  <c r="R184" i="8"/>
  <c r="O185" i="8"/>
  <c r="Q185" i="8"/>
  <c r="R185" i="8"/>
  <c r="O186" i="8"/>
  <c r="Q186" i="8"/>
  <c r="R186" i="8"/>
  <c r="O187" i="8"/>
  <c r="Q187" i="8"/>
  <c r="R187" i="8"/>
  <c r="O188" i="8"/>
  <c r="Q188" i="8"/>
  <c r="R188" i="8"/>
  <c r="O189" i="8"/>
  <c r="Q189" i="8"/>
  <c r="R189" i="8"/>
  <c r="O190" i="8"/>
  <c r="Q190" i="8"/>
  <c r="R190" i="8"/>
  <c r="O191" i="8"/>
  <c r="Q191" i="8"/>
  <c r="R191" i="8"/>
  <c r="O195" i="8"/>
  <c r="Q195" i="8"/>
  <c r="R195" i="8"/>
  <c r="O196" i="8"/>
  <c r="Q196" i="8"/>
  <c r="R196" i="8"/>
  <c r="O197" i="8"/>
  <c r="Q197" i="8"/>
  <c r="R197" i="8"/>
  <c r="O198" i="8"/>
  <c r="Q198" i="8"/>
  <c r="R198" i="8"/>
  <c r="O199" i="8"/>
  <c r="Q199" i="8"/>
  <c r="R199" i="8"/>
  <c r="O200" i="8"/>
  <c r="Q200" i="8"/>
  <c r="R200" i="8"/>
  <c r="O201" i="8"/>
  <c r="Q201" i="8"/>
  <c r="R201" i="8"/>
  <c r="O202" i="8"/>
  <c r="Q202" i="8"/>
  <c r="R202" i="8"/>
  <c r="O203" i="8"/>
  <c r="Q203" i="8"/>
  <c r="O204" i="8"/>
  <c r="Q204" i="8"/>
  <c r="R204" i="8"/>
  <c r="O205" i="8"/>
  <c r="Q205" i="8"/>
  <c r="R205" i="8"/>
  <c r="L284" i="8" s="1"/>
  <c r="O206" i="8"/>
  <c r="Q206" i="8"/>
  <c r="R206" i="8"/>
  <c r="O207" i="8"/>
  <c r="Q207" i="8"/>
  <c r="R207" i="8"/>
  <c r="O208" i="8"/>
  <c r="Q208" i="8"/>
  <c r="R208" i="8"/>
  <c r="O209" i="8"/>
  <c r="Q209" i="8"/>
  <c r="R209" i="8"/>
  <c r="O210" i="8"/>
  <c r="Q210" i="8"/>
  <c r="R210" i="8"/>
  <c r="O211" i="8"/>
  <c r="Q211" i="8"/>
  <c r="R211" i="8"/>
  <c r="L286" i="8" s="1"/>
  <c r="O212" i="8"/>
  <c r="Q212" i="8"/>
  <c r="O213" i="8"/>
  <c r="Q213" i="8"/>
  <c r="R213" i="8"/>
  <c r="O214" i="8"/>
  <c r="Q214" i="8"/>
  <c r="R214" i="8"/>
  <c r="O215" i="8"/>
  <c r="Q215" i="8"/>
  <c r="R215" i="8"/>
  <c r="O216" i="8"/>
  <c r="Q216" i="8"/>
  <c r="R216" i="8"/>
  <c r="O217" i="8"/>
  <c r="Q217" i="8"/>
  <c r="R217" i="8"/>
  <c r="O218" i="8"/>
  <c r="Q218" i="8"/>
  <c r="R218" i="8"/>
  <c r="O219" i="8"/>
  <c r="Q219" i="8"/>
  <c r="R219" i="8"/>
  <c r="O220" i="8"/>
  <c r="Q220" i="8"/>
  <c r="R220" i="8"/>
  <c r="O221" i="8"/>
  <c r="Q221" i="8"/>
  <c r="R221" i="8"/>
  <c r="O222" i="8"/>
  <c r="Q222" i="8"/>
  <c r="R222" i="8"/>
  <c r="O223" i="8"/>
  <c r="Q223" i="8"/>
  <c r="O224" i="8"/>
  <c r="Q224" i="8"/>
  <c r="R224" i="8"/>
  <c r="O225" i="8"/>
  <c r="Q225" i="8"/>
  <c r="R225" i="8"/>
  <c r="O226" i="8"/>
  <c r="Q226" i="8"/>
  <c r="R226" i="8"/>
  <c r="O227" i="8"/>
  <c r="Q227" i="8"/>
  <c r="R227" i="8"/>
  <c r="O228" i="8"/>
  <c r="Q228" i="8"/>
  <c r="R228" i="8"/>
  <c r="O229" i="8"/>
  <c r="Q229" i="8"/>
  <c r="R229" i="8"/>
  <c r="O230" i="8"/>
  <c r="Q230" i="8"/>
  <c r="R230" i="8"/>
  <c r="O233" i="8"/>
  <c r="O231" i="8"/>
  <c r="R231" i="8"/>
  <c r="O232" i="8"/>
  <c r="R233" i="8"/>
  <c r="O234" i="8"/>
  <c r="O238" i="8"/>
  <c r="Q238" i="8"/>
  <c r="O239" i="8"/>
  <c r="Q239" i="8"/>
  <c r="R239" i="8"/>
  <c r="O240" i="8"/>
  <c r="Q240" i="8"/>
  <c r="R240" i="8"/>
  <c r="O241" i="8"/>
  <c r="Q241" i="8"/>
  <c r="R241" i="8"/>
  <c r="O242" i="8"/>
  <c r="Q242" i="8"/>
  <c r="R242" i="8"/>
  <c r="O243" i="8"/>
  <c r="Q243" i="8"/>
  <c r="R243" i="8"/>
  <c r="O244" i="8"/>
  <c r="Q244" i="8"/>
  <c r="R244" i="8"/>
  <c r="O245" i="8"/>
  <c r="Q245" i="8"/>
  <c r="R245" i="8"/>
  <c r="O246" i="8"/>
  <c r="Q246" i="8"/>
  <c r="R246" i="8"/>
  <c r="O247" i="8"/>
  <c r="Q247" i="8"/>
  <c r="R247" i="8"/>
  <c r="O248" i="8"/>
  <c r="Q248" i="8"/>
  <c r="R248" i="8"/>
  <c r="O249" i="8"/>
  <c r="Q249" i="8"/>
  <c r="R249" i="8"/>
  <c r="O250" i="8"/>
  <c r="Q250" i="8"/>
  <c r="R250" i="8"/>
  <c r="O252" i="8"/>
  <c r="R253" i="8"/>
  <c r="O254" i="8"/>
  <c r="O256" i="8"/>
  <c r="O258" i="8"/>
  <c r="Q258" i="8"/>
  <c r="O259" i="8"/>
  <c r="Q259" i="8"/>
  <c r="R259" i="8"/>
  <c r="O260" i="8"/>
  <c r="Q260" i="8"/>
  <c r="R260" i="8"/>
  <c r="O261" i="8"/>
  <c r="Q261" i="8"/>
  <c r="R261" i="8"/>
  <c r="O262" i="8"/>
  <c r="Q262" i="8"/>
  <c r="R262" i="8"/>
  <c r="O263" i="8"/>
  <c r="Q263" i="8"/>
  <c r="R263" i="8"/>
  <c r="O264" i="8"/>
  <c r="Q264" i="8"/>
  <c r="R264" i="8"/>
  <c r="O265" i="8"/>
  <c r="Q265" i="8"/>
  <c r="R265" i="8"/>
  <c r="O266" i="8"/>
  <c r="Q266" i="8"/>
  <c r="R266" i="8"/>
  <c r="O267" i="8"/>
  <c r="Q267" i="8"/>
  <c r="R267" i="8"/>
  <c r="O268" i="8"/>
  <c r="Q268" i="8"/>
  <c r="R268" i="8"/>
  <c r="O269" i="8"/>
  <c r="Q269" i="8"/>
  <c r="R269" i="8"/>
  <c r="O270" i="8"/>
  <c r="Q270" i="8"/>
  <c r="R270" i="8"/>
  <c r="O272" i="8"/>
  <c r="R273" i="8"/>
  <c r="O274" i="8"/>
  <c r="R274" i="8"/>
  <c r="O276" i="8"/>
  <c r="R277" i="8"/>
  <c r="O278" i="8"/>
  <c r="Q278" i="8"/>
  <c r="O279" i="8"/>
  <c r="Q279" i="8"/>
  <c r="R279" i="8"/>
  <c r="O280" i="8"/>
  <c r="Q280" i="8"/>
  <c r="R280" i="8"/>
  <c r="O281" i="8"/>
  <c r="Q281" i="8"/>
  <c r="R281" i="8"/>
  <c r="O282" i="8"/>
  <c r="Q282" i="8"/>
  <c r="R282" i="8"/>
  <c r="O283" i="8"/>
  <c r="Q283" i="8"/>
  <c r="R283" i="8"/>
  <c r="O284" i="8"/>
  <c r="Q287" i="8"/>
  <c r="O285" i="8"/>
  <c r="Q285" i="8"/>
  <c r="Q286" i="8"/>
  <c r="O287" i="8"/>
  <c r="Q288" i="8"/>
  <c r="O289" i="8"/>
  <c r="Q289" i="8"/>
  <c r="O291" i="8"/>
  <c r="Q291" i="8"/>
  <c r="R291" i="8"/>
  <c r="O292" i="8"/>
  <c r="Q292" i="8"/>
  <c r="O299" i="8"/>
  <c r="Q299" i="8"/>
  <c r="R299" i="8"/>
  <c r="O300" i="8"/>
  <c r="Q300" i="8"/>
  <c r="R300" i="8"/>
  <c r="O301" i="8"/>
  <c r="Q301" i="8"/>
  <c r="R301" i="8"/>
  <c r="O302" i="8"/>
  <c r="Q302" i="8"/>
  <c r="R302" i="8"/>
  <c r="O303" i="8"/>
  <c r="Q303" i="8"/>
  <c r="R303" i="8"/>
  <c r="O304" i="8"/>
  <c r="Q304" i="8"/>
  <c r="R304" i="8"/>
  <c r="O305" i="8"/>
  <c r="Q305" i="8"/>
  <c r="R305" i="8"/>
  <c r="O306" i="8"/>
  <c r="Q306" i="8"/>
  <c r="R306" i="8"/>
  <c r="O307" i="8"/>
  <c r="Q307" i="8"/>
  <c r="R307" i="8"/>
  <c r="O308" i="8"/>
  <c r="Q308" i="8"/>
  <c r="R308" i="8"/>
  <c r="O309" i="8"/>
  <c r="Q309" i="8"/>
  <c r="O311" i="8"/>
  <c r="R310" i="8"/>
  <c r="R311" i="8"/>
  <c r="R312" i="8"/>
  <c r="R314" i="8"/>
  <c r="R316" i="8"/>
  <c r="O317" i="8"/>
  <c r="Q317" i="8"/>
  <c r="R317" i="8"/>
  <c r="O318" i="8"/>
  <c r="Q318" i="8"/>
  <c r="R318" i="8"/>
  <c r="O319" i="8"/>
  <c r="Q319" i="8"/>
  <c r="R319" i="8"/>
  <c r="O320" i="8"/>
  <c r="Q320" i="8"/>
  <c r="R320" i="8"/>
  <c r="O321" i="8"/>
  <c r="Q321" i="8"/>
  <c r="R321" i="8"/>
  <c r="O322" i="8"/>
  <c r="Q322" i="8"/>
  <c r="R322" i="8"/>
  <c r="O323" i="8"/>
  <c r="Q323" i="8"/>
  <c r="R323" i="8"/>
  <c r="O324" i="8"/>
  <c r="Q324" i="8"/>
  <c r="R324" i="8"/>
  <c r="O325" i="8"/>
  <c r="Q325" i="8"/>
  <c r="R325" i="8"/>
  <c r="O326" i="8"/>
  <c r="Q326" i="8"/>
  <c r="R326" i="8"/>
  <c r="O327" i="8"/>
  <c r="Q327" i="8"/>
  <c r="O328" i="8"/>
  <c r="Q328" i="8"/>
  <c r="R328" i="8"/>
  <c r="R329" i="8"/>
  <c r="R330" i="8"/>
  <c r="R331" i="8"/>
  <c r="R332" i="8"/>
  <c r="R333" i="8"/>
  <c r="R334" i="8"/>
  <c r="O335" i="8"/>
  <c r="Q335" i="8"/>
  <c r="R335" i="8"/>
  <c r="O336" i="8"/>
  <c r="Q336" i="8"/>
  <c r="R336" i="8"/>
  <c r="O337" i="8"/>
  <c r="Q337" i="8"/>
  <c r="R337" i="8"/>
  <c r="O338" i="8"/>
  <c r="Q338" i="8"/>
  <c r="R338" i="8"/>
  <c r="O339" i="8"/>
  <c r="Q339" i="8"/>
  <c r="R339" i="8"/>
  <c r="O340" i="8"/>
  <c r="Q340" i="8"/>
  <c r="R340" i="8"/>
  <c r="O341" i="8"/>
  <c r="Q341" i="8"/>
  <c r="R341" i="8"/>
  <c r="O342" i="8"/>
  <c r="Q342" i="8"/>
  <c r="R342" i="8"/>
  <c r="O343" i="8"/>
  <c r="Q343" i="8"/>
  <c r="R343" i="8"/>
  <c r="O344" i="8"/>
  <c r="Q344" i="8"/>
  <c r="R344" i="8"/>
  <c r="O345" i="8"/>
  <c r="Q345" i="8"/>
  <c r="O346" i="8"/>
  <c r="Q346" i="8"/>
  <c r="O347" i="8"/>
  <c r="Q347" i="8"/>
  <c r="O348" i="8"/>
  <c r="Q348" i="8"/>
  <c r="O349" i="8"/>
  <c r="Q349" i="8"/>
  <c r="O350" i="8"/>
  <c r="O351" i="8"/>
  <c r="O353" i="8"/>
  <c r="Q353" i="8"/>
  <c r="R353" i="8"/>
  <c r="O354" i="8"/>
  <c r="Q354" i="8"/>
  <c r="R354" i="8"/>
  <c r="O355" i="8"/>
  <c r="Q355" i="8"/>
  <c r="R355" i="8"/>
  <c r="O356" i="8"/>
  <c r="Q356" i="8"/>
  <c r="R356" i="8"/>
  <c r="O357" i="8"/>
  <c r="Q357" i="8"/>
  <c r="R357" i="8"/>
  <c r="O358" i="8"/>
  <c r="Q358" i="8"/>
  <c r="R358" i="8"/>
  <c r="O359" i="8"/>
  <c r="Q359" i="8"/>
  <c r="R359" i="8"/>
  <c r="O360" i="8"/>
  <c r="Q360" i="8"/>
  <c r="R360" i="8"/>
  <c r="O361" i="8"/>
  <c r="Q361" i="8"/>
  <c r="R361" i="8"/>
  <c r="O362" i="8"/>
  <c r="Q362" i="8"/>
  <c r="R362" i="8"/>
  <c r="F169" i="8"/>
  <c r="F179" i="8" s="1"/>
  <c r="G169" i="8"/>
  <c r="G170" i="8" s="1"/>
  <c r="G171" i="8" s="1"/>
  <c r="G172" i="8" s="1"/>
  <c r="G173" i="8" s="1"/>
  <c r="G174" i="8" s="1"/>
  <c r="G175" i="8" s="1"/>
  <c r="H169" i="8"/>
  <c r="J169" i="8"/>
  <c r="H170" i="8"/>
  <c r="J170" i="8"/>
  <c r="H171" i="8"/>
  <c r="J171" i="8"/>
  <c r="H172" i="8"/>
  <c r="J172" i="8"/>
  <c r="H173" i="8"/>
  <c r="J173" i="8"/>
  <c r="H174" i="8"/>
  <c r="J174" i="8"/>
  <c r="H175" i="8"/>
  <c r="J175" i="8"/>
  <c r="G176" i="8"/>
  <c r="G177" i="8" s="1"/>
  <c r="G178" i="8" s="1"/>
  <c r="G179" i="8" s="1"/>
  <c r="G180" i="8" s="1"/>
  <c r="G181" i="8" s="1"/>
  <c r="G182" i="8" s="1"/>
  <c r="H176" i="8"/>
  <c r="J176" i="8"/>
  <c r="H177" i="8"/>
  <c r="J177" i="8"/>
  <c r="H178" i="8"/>
  <c r="J178" i="8"/>
  <c r="H179" i="8"/>
  <c r="J179" i="8"/>
  <c r="H180" i="8"/>
  <c r="J180" i="8"/>
  <c r="H181" i="8"/>
  <c r="J181" i="8"/>
  <c r="H182" i="8"/>
  <c r="J182" i="8"/>
  <c r="G183" i="8"/>
  <c r="G184" i="8" s="1"/>
  <c r="G185" i="8" s="1"/>
  <c r="G186" i="8" s="1"/>
  <c r="J183" i="8"/>
  <c r="J184" i="8" s="1"/>
  <c r="J185" i="8" s="1"/>
  <c r="J186" i="8" s="1"/>
  <c r="G187" i="8"/>
  <c r="G188" i="8" s="1"/>
  <c r="G189" i="8" s="1"/>
  <c r="G190" i="8" s="1"/>
  <c r="J187" i="8"/>
  <c r="J188" i="8" s="1"/>
  <c r="J189" i="8" s="1"/>
  <c r="J190" i="8" s="1"/>
  <c r="H189" i="8"/>
  <c r="G191" i="8"/>
  <c r="G192" i="8" s="1"/>
  <c r="G193" i="8" s="1"/>
  <c r="G194" i="8" s="1"/>
  <c r="J191" i="8"/>
  <c r="J192" i="8" s="1"/>
  <c r="J193" i="8" s="1"/>
  <c r="J194" i="8" s="1"/>
  <c r="D192" i="8"/>
  <c r="G195" i="8"/>
  <c r="G196" i="8" s="1"/>
  <c r="G197" i="8" s="1"/>
  <c r="G198" i="8" s="1"/>
  <c r="J195" i="8"/>
  <c r="J196" i="8" s="1"/>
  <c r="J197" i="8" s="1"/>
  <c r="J198" i="8" s="1"/>
  <c r="G199" i="8"/>
  <c r="G200" i="8" s="1"/>
  <c r="G201" i="8" s="1"/>
  <c r="G202" i="8" s="1"/>
  <c r="J199" i="8"/>
  <c r="J200" i="8" s="1"/>
  <c r="J201" i="8" s="1"/>
  <c r="J202" i="8" s="1"/>
  <c r="G203" i="8"/>
  <c r="J203" i="8"/>
  <c r="G204" i="8"/>
  <c r="J204" i="8"/>
  <c r="F205" i="8"/>
  <c r="F212" i="8" s="1"/>
  <c r="G205" i="8"/>
  <c r="H205" i="8"/>
  <c r="J205" i="8"/>
  <c r="J206" i="8" s="1"/>
  <c r="J207" i="8" s="1"/>
  <c r="J208" i="8" s="1"/>
  <c r="J209" i="8" s="1"/>
  <c r="J210" i="8" s="1"/>
  <c r="J211" i="8" s="1"/>
  <c r="F206" i="8"/>
  <c r="H206" i="8"/>
  <c r="H207" i="8"/>
  <c r="H208" i="8"/>
  <c r="H209" i="8"/>
  <c r="H210" i="8"/>
  <c r="H211" i="8"/>
  <c r="G212" i="8"/>
  <c r="J212" i="8"/>
  <c r="F213" i="8"/>
  <c r="F219" i="8" s="1"/>
  <c r="G213" i="8"/>
  <c r="G214" i="8" s="1"/>
  <c r="G215" i="8" s="1"/>
  <c r="G216" i="8" s="1"/>
  <c r="G217" i="8" s="1"/>
  <c r="H213" i="8"/>
  <c r="J213" i="8"/>
  <c r="J214" i="8" s="1"/>
  <c r="J215" i="8" s="1"/>
  <c r="J216" i="8" s="1"/>
  <c r="J217" i="8" s="1"/>
  <c r="H214" i="8"/>
  <c r="H215" i="8"/>
  <c r="H216" i="8"/>
  <c r="H217" i="8"/>
  <c r="G218" i="8"/>
  <c r="G219" i="8" s="1"/>
  <c r="G220" i="8" s="1"/>
  <c r="G221" i="8" s="1"/>
  <c r="G222" i="8" s="1"/>
  <c r="H218" i="8"/>
  <c r="J218" i="8"/>
  <c r="J219" i="8" s="1"/>
  <c r="J220" i="8" s="1"/>
  <c r="J221" i="8" s="1"/>
  <c r="J222" i="8" s="1"/>
  <c r="H219" i="8"/>
  <c r="H220" i="8"/>
  <c r="H221" i="8"/>
  <c r="H222" i="8"/>
  <c r="G223" i="8"/>
  <c r="J223" i="8"/>
  <c r="F224" i="8"/>
  <c r="F242" i="8" s="1"/>
  <c r="G224" i="8"/>
  <c r="G225" i="8" s="1"/>
  <c r="G226" i="8" s="1"/>
  <c r="G227" i="8" s="1"/>
  <c r="G228" i="8" s="1"/>
  <c r="G229" i="8" s="1"/>
  <c r="G230" i="8" s="1"/>
  <c r="H224" i="8"/>
  <c r="J224" i="8"/>
  <c r="J225" i="8" s="1"/>
  <c r="J226" i="8" s="1"/>
  <c r="J227" i="8" s="1"/>
  <c r="J228" i="8" s="1"/>
  <c r="J229" i="8" s="1"/>
  <c r="J230" i="8" s="1"/>
  <c r="H225" i="8"/>
  <c r="H226" i="8"/>
  <c r="H227" i="8"/>
  <c r="H228" i="8"/>
  <c r="H229" i="8"/>
  <c r="H230" i="8"/>
  <c r="G231" i="8"/>
  <c r="G232" i="8" s="1"/>
  <c r="G233" i="8" s="1"/>
  <c r="G234" i="8" s="1"/>
  <c r="G235" i="8" s="1"/>
  <c r="G236" i="8" s="1"/>
  <c r="G237" i="8" s="1"/>
  <c r="H231" i="8"/>
  <c r="J231" i="8"/>
  <c r="J232" i="8" s="1"/>
  <c r="J233" i="8" s="1"/>
  <c r="J234" i="8" s="1"/>
  <c r="J235" i="8" s="1"/>
  <c r="J236" i="8" s="1"/>
  <c r="J237" i="8" s="1"/>
  <c r="H232" i="8"/>
  <c r="H233" i="8"/>
  <c r="H234" i="8"/>
  <c r="H235" i="8"/>
  <c r="H236" i="8"/>
  <c r="H237" i="8"/>
  <c r="G238" i="8"/>
  <c r="J238" i="8"/>
  <c r="G239" i="8"/>
  <c r="J239" i="8"/>
  <c r="G240" i="8"/>
  <c r="J240" i="8"/>
  <c r="G241" i="8"/>
  <c r="J241" i="8"/>
  <c r="G242" i="8"/>
  <c r="J242" i="8"/>
  <c r="G243" i="8"/>
  <c r="J243" i="8"/>
  <c r="F244" i="8"/>
  <c r="F261" i="8" s="1"/>
  <c r="G244" i="8"/>
  <c r="G245" i="8" s="1"/>
  <c r="G246" i="8" s="1"/>
  <c r="G247" i="8" s="1"/>
  <c r="G248" i="8" s="1"/>
  <c r="G249" i="8" s="1"/>
  <c r="G250" i="8" s="1"/>
  <c r="H244" i="8"/>
  <c r="J244" i="8"/>
  <c r="J245" i="8" s="1"/>
  <c r="J246" i="8" s="1"/>
  <c r="J247" i="8" s="1"/>
  <c r="J248" i="8" s="1"/>
  <c r="J249" i="8" s="1"/>
  <c r="J250" i="8" s="1"/>
  <c r="H245" i="8"/>
  <c r="H246" i="8"/>
  <c r="H247" i="8"/>
  <c r="H248" i="8"/>
  <c r="H249" i="8"/>
  <c r="H250" i="8"/>
  <c r="G251" i="8"/>
  <c r="G252" i="8" s="1"/>
  <c r="G253" i="8" s="1"/>
  <c r="G254" i="8" s="1"/>
  <c r="G255" i="8" s="1"/>
  <c r="G256" i="8" s="1"/>
  <c r="G257" i="8" s="1"/>
  <c r="H251" i="8"/>
  <c r="J251" i="8"/>
  <c r="J252" i="8" s="1"/>
  <c r="J253" i="8" s="1"/>
  <c r="J254" i="8" s="1"/>
  <c r="J255" i="8" s="1"/>
  <c r="J256" i="8" s="1"/>
  <c r="J257" i="8" s="1"/>
  <c r="H252" i="8"/>
  <c r="H253" i="8"/>
  <c r="H254" i="8"/>
  <c r="H255" i="8"/>
  <c r="H256" i="8"/>
  <c r="H257" i="8"/>
  <c r="G258" i="8"/>
  <c r="J258" i="8"/>
  <c r="G259" i="8"/>
  <c r="J259" i="8"/>
  <c r="G260" i="8"/>
  <c r="J260" i="8"/>
  <c r="G261" i="8"/>
  <c r="J261" i="8"/>
  <c r="G262" i="8"/>
  <c r="J262" i="8"/>
  <c r="G263" i="8"/>
  <c r="J263" i="8"/>
  <c r="F264" i="8"/>
  <c r="F283" i="8" s="1"/>
  <c r="G264" i="8"/>
  <c r="G265" i="8" s="1"/>
  <c r="G266" i="8" s="1"/>
  <c r="G267" i="8" s="1"/>
  <c r="G268" i="8" s="1"/>
  <c r="G269" i="8" s="1"/>
  <c r="G270" i="8" s="1"/>
  <c r="H264" i="8"/>
  <c r="J264" i="8"/>
  <c r="J265" i="8" s="1"/>
  <c r="J266" i="8" s="1"/>
  <c r="J267" i="8" s="1"/>
  <c r="J268" i="8" s="1"/>
  <c r="J269" i="8" s="1"/>
  <c r="J270" i="8" s="1"/>
  <c r="H265" i="8"/>
  <c r="H266" i="8"/>
  <c r="H267" i="8"/>
  <c r="H268" i="8"/>
  <c r="H269" i="8"/>
  <c r="H270" i="8"/>
  <c r="G271" i="8"/>
  <c r="G272" i="8" s="1"/>
  <c r="G273" i="8" s="1"/>
  <c r="G274" i="8" s="1"/>
  <c r="G275" i="8" s="1"/>
  <c r="G276" i="8" s="1"/>
  <c r="G277" i="8" s="1"/>
  <c r="H271" i="8"/>
  <c r="J271" i="8"/>
  <c r="J272" i="8" s="1"/>
  <c r="J273" i="8" s="1"/>
  <c r="J274" i="8" s="1"/>
  <c r="J275" i="8" s="1"/>
  <c r="J276" i="8" s="1"/>
  <c r="J277" i="8" s="1"/>
  <c r="H272" i="8"/>
  <c r="H273" i="8"/>
  <c r="H274" i="8"/>
  <c r="F275" i="8"/>
  <c r="H275" i="8"/>
  <c r="H276" i="8"/>
  <c r="H277" i="8"/>
  <c r="G278" i="8"/>
  <c r="J278" i="8"/>
  <c r="G279" i="8"/>
  <c r="J279" i="8"/>
  <c r="G280" i="8"/>
  <c r="J280" i="8"/>
  <c r="G281" i="8"/>
  <c r="J281" i="8"/>
  <c r="G282" i="8"/>
  <c r="J282" i="8"/>
  <c r="G283" i="8"/>
  <c r="J283" i="8"/>
  <c r="F284" i="8"/>
  <c r="F290" i="8" s="1"/>
  <c r="G284" i="8"/>
  <c r="G285" i="8" s="1"/>
  <c r="G286" i="8" s="1"/>
  <c r="G287" i="8" s="1"/>
  <c r="G288" i="8" s="1"/>
  <c r="G289" i="8" s="1"/>
  <c r="G290" i="8" s="1"/>
  <c r="H284" i="8"/>
  <c r="J284" i="8"/>
  <c r="J285" i="8" s="1"/>
  <c r="J286" i="8" s="1"/>
  <c r="J287" i="8" s="1"/>
  <c r="J288" i="8" s="1"/>
  <c r="J289" i="8" s="1"/>
  <c r="J290" i="8" s="1"/>
  <c r="F285" i="8"/>
  <c r="H285" i="8"/>
  <c r="H286" i="8"/>
  <c r="H287" i="8"/>
  <c r="H288" i="8"/>
  <c r="H289" i="8"/>
  <c r="H290" i="8"/>
  <c r="G291" i="8"/>
  <c r="J291" i="8"/>
  <c r="F292" i="8"/>
  <c r="F298" i="8" s="1"/>
  <c r="G292" i="8"/>
  <c r="H292" i="8"/>
  <c r="J292" i="8"/>
  <c r="J293" i="8" s="1"/>
  <c r="J294" i="8" s="1"/>
  <c r="J295" i="8" s="1"/>
  <c r="J296" i="8" s="1"/>
  <c r="J297" i="8" s="1"/>
  <c r="J298" i="8" s="1"/>
  <c r="F293" i="8"/>
  <c r="H293" i="8"/>
  <c r="H294" i="8"/>
  <c r="H295" i="8"/>
  <c r="F296" i="8"/>
  <c r="H296" i="8"/>
  <c r="H297" i="8"/>
  <c r="H298" i="8"/>
  <c r="F299" i="8"/>
  <c r="G299" i="8"/>
  <c r="H299" i="8"/>
  <c r="J299" i="8"/>
  <c r="J300" i="8" s="1"/>
  <c r="J301" i="8" s="1"/>
  <c r="J302" i="8" s="1"/>
  <c r="F300" i="8"/>
  <c r="G300" i="8"/>
  <c r="G301" i="8" s="1"/>
  <c r="G303" i="8"/>
  <c r="H303" i="8"/>
  <c r="J303" i="8"/>
  <c r="J304" i="8" s="1"/>
  <c r="J305" i="8" s="1"/>
  <c r="J306" i="8" s="1"/>
  <c r="G307" i="8"/>
  <c r="J307" i="8"/>
  <c r="G308" i="8"/>
  <c r="J308" i="8"/>
  <c r="G309" i="8"/>
  <c r="J309" i="8"/>
  <c r="F310" i="8"/>
  <c r="F324" i="8" s="1"/>
  <c r="G310" i="8"/>
  <c r="G311" i="8" s="1"/>
  <c r="G312" i="8" s="1"/>
  <c r="G313" i="8" s="1"/>
  <c r="G314" i="8" s="1"/>
  <c r="G315" i="8" s="1"/>
  <c r="G316" i="8" s="1"/>
  <c r="H310" i="8"/>
  <c r="J310" i="8"/>
  <c r="J311" i="8" s="1"/>
  <c r="J312" i="8" s="1"/>
  <c r="J313" i="8" s="1"/>
  <c r="J314" i="8" s="1"/>
  <c r="J315" i="8" s="1"/>
  <c r="J316" i="8" s="1"/>
  <c r="H311" i="8"/>
  <c r="H312" i="8"/>
  <c r="H313" i="8"/>
  <c r="H314" i="8"/>
  <c r="H315" i="8"/>
  <c r="H316" i="8"/>
  <c r="G317" i="8"/>
  <c r="G318" i="8" s="1"/>
  <c r="G319" i="8" s="1"/>
  <c r="G320" i="8" s="1"/>
  <c r="H317" i="8"/>
  <c r="J317" i="8"/>
  <c r="J318" i="8" s="1"/>
  <c r="J319" i="8" s="1"/>
  <c r="J320" i="8" s="1"/>
  <c r="G321" i="8"/>
  <c r="G322" i="8" s="1"/>
  <c r="G323" i="8" s="1"/>
  <c r="G324" i="8" s="1"/>
  <c r="H321" i="8"/>
  <c r="J321" i="8"/>
  <c r="J322" i="8" s="1"/>
  <c r="J323" i="8" s="1"/>
  <c r="J324" i="8" s="1"/>
  <c r="G325" i="8"/>
  <c r="J325" i="8"/>
  <c r="G326" i="8"/>
  <c r="J326" i="8"/>
  <c r="G327" i="8"/>
  <c r="J327" i="8"/>
  <c r="F328" i="8"/>
  <c r="F342" i="8" s="1"/>
  <c r="G328" i="8"/>
  <c r="G329" i="8" s="1"/>
  <c r="G330" i="8" s="1"/>
  <c r="G331" i="8" s="1"/>
  <c r="G332" i="8" s="1"/>
  <c r="G333" i="8" s="1"/>
  <c r="G334" i="8" s="1"/>
  <c r="H328" i="8"/>
  <c r="J328" i="8"/>
  <c r="J329" i="8" s="1"/>
  <c r="F329" i="8"/>
  <c r="H329" i="8"/>
  <c r="H330" i="8"/>
  <c r="H331" i="8"/>
  <c r="H332" i="8"/>
  <c r="H333" i="8"/>
  <c r="H334" i="8"/>
  <c r="G335" i="8"/>
  <c r="G336" i="8" s="1"/>
  <c r="G337" i="8" s="1"/>
  <c r="G338" i="8" s="1"/>
  <c r="H335" i="8"/>
  <c r="J335" i="8"/>
  <c r="J336" i="8" s="1"/>
  <c r="J337" i="8" s="1"/>
  <c r="J338" i="8" s="1"/>
  <c r="G339" i="8"/>
  <c r="G340" i="8" s="1"/>
  <c r="G341" i="8" s="1"/>
  <c r="G342" i="8" s="1"/>
  <c r="H339" i="8"/>
  <c r="J339" i="8"/>
  <c r="J340" i="8" s="1"/>
  <c r="J341" i="8" s="1"/>
  <c r="G343" i="8"/>
  <c r="J343" i="8"/>
  <c r="G344" i="8"/>
  <c r="J344" i="8"/>
  <c r="G345" i="8"/>
  <c r="J345" i="8"/>
  <c r="F346" i="8"/>
  <c r="I346" i="8" s="1"/>
  <c r="J346" i="8"/>
  <c r="F347" i="8"/>
  <c r="I347" i="8" s="1"/>
  <c r="J347" i="8"/>
  <c r="F348" i="8"/>
  <c r="F350" i="8" s="1"/>
  <c r="G348" i="8"/>
  <c r="J348" i="8"/>
  <c r="G349" i="8"/>
  <c r="G350" i="8" s="1"/>
  <c r="G351" i="8" s="1"/>
  <c r="G352" i="8" s="1"/>
  <c r="J349" i="8"/>
  <c r="J350" i="8" s="1"/>
  <c r="J351" i="8" s="1"/>
  <c r="J352" i="8" s="1"/>
  <c r="G353" i="8"/>
  <c r="J353" i="8"/>
  <c r="F354" i="8"/>
  <c r="F360" i="8" s="1"/>
  <c r="J354" i="8"/>
  <c r="J355" i="8" s="1"/>
  <c r="J356" i="8" s="1"/>
  <c r="J357" i="8" s="1"/>
  <c r="J358" i="8" s="1"/>
  <c r="J359" i="8" s="1"/>
  <c r="J360" i="8" s="1"/>
  <c r="J361" i="8" s="1"/>
  <c r="J362" i="8" s="1"/>
  <c r="G355" i="8"/>
  <c r="G356" i="8" s="1"/>
  <c r="G357" i="8" s="1"/>
  <c r="G358" i="8" s="1"/>
  <c r="G359" i="8" s="1"/>
  <c r="G360" i="8" s="1"/>
  <c r="G361" i="8" s="1"/>
  <c r="G362" i="8" s="1"/>
  <c r="H355" i="8"/>
  <c r="H356" i="8" s="1"/>
  <c r="H357" i="8" s="1"/>
  <c r="H358" i="8" s="1"/>
  <c r="H359" i="8" s="1"/>
  <c r="H360" i="8" s="1"/>
  <c r="H361" i="8" s="1"/>
  <c r="H362" i="8" s="1"/>
  <c r="D13" i="8"/>
  <c r="X171" i="8" s="1"/>
  <c r="D14" i="8"/>
  <c r="X172" i="8" s="1"/>
  <c r="L279" i="8" s="1"/>
  <c r="D15" i="8"/>
  <c r="X173" i="8" s="1"/>
  <c r="D16" i="8"/>
  <c r="X174" i="8" s="1"/>
  <c r="D17" i="8"/>
  <c r="X175" i="8" s="1"/>
  <c r="D18" i="8"/>
  <c r="X176" i="8" s="1"/>
  <c r="D19" i="8"/>
  <c r="X177" i="8" s="1"/>
  <c r="D20" i="8"/>
  <c r="X178" i="8" s="1"/>
  <c r="D21" i="8"/>
  <c r="X179" i="8" s="1"/>
  <c r="D22" i="8"/>
  <c r="X180" i="8" s="1"/>
  <c r="D12" i="8"/>
  <c r="X170" i="8" s="1"/>
  <c r="L285" i="8"/>
  <c r="L288" i="8"/>
  <c r="L289" i="8"/>
  <c r="L290" i="8"/>
  <c r="F311" i="8" l="1"/>
  <c r="F305" i="8"/>
  <c r="F302" i="8"/>
  <c r="I329" i="8"/>
  <c r="F308" i="8"/>
  <c r="F201" i="8"/>
  <c r="I201" i="8" s="1"/>
  <c r="T201" i="8" s="1"/>
  <c r="F185" i="8"/>
  <c r="I185" i="8" s="1"/>
  <c r="T185" i="8" s="1"/>
  <c r="F306" i="8"/>
  <c r="F289" i="8"/>
  <c r="F286" i="8"/>
  <c r="F331" i="8"/>
  <c r="F203" i="8"/>
  <c r="I203" i="8" s="1"/>
  <c r="N203" i="8" s="1"/>
  <c r="F199" i="8"/>
  <c r="F183" i="8"/>
  <c r="I183" i="8" s="1"/>
  <c r="T183" i="8" s="1"/>
  <c r="F351" i="8"/>
  <c r="F333" i="8"/>
  <c r="F309" i="8"/>
  <c r="I309" i="8" s="1"/>
  <c r="F238" i="8"/>
  <c r="F208" i="8"/>
  <c r="L353" i="8"/>
  <c r="L261" i="8"/>
  <c r="L343" i="8"/>
  <c r="I283" i="8"/>
  <c r="T283" i="8" s="1"/>
  <c r="Q295" i="8"/>
  <c r="Q177" i="8"/>
  <c r="I238" i="8"/>
  <c r="Q284" i="8"/>
  <c r="I342" i="8"/>
  <c r="I212" i="8"/>
  <c r="Q290" i="8"/>
  <c r="O236" i="8"/>
  <c r="Q180" i="8"/>
  <c r="F288" i="8"/>
  <c r="F241" i="8"/>
  <c r="F352" i="8"/>
  <c r="I352" i="8" s="1"/>
  <c r="F295" i="8"/>
  <c r="L267" i="8"/>
  <c r="L197" i="8"/>
  <c r="L345" i="8"/>
  <c r="L227" i="8"/>
  <c r="L321" i="8"/>
  <c r="L341" i="8"/>
  <c r="L179" i="8"/>
  <c r="L295" i="8"/>
  <c r="L330" i="8"/>
  <c r="L349" i="8"/>
  <c r="L361" i="8"/>
  <c r="L255" i="8"/>
  <c r="L213" i="8"/>
  <c r="L308" i="8"/>
  <c r="I199" i="8"/>
  <c r="T199" i="8" s="1"/>
  <c r="L302" i="8"/>
  <c r="F332" i="8"/>
  <c r="F307" i="8"/>
  <c r="I307" i="8" s="1"/>
  <c r="T307" i="8" s="1"/>
  <c r="F304" i="8"/>
  <c r="I304" i="8" s="1"/>
  <c r="T304" i="8" s="1"/>
  <c r="F303" i="8"/>
  <c r="I261" i="8"/>
  <c r="T261" i="8" s="1"/>
  <c r="F234" i="8"/>
  <c r="F223" i="8"/>
  <c r="I223" i="8" s="1"/>
  <c r="Q350" i="8"/>
  <c r="O334" i="8"/>
  <c r="O332" i="8"/>
  <c r="O330" i="8"/>
  <c r="O314" i="8"/>
  <c r="Q298" i="8"/>
  <c r="Q294" i="8"/>
  <c r="R275" i="8"/>
  <c r="R272" i="8"/>
  <c r="R255" i="8"/>
  <c r="R252" i="8"/>
  <c r="R235" i="8"/>
  <c r="R232" i="8"/>
  <c r="Q181" i="8"/>
  <c r="L239" i="8"/>
  <c r="I300" i="8"/>
  <c r="T300" i="8" s="1"/>
  <c r="Q352" i="8"/>
  <c r="O316" i="8"/>
  <c r="O313" i="8"/>
  <c r="Q297" i="8"/>
  <c r="Q293" i="8"/>
  <c r="O290" i="8"/>
  <c r="O288" i="8"/>
  <c r="O286" i="8"/>
  <c r="R257" i="8"/>
  <c r="R254" i="8"/>
  <c r="R237" i="8"/>
  <c r="R234" i="8"/>
  <c r="Q351" i="8"/>
  <c r="O333" i="8"/>
  <c r="O331" i="8"/>
  <c r="O329" i="8"/>
  <c r="O315" i="8"/>
  <c r="O310" i="8"/>
  <c r="Q296" i="8"/>
  <c r="R276" i="8"/>
  <c r="R271" i="8"/>
  <c r="R256" i="8"/>
  <c r="R251" i="8"/>
  <c r="R236" i="8"/>
  <c r="L357" i="8"/>
  <c r="L313" i="8"/>
  <c r="L277" i="8"/>
  <c r="L169" i="8"/>
  <c r="L175" i="8"/>
  <c r="L211" i="8"/>
  <c r="L221" i="8"/>
  <c r="L309" i="8"/>
  <c r="L171" i="8"/>
  <c r="L203" i="8"/>
  <c r="L229" i="8"/>
  <c r="L245" i="8"/>
  <c r="L269" i="8"/>
  <c r="L346" i="8"/>
  <c r="N346" i="8" s="1"/>
  <c r="L173" i="8"/>
  <c r="L205" i="8"/>
  <c r="L219" i="8"/>
  <c r="L247" i="8"/>
  <c r="L347" i="8"/>
  <c r="N347" i="8" s="1"/>
  <c r="L195" i="8"/>
  <c r="L207" i="8"/>
  <c r="L223" i="8"/>
  <c r="L265" i="8"/>
  <c r="L348" i="8"/>
  <c r="L187" i="8"/>
  <c r="L304" i="8"/>
  <c r="L324" i="8"/>
  <c r="L303" i="8"/>
  <c r="L322" i="8"/>
  <c r="L342" i="8"/>
  <c r="L189" i="8"/>
  <c r="L305" i="8"/>
  <c r="L339" i="8"/>
  <c r="L306" i="8"/>
  <c r="L340" i="8"/>
  <c r="L177" i="8"/>
  <c r="L199" i="8"/>
  <c r="L231" i="8"/>
  <c r="L243" i="8"/>
  <c r="L253" i="8"/>
  <c r="L263" i="8"/>
  <c r="L271" i="8"/>
  <c r="L294" i="8"/>
  <c r="L298" i="8"/>
  <c r="L312" i="8"/>
  <c r="L316" i="8"/>
  <c r="L332" i="8"/>
  <c r="L181" i="8"/>
  <c r="L215" i="8"/>
  <c r="L257" i="8"/>
  <c r="L283" i="8"/>
  <c r="L296" i="8"/>
  <c r="L314" i="8"/>
  <c r="L334" i="8"/>
  <c r="L350" i="8"/>
  <c r="L354" i="8"/>
  <c r="L358" i="8"/>
  <c r="L362" i="8"/>
  <c r="L235" i="8"/>
  <c r="L273" i="8"/>
  <c r="L292" i="8"/>
  <c r="L297" i="8"/>
  <c r="L310" i="8"/>
  <c r="L315" i="8"/>
  <c r="L326" i="8"/>
  <c r="L351" i="8"/>
  <c r="L355" i="8"/>
  <c r="L359" i="8"/>
  <c r="L237" i="8"/>
  <c r="L251" i="8"/>
  <c r="L275" i="8"/>
  <c r="L293" i="8"/>
  <c r="L311" i="8"/>
  <c r="L328" i="8"/>
  <c r="L344" i="8"/>
  <c r="L352" i="8"/>
  <c r="L356" i="8"/>
  <c r="L360" i="8"/>
  <c r="F268" i="8"/>
  <c r="I268" i="8" s="1"/>
  <c r="T268" i="8" s="1"/>
  <c r="F271" i="8"/>
  <c r="I271" i="8" s="1"/>
  <c r="F272" i="8"/>
  <c r="I272" i="8" s="1"/>
  <c r="F279" i="8"/>
  <c r="I279" i="8" s="1"/>
  <c r="T279" i="8" s="1"/>
  <c r="F258" i="8"/>
  <c r="I258" i="8" s="1"/>
  <c r="F262" i="8"/>
  <c r="I262" i="8" s="1"/>
  <c r="T262" i="8" s="1"/>
  <c r="L320" i="8"/>
  <c r="L299" i="8"/>
  <c r="I324" i="8"/>
  <c r="T324" i="8" s="1"/>
  <c r="I308" i="8"/>
  <c r="T308" i="8" s="1"/>
  <c r="I299" i="8"/>
  <c r="T299" i="8" s="1"/>
  <c r="F294" i="8"/>
  <c r="F297" i="8"/>
  <c r="F301" i="8"/>
  <c r="I301" i="8" s="1"/>
  <c r="T301" i="8" s="1"/>
  <c r="F267" i="8"/>
  <c r="I267" i="8" s="1"/>
  <c r="T267" i="8" s="1"/>
  <c r="F254" i="8"/>
  <c r="I254" i="8" s="1"/>
  <c r="F207" i="8"/>
  <c r="F209" i="8"/>
  <c r="F210" i="8"/>
  <c r="F197" i="8"/>
  <c r="I197" i="8" s="1"/>
  <c r="T197" i="8" s="1"/>
  <c r="F195" i="8"/>
  <c r="I195" i="8" s="1"/>
  <c r="T195" i="8" s="1"/>
  <c r="F189" i="8"/>
  <c r="I189" i="8" s="1"/>
  <c r="T189" i="8" s="1"/>
  <c r="F187" i="8"/>
  <c r="I187" i="8" s="1"/>
  <c r="T187" i="8" s="1"/>
  <c r="R181" i="8"/>
  <c r="F276" i="8"/>
  <c r="I276" i="8" s="1"/>
  <c r="F259" i="8"/>
  <c r="I259" i="8" s="1"/>
  <c r="T259" i="8" s="1"/>
  <c r="O178" i="8"/>
  <c r="O182" i="8"/>
  <c r="O176" i="8"/>
  <c r="O177" i="8"/>
  <c r="O181" i="8"/>
  <c r="O180" i="8"/>
  <c r="F341" i="8"/>
  <c r="I341" i="8" s="1"/>
  <c r="T341" i="8" s="1"/>
  <c r="F339" i="8"/>
  <c r="I339" i="8" s="1"/>
  <c r="T339" i="8" s="1"/>
  <c r="F336" i="8"/>
  <c r="I336" i="8" s="1"/>
  <c r="T336" i="8" s="1"/>
  <c r="F335" i="8"/>
  <c r="I335" i="8" s="1"/>
  <c r="T335" i="8" s="1"/>
  <c r="F280" i="8"/>
  <c r="I280" i="8" s="1"/>
  <c r="T280" i="8" s="1"/>
  <c r="F263" i="8"/>
  <c r="I263" i="8" s="1"/>
  <c r="T263" i="8" s="1"/>
  <c r="F260" i="8"/>
  <c r="I260" i="8" s="1"/>
  <c r="T260" i="8" s="1"/>
  <c r="F248" i="8"/>
  <c r="I248" i="8" s="1"/>
  <c r="T248" i="8" s="1"/>
  <c r="I241" i="8"/>
  <c r="T241" i="8" s="1"/>
  <c r="I242" i="8"/>
  <c r="T242" i="8" s="1"/>
  <c r="R192" i="8"/>
  <c r="D193" i="8"/>
  <c r="R193" i="8" s="1"/>
  <c r="F171" i="8"/>
  <c r="F175" i="8"/>
  <c r="I175" i="8" s="1"/>
  <c r="F181" i="8"/>
  <c r="F184" i="8"/>
  <c r="I184" i="8" s="1"/>
  <c r="T184" i="8" s="1"/>
  <c r="F188" i="8"/>
  <c r="I188" i="8" s="1"/>
  <c r="T188" i="8" s="1"/>
  <c r="F193" i="8"/>
  <c r="I193" i="8" s="1"/>
  <c r="F198" i="8"/>
  <c r="I198" i="8" s="1"/>
  <c r="T198" i="8" s="1"/>
  <c r="F202" i="8"/>
  <c r="I202" i="8" s="1"/>
  <c r="T202" i="8" s="1"/>
  <c r="F173" i="8"/>
  <c r="I173" i="8" s="1"/>
  <c r="T173" i="8" s="1"/>
  <c r="F177" i="8"/>
  <c r="F186" i="8"/>
  <c r="I186" i="8" s="1"/>
  <c r="T186" i="8" s="1"/>
  <c r="F196" i="8"/>
  <c r="I196" i="8" s="1"/>
  <c r="T196" i="8" s="1"/>
  <c r="F200" i="8"/>
  <c r="I200" i="8" s="1"/>
  <c r="T200" i="8" s="1"/>
  <c r="R351" i="8"/>
  <c r="R352" i="8"/>
  <c r="R176" i="8"/>
  <c r="R180" i="8"/>
  <c r="R179" i="8"/>
  <c r="R178" i="8"/>
  <c r="R182" i="8"/>
  <c r="R315" i="8"/>
  <c r="R313" i="8"/>
  <c r="O277" i="8"/>
  <c r="O275" i="8"/>
  <c r="O273" i="8"/>
  <c r="O271" i="8"/>
  <c r="O257" i="8"/>
  <c r="O255" i="8"/>
  <c r="O253" i="8"/>
  <c r="O251" i="8"/>
  <c r="O237" i="8"/>
  <c r="O235" i="8"/>
  <c r="Q182" i="8"/>
  <c r="Q178" i="8"/>
  <c r="I311" i="8"/>
  <c r="N311" i="8" s="1"/>
  <c r="I219" i="8"/>
  <c r="T219" i="8" s="1"/>
  <c r="Q179" i="8"/>
  <c r="N339" i="8"/>
  <c r="J342" i="8"/>
  <c r="T342" i="8" s="1"/>
  <c r="J330" i="8"/>
  <c r="J331" i="8" s="1"/>
  <c r="J332" i="8" s="1"/>
  <c r="J333" i="8" s="1"/>
  <c r="J334" i="8" s="1"/>
  <c r="F355" i="8"/>
  <c r="I355" i="8" s="1"/>
  <c r="T355" i="8" s="1"/>
  <c r="F359" i="8"/>
  <c r="I359" i="8" s="1"/>
  <c r="T359" i="8" s="1"/>
  <c r="F356" i="8"/>
  <c r="I356" i="8" s="1"/>
  <c r="T356" i="8" s="1"/>
  <c r="F357" i="8"/>
  <c r="I357" i="8" s="1"/>
  <c r="T357" i="8" s="1"/>
  <c r="F358" i="8"/>
  <c r="I358" i="8" s="1"/>
  <c r="T358" i="8" s="1"/>
  <c r="I350" i="8"/>
  <c r="I310" i="8"/>
  <c r="F313" i="8"/>
  <c r="I313" i="8" s="1"/>
  <c r="F317" i="8"/>
  <c r="I317" i="8" s="1"/>
  <c r="T317" i="8" s="1"/>
  <c r="F312" i="8"/>
  <c r="I312" i="8" s="1"/>
  <c r="F316" i="8"/>
  <c r="I316" i="8" s="1"/>
  <c r="F318" i="8"/>
  <c r="I318" i="8" s="1"/>
  <c r="T318" i="8" s="1"/>
  <c r="F319" i="8"/>
  <c r="I319" i="8" s="1"/>
  <c r="T319" i="8" s="1"/>
  <c r="F320" i="8"/>
  <c r="I320" i="8" s="1"/>
  <c r="T320" i="8" s="1"/>
  <c r="F321" i="8"/>
  <c r="I321" i="8" s="1"/>
  <c r="T321" i="8" s="1"/>
  <c r="F322" i="8"/>
  <c r="I322" i="8" s="1"/>
  <c r="T322" i="8" s="1"/>
  <c r="F326" i="8"/>
  <c r="I326" i="8" s="1"/>
  <c r="T326" i="8" s="1"/>
  <c r="F325" i="8"/>
  <c r="I325" i="8" s="1"/>
  <c r="T325" i="8" s="1"/>
  <c r="L204" i="8"/>
  <c r="L325" i="8"/>
  <c r="L241" i="8"/>
  <c r="L281" i="8"/>
  <c r="L192" i="8"/>
  <c r="L194" i="8"/>
  <c r="L193" i="8"/>
  <c r="L184" i="8"/>
  <c r="L186" i="8"/>
  <c r="L335" i="8"/>
  <c r="L337" i="8"/>
  <c r="L259" i="8"/>
  <c r="N259" i="8" s="1"/>
  <c r="L185" i="8"/>
  <c r="L301" i="8"/>
  <c r="L317" i="8"/>
  <c r="L336" i="8"/>
  <c r="F361" i="8"/>
  <c r="I361" i="8" s="1"/>
  <c r="T361" i="8" s="1"/>
  <c r="I351" i="8"/>
  <c r="F315" i="8"/>
  <c r="I315" i="8" s="1"/>
  <c r="F314" i="8"/>
  <c r="I314" i="8" s="1"/>
  <c r="G302" i="8"/>
  <c r="I302" i="8" s="1"/>
  <c r="T302" i="8" s="1"/>
  <c r="I290" i="8"/>
  <c r="I289" i="8"/>
  <c r="I286" i="8"/>
  <c r="I285" i="8"/>
  <c r="I284" i="8"/>
  <c r="F287" i="8"/>
  <c r="I287" i="8" s="1"/>
  <c r="F291" i="8"/>
  <c r="I291" i="8" s="1"/>
  <c r="T291" i="8" s="1"/>
  <c r="F265" i="8"/>
  <c r="I265" i="8" s="1"/>
  <c r="T265" i="8" s="1"/>
  <c r="F269" i="8"/>
  <c r="I269" i="8" s="1"/>
  <c r="T269" i="8" s="1"/>
  <c r="F273" i="8"/>
  <c r="I273" i="8" s="1"/>
  <c r="F277" i="8"/>
  <c r="I277" i="8" s="1"/>
  <c r="I264" i="8"/>
  <c r="T264" i="8" s="1"/>
  <c r="I234" i="8"/>
  <c r="F225" i="8"/>
  <c r="I225" i="8" s="1"/>
  <c r="T225" i="8" s="1"/>
  <c r="F229" i="8"/>
  <c r="I229" i="8" s="1"/>
  <c r="T229" i="8" s="1"/>
  <c r="F233" i="8"/>
  <c r="I233" i="8" s="1"/>
  <c r="F237" i="8"/>
  <c r="I237" i="8" s="1"/>
  <c r="I224" i="8"/>
  <c r="T224" i="8" s="1"/>
  <c r="F227" i="8"/>
  <c r="I227" i="8" s="1"/>
  <c r="T227" i="8" s="1"/>
  <c r="F231" i="8"/>
  <c r="I231" i="8" s="1"/>
  <c r="F235" i="8"/>
  <c r="I235" i="8" s="1"/>
  <c r="F232" i="8"/>
  <c r="I232" i="8" s="1"/>
  <c r="F236" i="8"/>
  <c r="I236" i="8" s="1"/>
  <c r="F226" i="8"/>
  <c r="I226" i="8" s="1"/>
  <c r="T226" i="8" s="1"/>
  <c r="F230" i="8"/>
  <c r="I230" i="8" s="1"/>
  <c r="T230" i="8" s="1"/>
  <c r="I288" i="8"/>
  <c r="N283" i="8"/>
  <c r="I213" i="8"/>
  <c r="T213" i="8" s="1"/>
  <c r="F216" i="8"/>
  <c r="I216" i="8" s="1"/>
  <c r="T216" i="8" s="1"/>
  <c r="F220" i="8"/>
  <c r="I220" i="8" s="1"/>
  <c r="T220" i="8" s="1"/>
  <c r="F214" i="8"/>
  <c r="I214" i="8" s="1"/>
  <c r="T214" i="8" s="1"/>
  <c r="F218" i="8"/>
  <c r="I218" i="8" s="1"/>
  <c r="T218" i="8" s="1"/>
  <c r="F222" i="8"/>
  <c r="I222" i="8" s="1"/>
  <c r="T222" i="8" s="1"/>
  <c r="F221" i="8"/>
  <c r="I221" i="8" s="1"/>
  <c r="T221" i="8" s="1"/>
  <c r="F215" i="8"/>
  <c r="I215" i="8" s="1"/>
  <c r="T215" i="8" s="1"/>
  <c r="L319" i="8"/>
  <c r="L307" i="8"/>
  <c r="N307" i="8" s="1"/>
  <c r="L300" i="8"/>
  <c r="N300" i="8" s="1"/>
  <c r="L183" i="8"/>
  <c r="F362" i="8"/>
  <c r="I362" i="8" s="1"/>
  <c r="T362" i="8" s="1"/>
  <c r="I348" i="8"/>
  <c r="I331" i="8"/>
  <c r="F327" i="8"/>
  <c r="I327" i="8" s="1"/>
  <c r="F323" i="8"/>
  <c r="I323" i="8" s="1"/>
  <c r="T323" i="8" s="1"/>
  <c r="G304" i="8"/>
  <c r="G305" i="8" s="1"/>
  <c r="G306" i="8" s="1"/>
  <c r="I306" i="8" s="1"/>
  <c r="T306" i="8" s="1"/>
  <c r="I303" i="8"/>
  <c r="T303" i="8" s="1"/>
  <c r="F281" i="8"/>
  <c r="I281" i="8" s="1"/>
  <c r="T281" i="8" s="1"/>
  <c r="N261" i="8"/>
  <c r="F243" i="8"/>
  <c r="I243" i="8" s="1"/>
  <c r="T243" i="8" s="1"/>
  <c r="F239" i="8"/>
  <c r="I239" i="8" s="1"/>
  <c r="T239" i="8" s="1"/>
  <c r="F217" i="8"/>
  <c r="I217" i="8" s="1"/>
  <c r="T217" i="8" s="1"/>
  <c r="G206" i="8"/>
  <c r="G207" i="8" s="1"/>
  <c r="G208" i="8" s="1"/>
  <c r="G209" i="8" s="1"/>
  <c r="I205" i="8"/>
  <c r="T205" i="8" s="1"/>
  <c r="R238" i="8"/>
  <c r="T238" i="8" s="1"/>
  <c r="R258" i="8"/>
  <c r="R278" i="8"/>
  <c r="R345" i="8"/>
  <c r="R346" i="8"/>
  <c r="T346" i="8" s="1"/>
  <c r="R347" i="8"/>
  <c r="T347" i="8" s="1"/>
  <c r="R348" i="8"/>
  <c r="R309" i="8"/>
  <c r="R327" i="8"/>
  <c r="R212" i="8"/>
  <c r="T212" i="8" s="1"/>
  <c r="R203" i="8"/>
  <c r="L287" i="8" s="1"/>
  <c r="R223" i="8"/>
  <c r="T223" i="8" s="1"/>
  <c r="I177" i="8"/>
  <c r="I360" i="8"/>
  <c r="T360" i="8" s="1"/>
  <c r="I275" i="8"/>
  <c r="L338" i="8"/>
  <c r="L318" i="8"/>
  <c r="L191" i="8"/>
  <c r="I354" i="8"/>
  <c r="T354" i="8" s="1"/>
  <c r="F353" i="8"/>
  <c r="I353" i="8" s="1"/>
  <c r="T353" i="8" s="1"/>
  <c r="F349" i="8"/>
  <c r="I349" i="8" s="1"/>
  <c r="I333" i="8"/>
  <c r="I332" i="8"/>
  <c r="F330" i="8"/>
  <c r="I330" i="8" s="1"/>
  <c r="F334" i="8"/>
  <c r="I334" i="8" s="1"/>
  <c r="F338" i="8"/>
  <c r="I338" i="8" s="1"/>
  <c r="T338" i="8" s="1"/>
  <c r="F340" i="8"/>
  <c r="I340" i="8" s="1"/>
  <c r="T340" i="8" s="1"/>
  <c r="I328" i="8"/>
  <c r="T328" i="8" s="1"/>
  <c r="F337" i="8"/>
  <c r="I337" i="8" s="1"/>
  <c r="T337" i="8" s="1"/>
  <c r="F343" i="8"/>
  <c r="I343" i="8" s="1"/>
  <c r="T343" i="8" s="1"/>
  <c r="F344" i="8"/>
  <c r="I344" i="8" s="1"/>
  <c r="T344" i="8" s="1"/>
  <c r="F345" i="8"/>
  <c r="I345" i="8" s="1"/>
  <c r="G293" i="8"/>
  <c r="G294" i="8" s="1"/>
  <c r="G295" i="8" s="1"/>
  <c r="I292" i="8"/>
  <c r="F282" i="8"/>
  <c r="I282" i="8" s="1"/>
  <c r="T282" i="8" s="1"/>
  <c r="F278" i="8"/>
  <c r="I278" i="8" s="1"/>
  <c r="F274" i="8"/>
  <c r="I274" i="8" s="1"/>
  <c r="F270" i="8"/>
  <c r="I270" i="8" s="1"/>
  <c r="T270" i="8" s="1"/>
  <c r="F266" i="8"/>
  <c r="I266" i="8" s="1"/>
  <c r="T266" i="8" s="1"/>
  <c r="I244" i="8"/>
  <c r="T244" i="8" s="1"/>
  <c r="F247" i="8"/>
  <c r="I247" i="8" s="1"/>
  <c r="T247" i="8" s="1"/>
  <c r="F251" i="8"/>
  <c r="I251" i="8" s="1"/>
  <c r="F255" i="8"/>
  <c r="I255" i="8" s="1"/>
  <c r="F245" i="8"/>
  <c r="I245" i="8" s="1"/>
  <c r="T245" i="8" s="1"/>
  <c r="F249" i="8"/>
  <c r="I249" i="8" s="1"/>
  <c r="T249" i="8" s="1"/>
  <c r="F253" i="8"/>
  <c r="I253" i="8" s="1"/>
  <c r="F252" i="8"/>
  <c r="I252" i="8" s="1"/>
  <c r="F246" i="8"/>
  <c r="I246" i="8" s="1"/>
  <c r="T246" i="8" s="1"/>
  <c r="F250" i="8"/>
  <c r="I250" i="8" s="1"/>
  <c r="T250" i="8" s="1"/>
  <c r="F256" i="8"/>
  <c r="I256" i="8" s="1"/>
  <c r="F257" i="8"/>
  <c r="I257" i="8" s="1"/>
  <c r="F240" i="8"/>
  <c r="I240" i="8" s="1"/>
  <c r="T240" i="8" s="1"/>
  <c r="F228" i="8"/>
  <c r="I228" i="8" s="1"/>
  <c r="T228" i="8" s="1"/>
  <c r="L249" i="8"/>
  <c r="L233" i="8"/>
  <c r="L225" i="8"/>
  <c r="L217" i="8"/>
  <c r="L209" i="8"/>
  <c r="L201" i="8"/>
  <c r="I179" i="8"/>
  <c r="I171" i="8"/>
  <c r="T171" i="8" s="1"/>
  <c r="F170" i="8"/>
  <c r="I170" i="8" s="1"/>
  <c r="T170" i="8" s="1"/>
  <c r="F174" i="8"/>
  <c r="I174" i="8" s="1"/>
  <c r="T174" i="8" s="1"/>
  <c r="F178" i="8"/>
  <c r="I178" i="8" s="1"/>
  <c r="F182" i="8"/>
  <c r="I182" i="8" s="1"/>
  <c r="F194" i="8"/>
  <c r="I194" i="8" s="1"/>
  <c r="I169" i="8"/>
  <c r="T169" i="8" s="1"/>
  <c r="F172" i="8"/>
  <c r="I172" i="8" s="1"/>
  <c r="T172" i="8" s="1"/>
  <c r="F176" i="8"/>
  <c r="I176" i="8" s="1"/>
  <c r="T176" i="8" s="1"/>
  <c r="F180" i="8"/>
  <c r="I180" i="8" s="1"/>
  <c r="F190" i="8"/>
  <c r="I190" i="8" s="1"/>
  <c r="T190" i="8" s="1"/>
  <c r="F191" i="8"/>
  <c r="I191" i="8" s="1"/>
  <c r="T191" i="8" s="1"/>
  <c r="F192" i="8"/>
  <c r="I192" i="8" s="1"/>
  <c r="F204" i="8"/>
  <c r="I204" i="8" s="1"/>
  <c r="T204" i="8" s="1"/>
  <c r="L170" i="8"/>
  <c r="L172" i="8"/>
  <c r="L174" i="8"/>
  <c r="L196" i="8"/>
  <c r="N196" i="8" s="1"/>
  <c r="L198" i="8"/>
  <c r="L206" i="8"/>
  <c r="L208" i="8"/>
  <c r="L210" i="8"/>
  <c r="L212" i="8"/>
  <c r="N212" i="8" s="1"/>
  <c r="L218" i="8"/>
  <c r="L220" i="8"/>
  <c r="L222" i="8"/>
  <c r="L224" i="8"/>
  <c r="L226" i="8"/>
  <c r="L228" i="8"/>
  <c r="L230" i="8"/>
  <c r="L238" i="8"/>
  <c r="N238" i="8" s="1"/>
  <c r="L242" i="8"/>
  <c r="N242" i="8" s="1"/>
  <c r="L244" i="8"/>
  <c r="L246" i="8"/>
  <c r="L248" i="8"/>
  <c r="L250" i="8"/>
  <c r="L258" i="8"/>
  <c r="N258" i="8" s="1"/>
  <c r="L262" i="8"/>
  <c r="N262" i="8" s="1"/>
  <c r="L264" i="8"/>
  <c r="L266" i="8"/>
  <c r="L268" i="8"/>
  <c r="L270" i="8"/>
  <c r="L278" i="8"/>
  <c r="L282" i="8"/>
  <c r="L327" i="8"/>
  <c r="L188" i="8"/>
  <c r="N188" i="8" s="1"/>
  <c r="L190" i="8"/>
  <c r="L240" i="8"/>
  <c r="L260" i="8"/>
  <c r="N260" i="8" s="1"/>
  <c r="L280" i="8"/>
  <c r="L323" i="8"/>
  <c r="L291" i="8" s="1"/>
  <c r="L176" i="8"/>
  <c r="L178" i="8"/>
  <c r="L180" i="8"/>
  <c r="L182" i="8"/>
  <c r="L200" i="8"/>
  <c r="N200" i="8" s="1"/>
  <c r="L202" i="8"/>
  <c r="N202" i="8" s="1"/>
  <c r="L214" i="8"/>
  <c r="L216" i="8"/>
  <c r="L232" i="8"/>
  <c r="L234" i="8"/>
  <c r="L236" i="8"/>
  <c r="L252" i="8"/>
  <c r="L254" i="8"/>
  <c r="L256" i="8"/>
  <c r="L272" i="8"/>
  <c r="N272" i="8" s="1"/>
  <c r="L274" i="8"/>
  <c r="L276" i="8"/>
  <c r="L329" i="8"/>
  <c r="N329" i="8" s="1"/>
  <c r="L331" i="8"/>
  <c r="L333" i="8"/>
  <c r="Q193" i="8"/>
  <c r="D194" i="8"/>
  <c r="I181" i="8"/>
  <c r="R292" i="8"/>
  <c r="R294" i="8"/>
  <c r="R296" i="8"/>
  <c r="R298" i="8"/>
  <c r="R293" i="8"/>
  <c r="R295" i="8"/>
  <c r="R297" i="8"/>
  <c r="Q232" i="8"/>
  <c r="Q233" i="8"/>
  <c r="Q234" i="8"/>
  <c r="Q235" i="8"/>
  <c r="Q236" i="8"/>
  <c r="Q237" i="8"/>
  <c r="Q251" i="8"/>
  <c r="Q252" i="8"/>
  <c r="Q253" i="8"/>
  <c r="Q254" i="8"/>
  <c r="Q255" i="8"/>
  <c r="Q256" i="8"/>
  <c r="Q257" i="8"/>
  <c r="Q271" i="8"/>
  <c r="Q272" i="8"/>
  <c r="Q273" i="8"/>
  <c r="Q274" i="8"/>
  <c r="Q275" i="8"/>
  <c r="Q276" i="8"/>
  <c r="Q277" i="8"/>
  <c r="Q231" i="8"/>
  <c r="O192" i="8"/>
  <c r="Q192" i="8"/>
  <c r="O352" i="8"/>
  <c r="Q329" i="8"/>
  <c r="Q330" i="8"/>
  <c r="Q331" i="8"/>
  <c r="Q332" i="8"/>
  <c r="Q333" i="8"/>
  <c r="Q334" i="8"/>
  <c r="F211" i="8"/>
  <c r="R349" i="8"/>
  <c r="R350" i="8"/>
  <c r="Q310" i="8"/>
  <c r="Q311" i="8"/>
  <c r="Q312" i="8"/>
  <c r="Q313" i="8"/>
  <c r="Q314" i="8"/>
  <c r="Q315" i="8"/>
  <c r="Q316" i="8"/>
  <c r="O293" i="8"/>
  <c r="O294" i="8"/>
  <c r="O295" i="8"/>
  <c r="O296" i="8"/>
  <c r="O297" i="8"/>
  <c r="O298" i="8"/>
  <c r="R284" i="8"/>
  <c r="R285" i="8"/>
  <c r="R286" i="8"/>
  <c r="R287" i="8"/>
  <c r="R288" i="8"/>
  <c r="R289" i="8"/>
  <c r="R290" i="8"/>
  <c r="O312" i="8"/>
  <c r="N185" i="8" l="1"/>
  <c r="T329" i="8"/>
  <c r="O193" i="8"/>
  <c r="N199" i="8"/>
  <c r="N198" i="8"/>
  <c r="N279" i="8"/>
  <c r="I206" i="8"/>
  <c r="T206" i="8" s="1"/>
  <c r="N201" i="8"/>
  <c r="N184" i="8"/>
  <c r="N183" i="8"/>
  <c r="I208" i="8"/>
  <c r="T208" i="8" s="1"/>
  <c r="N223" i="8"/>
  <c r="N241" i="8"/>
  <c r="N308" i="8"/>
  <c r="N195" i="8"/>
  <c r="N186" i="8"/>
  <c r="N309" i="8"/>
  <c r="N263" i="8"/>
  <c r="N187" i="8"/>
  <c r="T345" i="8"/>
  <c r="I207" i="8"/>
  <c r="T207" i="8" s="1"/>
  <c r="T309" i="8"/>
  <c r="N271" i="8"/>
  <c r="N342" i="8"/>
  <c r="T180" i="8"/>
  <c r="T182" i="8"/>
  <c r="T177" i="8"/>
  <c r="T178" i="8"/>
  <c r="T278" i="8"/>
  <c r="N341" i="8"/>
  <c r="T236" i="8"/>
  <c r="T277" i="8"/>
  <c r="T285" i="8"/>
  <c r="T332" i="8"/>
  <c r="T348" i="8"/>
  <c r="T313" i="8"/>
  <c r="T203" i="8"/>
  <c r="T254" i="8"/>
  <c r="N189" i="8"/>
  <c r="N324" i="8"/>
  <c r="N173" i="8"/>
  <c r="T192" i="8"/>
  <c r="T292" i="8"/>
  <c r="T193" i="8"/>
  <c r="T258" i="8"/>
  <c r="T179" i="8"/>
  <c r="T274" i="8"/>
  <c r="T288" i="8"/>
  <c r="T273" i="8"/>
  <c r="T286" i="8"/>
  <c r="T314" i="8"/>
  <c r="T316" i="8"/>
  <c r="T310" i="8"/>
  <c r="N219" i="8"/>
  <c r="T311" i="8"/>
  <c r="T330" i="8"/>
  <c r="T181" i="8"/>
  <c r="N197" i="8"/>
  <c r="T275" i="8"/>
  <c r="T327" i="8"/>
  <c r="T232" i="8"/>
  <c r="N248" i="8"/>
  <c r="T257" i="8"/>
  <c r="T252" i="8"/>
  <c r="T255" i="8"/>
  <c r="T333" i="8"/>
  <c r="T331" i="8"/>
  <c r="T352" i="8"/>
  <c r="T235" i="8"/>
  <c r="T237" i="8"/>
  <c r="T234" i="8"/>
  <c r="T287" i="8"/>
  <c r="T289" i="8"/>
  <c r="T315" i="8"/>
  <c r="N193" i="8"/>
  <c r="T312" i="8"/>
  <c r="T350" i="8"/>
  <c r="N299" i="8"/>
  <c r="T272" i="8"/>
  <c r="T175" i="8"/>
  <c r="N175" i="8"/>
  <c r="T256" i="8"/>
  <c r="T253" i="8"/>
  <c r="T251" i="8"/>
  <c r="T334" i="8"/>
  <c r="T349" i="8"/>
  <c r="T276" i="8"/>
  <c r="T231" i="8"/>
  <c r="T233" i="8"/>
  <c r="T284" i="8"/>
  <c r="T290" i="8"/>
  <c r="T351" i="8"/>
  <c r="N301" i="8"/>
  <c r="T271" i="8"/>
  <c r="N182" i="8"/>
  <c r="N251" i="8"/>
  <c r="N304" i="8"/>
  <c r="N323" i="8"/>
  <c r="N236" i="8"/>
  <c r="N285" i="8"/>
  <c r="N322" i="8"/>
  <c r="N357" i="8"/>
  <c r="N181" i="8"/>
  <c r="N191" i="8"/>
  <c r="N172" i="8"/>
  <c r="N178" i="8"/>
  <c r="N179" i="8"/>
  <c r="N228" i="8"/>
  <c r="N250" i="8"/>
  <c r="N249" i="8"/>
  <c r="N247" i="8"/>
  <c r="N274" i="8"/>
  <c r="G296" i="8"/>
  <c r="I295" i="8"/>
  <c r="T295" i="8" s="1"/>
  <c r="N306" i="8"/>
  <c r="N343" i="8"/>
  <c r="N338" i="8"/>
  <c r="N332" i="8"/>
  <c r="N354" i="8"/>
  <c r="G210" i="8"/>
  <c r="I209" i="8"/>
  <c r="T209" i="8" s="1"/>
  <c r="N327" i="8"/>
  <c r="N222" i="8"/>
  <c r="N216" i="8"/>
  <c r="N276" i="8"/>
  <c r="I293" i="8"/>
  <c r="T293" i="8" s="1"/>
  <c r="N232" i="8"/>
  <c r="N224" i="8"/>
  <c r="N225" i="8"/>
  <c r="N273" i="8"/>
  <c r="N291" i="8"/>
  <c r="N286" i="8"/>
  <c r="I305" i="8"/>
  <c r="T305" i="8" s="1"/>
  <c r="N361" i="8"/>
  <c r="N321" i="8"/>
  <c r="N316" i="8"/>
  <c r="N310" i="8"/>
  <c r="N356" i="8"/>
  <c r="N176" i="8"/>
  <c r="N253" i="8"/>
  <c r="N270" i="8"/>
  <c r="N344" i="8"/>
  <c r="N353" i="8"/>
  <c r="N205" i="8"/>
  <c r="N303" i="8"/>
  <c r="N362" i="8"/>
  <c r="N221" i="8"/>
  <c r="N288" i="8"/>
  <c r="N229" i="8"/>
  <c r="N280" i="8"/>
  <c r="N351" i="8"/>
  <c r="N318" i="8"/>
  <c r="N190" i="8"/>
  <c r="N169" i="8"/>
  <c r="N174" i="8"/>
  <c r="N207" i="8"/>
  <c r="N240" i="8"/>
  <c r="N246" i="8"/>
  <c r="N245" i="8"/>
  <c r="N244" i="8"/>
  <c r="N278" i="8"/>
  <c r="N337" i="8"/>
  <c r="N334" i="8"/>
  <c r="N333" i="8"/>
  <c r="N275" i="8"/>
  <c r="N360" i="8"/>
  <c r="N217" i="8"/>
  <c r="N331" i="8"/>
  <c r="N348" i="8"/>
  <c r="N218" i="8"/>
  <c r="N213" i="8"/>
  <c r="N230" i="8"/>
  <c r="N235" i="8"/>
  <c r="N237" i="8"/>
  <c r="N234" i="8"/>
  <c r="N269" i="8"/>
  <c r="N287" i="8"/>
  <c r="N289" i="8"/>
  <c r="N314" i="8"/>
  <c r="N325" i="8"/>
  <c r="N320" i="8"/>
  <c r="N312" i="8"/>
  <c r="N350" i="8"/>
  <c r="N359" i="8"/>
  <c r="N192" i="8"/>
  <c r="N171" i="8"/>
  <c r="N256" i="8"/>
  <c r="N292" i="8"/>
  <c r="N340" i="8"/>
  <c r="N243" i="8"/>
  <c r="N336" i="8"/>
  <c r="N220" i="8"/>
  <c r="N227" i="8"/>
  <c r="N277" i="8"/>
  <c r="N302" i="8"/>
  <c r="N313" i="8"/>
  <c r="O194" i="8"/>
  <c r="Q194" i="8"/>
  <c r="R194" i="8"/>
  <c r="N204" i="8"/>
  <c r="N180" i="8"/>
  <c r="N194" i="8"/>
  <c r="N170" i="8"/>
  <c r="N206" i="8"/>
  <c r="N257" i="8"/>
  <c r="N252" i="8"/>
  <c r="N255" i="8"/>
  <c r="N254" i="8"/>
  <c r="N266" i="8"/>
  <c r="N282" i="8"/>
  <c r="N345" i="8"/>
  <c r="N328" i="8"/>
  <c r="N330" i="8"/>
  <c r="N349" i="8"/>
  <c r="N177" i="8"/>
  <c r="N239" i="8"/>
  <c r="N281" i="8"/>
  <c r="N335" i="8"/>
  <c r="N352" i="8"/>
  <c r="N215" i="8"/>
  <c r="N214" i="8"/>
  <c r="N267" i="8"/>
  <c r="N226" i="8"/>
  <c r="N231" i="8"/>
  <c r="N233" i="8"/>
  <c r="N264" i="8"/>
  <c r="N265" i="8"/>
  <c r="N284" i="8"/>
  <c r="N290" i="8"/>
  <c r="N315" i="8"/>
  <c r="N268" i="8"/>
  <c r="N326" i="8"/>
  <c r="N319" i="8"/>
  <c r="N317" i="8"/>
  <c r="N358" i="8"/>
  <c r="N355" i="8"/>
  <c r="I294" i="8"/>
  <c r="T294" i="8" s="1"/>
  <c r="N208" i="8" l="1"/>
  <c r="T194" i="8"/>
  <c r="N293" i="8"/>
  <c r="N209" i="8"/>
  <c r="N295" i="8"/>
  <c r="N294" i="8"/>
  <c r="N305" i="8"/>
  <c r="G211" i="8"/>
  <c r="I211" i="8" s="1"/>
  <c r="T211" i="8" s="1"/>
  <c r="I210" i="8"/>
  <c r="T210" i="8" s="1"/>
  <c r="G297" i="8"/>
  <c r="I296" i="8"/>
  <c r="T296" i="8" s="1"/>
  <c r="N296" i="8" l="1"/>
  <c r="G298" i="8"/>
  <c r="I298" i="8" s="1"/>
  <c r="T298" i="8" s="1"/>
  <c r="I297" i="8"/>
  <c r="T297" i="8" s="1"/>
  <c r="B160" i="8" s="1"/>
  <c r="N210" i="8"/>
  <c r="N211" i="8"/>
  <c r="N298" i="8" l="1"/>
  <c r="N297" i="8"/>
  <c r="B3" i="8"/>
  <c r="B4" i="8" s="1"/>
</calcChain>
</file>

<file path=xl/sharedStrings.xml><?xml version="1.0" encoding="utf-8"?>
<sst xmlns="http://schemas.openxmlformats.org/spreadsheetml/2006/main" count="3057" uniqueCount="282">
  <si>
    <t>Guidelines</t>
  </si>
  <si>
    <t>Definition</t>
  </si>
  <si>
    <t>Parameter</t>
  </si>
  <si>
    <t xml:space="preserve">Indicator value: </t>
  </si>
  <si>
    <t>transport mode i</t>
  </si>
  <si>
    <t>vehicle type j</t>
  </si>
  <si>
    <t>type of energy k</t>
  </si>
  <si>
    <t>c</t>
  </si>
  <si>
    <r>
      <t>I</t>
    </r>
    <r>
      <rPr>
        <vertAlign val="subscript"/>
        <sz val="11"/>
        <color theme="1"/>
        <rFont val="Calibri"/>
        <family val="2"/>
        <scheme val="minor"/>
      </rPr>
      <t>k</t>
    </r>
  </si>
  <si>
    <t>Unit</t>
  </si>
  <si>
    <t>Energy Content</t>
  </si>
  <si>
    <t>Conversion</t>
  </si>
  <si>
    <t>ENERGY Consumed (MJ)</t>
  </si>
  <si>
    <t>Fij</t>
  </si>
  <si>
    <t>Wk (WTP)</t>
  </si>
  <si>
    <t>Conversion needed</t>
  </si>
  <si>
    <t>car</t>
  </si>
  <si>
    <t>passenger</t>
  </si>
  <si>
    <t>Gasoline</t>
  </si>
  <si>
    <t>Gasoline Euro 1</t>
  </si>
  <si>
    <t>l/km</t>
  </si>
  <si>
    <t>MJ/l</t>
  </si>
  <si>
    <t>Gasoline Euro 2</t>
  </si>
  <si>
    <t>Diesel</t>
  </si>
  <si>
    <t>Gasoline Euro 3</t>
  </si>
  <si>
    <t>CNG</t>
  </si>
  <si>
    <t>Gasoline Euro 4</t>
  </si>
  <si>
    <t>LPG</t>
  </si>
  <si>
    <t>Gasoline Euro 5</t>
  </si>
  <si>
    <t>Heavy oil</t>
  </si>
  <si>
    <t>Gasoline Euro 6</t>
  </si>
  <si>
    <t>Ethanol</t>
  </si>
  <si>
    <t>Bio-Ethanol</t>
  </si>
  <si>
    <t>Diesel Euro 1</t>
  </si>
  <si>
    <t>Bio -Diesel</t>
  </si>
  <si>
    <t>Diesel Euro 2</t>
  </si>
  <si>
    <t>Hydrogen</t>
  </si>
  <si>
    <t>Diesel Euro 3</t>
  </si>
  <si>
    <t>Electricity</t>
  </si>
  <si>
    <t>Diesel Euro 4</t>
  </si>
  <si>
    <t>Coal</t>
  </si>
  <si>
    <t>Diesel Euro 5</t>
  </si>
  <si>
    <t>G = Greenhouse gas emission [tonnes CO2(eq.) /cap. Per year]</t>
  </si>
  <si>
    <t>Diesel Euro 6</t>
  </si>
  <si>
    <t>kg/km</t>
  </si>
  <si>
    <t>MJ/kg</t>
  </si>
  <si>
    <t>kg/kg</t>
  </si>
  <si>
    <t>k = Energy type (petrol, diesel, bio-fuel, electricity, hydrogen, etc.) [type]</t>
  </si>
  <si>
    <t>i = Transport mode (passenger car, tram, bus, train, motorcycle, inland vessel, freight train, truck, etc.) [type]</t>
  </si>
  <si>
    <t>j = Vehicle class (if available, specified by model (e.g. SUV, etc.) [type]</t>
  </si>
  <si>
    <t>Gasoline Hybrid</t>
  </si>
  <si>
    <t>Diesel Hybrid</t>
  </si>
  <si>
    <t>kg/kWh</t>
  </si>
  <si>
    <t>motorcycle</t>
  </si>
  <si>
    <t>Units used
↔</t>
  </si>
  <si>
    <t>Wk (well-to-tank CO2)</t>
  </si>
  <si>
    <t>Fijk</t>
  </si>
  <si>
    <t>Euro 5</t>
  </si>
  <si>
    <t>kg/ℓ</t>
  </si>
  <si>
    <t>3 wheelers</t>
  </si>
  <si>
    <t xml:space="preserve">Euro 2 </t>
  </si>
  <si>
    <t>Euro 4 , Speed &lt;45km/h (L2e)</t>
  </si>
  <si>
    <t>Euro 5, all types</t>
  </si>
  <si>
    <t>light truck</t>
  </si>
  <si>
    <t>Heavy duty</t>
  </si>
  <si>
    <t>N1, N2&gt;2610kg and N3</t>
  </si>
  <si>
    <t>130 ≤ P ≤ 560 kW, 2006</t>
  </si>
  <si>
    <t>P&gt;560 kW, 2006</t>
  </si>
  <si>
    <t>railcar 130 kW &lt; P, 2012</t>
  </si>
  <si>
    <t>locomotive 130 kW &lt; P, 2012</t>
  </si>
  <si>
    <t>Displacement D ≤ 0.9, P &gt; 37 kW, 2007</t>
  </si>
  <si>
    <t>0.9 &lt; D ≤ 1.2, 2007</t>
  </si>
  <si>
    <t>1.2 &lt; D ≤ 2.5, 2007</t>
  </si>
  <si>
    <t>2.5 &lt; D ≤ 5, 2009</t>
  </si>
  <si>
    <t>5 &lt; D ≤ 15,2009</t>
  </si>
  <si>
    <t>15 &lt; D ≤ 20, P ≤ 3300 kW, 2009</t>
  </si>
  <si>
    <t>15 &lt; D ≤ 20, P &gt; 3300 kW, 2009</t>
  </si>
  <si>
    <t>20 &lt; D ≤ 25, 2009</t>
  </si>
  <si>
    <t>25 &lt; D ≤ 30, 2009</t>
  </si>
  <si>
    <t>car (M1)</t>
  </si>
  <si>
    <t>bus (M2)</t>
  </si>
  <si>
    <t>bus (M3)</t>
  </si>
  <si>
    <t>passenger vehicles</t>
  </si>
  <si>
    <t>PTW/Motorcycle</t>
  </si>
  <si>
    <t>Motorised 3-wheeler</t>
  </si>
  <si>
    <t>train</t>
  </si>
  <si>
    <t>lightrail</t>
  </si>
  <si>
    <t>goods vehicles</t>
  </si>
  <si>
    <t>Fuel types</t>
  </si>
  <si>
    <t>Emission standards</t>
  </si>
  <si>
    <t>HGV</t>
  </si>
  <si>
    <t>LGV (&lt;1305kg)</t>
  </si>
  <si>
    <t>LGV(1305-1760kg)</t>
  </si>
  <si>
    <t>LGV (&gt;1760kg)</t>
  </si>
  <si>
    <t>Comments</t>
  </si>
  <si>
    <t>Gasoline pre-Euro/Euro 0</t>
  </si>
  <si>
    <t>Diesel pre-Euro/Euro 0</t>
  </si>
  <si>
    <t>Euro 1</t>
  </si>
  <si>
    <t>pre-Euro/Euro 0</t>
  </si>
  <si>
    <t xml:space="preserve">         -  for vehicle fleet: data at country level (EUROSTAT for fuels, national statistics/modelling for Emission standard)</t>
  </si>
  <si>
    <r>
      <t>W</t>
    </r>
    <r>
      <rPr>
        <vertAlign val="subscript"/>
        <sz val="11"/>
        <rFont val="Calibri"/>
        <family val="2"/>
        <scheme val="minor"/>
      </rPr>
      <t>k</t>
    </r>
    <r>
      <rPr>
        <sz val="11"/>
        <rFont val="Calibri"/>
        <family val="2"/>
        <scheme val="minor"/>
      </rPr>
      <t xml:space="preserve"> = Well to tank CO2 equivalent emission per energy type unit considered [factor]</t>
    </r>
  </si>
  <si>
    <r>
      <t>I</t>
    </r>
    <r>
      <rPr>
        <vertAlign val="subscript"/>
        <sz val="11"/>
        <rFont val="Calibri"/>
        <family val="2"/>
        <scheme val="minor"/>
      </rPr>
      <t>jk</t>
    </r>
    <r>
      <rPr>
        <sz val="11"/>
        <rFont val="Calibri"/>
        <family val="2"/>
        <scheme val="minor"/>
      </rPr>
      <t xml:space="preserve"> = Energy intensity per distance driven for vehicle type j and fuel type k [ℓ/km or MJ/km or kWh/km]</t>
    </r>
  </si>
  <si>
    <r>
      <t>F</t>
    </r>
    <r>
      <rPr>
        <vertAlign val="subscript"/>
        <sz val="11"/>
        <rFont val="Calibri"/>
        <family val="2"/>
        <scheme val="minor"/>
      </rPr>
      <t>ijk</t>
    </r>
    <r>
      <rPr>
        <sz val="11"/>
        <rFont val="Calibri"/>
        <family val="2"/>
        <scheme val="minor"/>
      </rPr>
      <t xml:space="preserve"> = Non-CO2 GHG correction (CO2 equivalent) [factor]</t>
    </r>
  </si>
  <si>
    <t>Country</t>
  </si>
  <si>
    <t>BE - Belgium</t>
  </si>
  <si>
    <t>BG - Bulgaria</t>
  </si>
  <si>
    <t>CZ - Czech Republic</t>
  </si>
  <si>
    <t>DK - Denmark</t>
  </si>
  <si>
    <t>DE - Germany</t>
  </si>
  <si>
    <t>EE - Estonia</t>
  </si>
  <si>
    <t>IE - Ireland</t>
  </si>
  <si>
    <t>EL - Greece</t>
  </si>
  <si>
    <t>ES - Spain</t>
  </si>
  <si>
    <t>FR - France</t>
  </si>
  <si>
    <t>HR - Croatia</t>
  </si>
  <si>
    <t>IT - Italy</t>
  </si>
  <si>
    <t>CY - Cyprus</t>
  </si>
  <si>
    <t>LV - Latvia</t>
  </si>
  <si>
    <t>LT - Lithuania</t>
  </si>
  <si>
    <t>LU - Luxemburg</t>
  </si>
  <si>
    <t>HU - Hungary</t>
  </si>
  <si>
    <t>MT - Malta</t>
  </si>
  <si>
    <t>NL - The Netherlands</t>
  </si>
  <si>
    <t>AT - Austria</t>
  </si>
  <si>
    <t>PL - Poland</t>
  </si>
  <si>
    <t>PT - Portugal</t>
  </si>
  <si>
    <t>RO - Romania</t>
  </si>
  <si>
    <t>SI - Slovenia</t>
  </si>
  <si>
    <t>SK - Slovakia</t>
  </si>
  <si>
    <t>FI - Finland</t>
  </si>
  <si>
    <t>SE - Sweden</t>
  </si>
  <si>
    <t>UK - United Kingdom</t>
  </si>
  <si>
    <t>NO - Norway</t>
  </si>
  <si>
    <t>CH - Switzerland</t>
  </si>
  <si>
    <t>https://www.eea.europa.eu/data-and-maps/indicators/overview-of-the-electricity-production-2/assessment</t>
  </si>
  <si>
    <t>Average EU28</t>
  </si>
  <si>
    <t>country</t>
  </si>
  <si>
    <t>Bio-Diesel</t>
  </si>
  <si>
    <t>GHG emissions</t>
  </si>
  <si>
    <t>Wk (well-to-tank CO2, kg/kWh)</t>
  </si>
  <si>
    <t>Electricity well-to-tank CO2 emission factor (source: CO2 emission intensity, EEA, year 2014)</t>
  </si>
  <si>
    <t>selection:</t>
  </si>
  <si>
    <t>Step 4: Indicator calculation</t>
  </si>
  <si>
    <t>Train</t>
  </si>
  <si>
    <t>Lightrail</t>
  </si>
  <si>
    <t>minimum value for scale</t>
  </si>
  <si>
    <t>maximum value for scale</t>
  </si>
  <si>
    <t>Cap = Capita or number of inhabitants in the urban area [#]</t>
  </si>
  <si>
    <t xml:space="preserve">Well-to-wheels GHG emissions by all urban area passenger and freight transport modes </t>
  </si>
  <si>
    <t>Tables above are filled in insofar information is possible by the urban area.</t>
  </si>
  <si>
    <t xml:space="preserve">         -  for vkm, pkm, tkm by vehicle type: estimation from aggregated tool at urban level (related data input required from the urban area)</t>
  </si>
  <si>
    <t>coach (M2/M3)</t>
  </si>
  <si>
    <t>Inland waterways</t>
  </si>
  <si>
    <t>gasoline hybrid</t>
  </si>
  <si>
    <t>diesel hybrid</t>
  </si>
  <si>
    <t>n.a.</t>
  </si>
  <si>
    <t>Bio-Ethanol / ethanol</t>
  </si>
  <si>
    <t>hydrogen</t>
  </si>
  <si>
    <t>Coach,M2 / M3</t>
  </si>
  <si>
    <t>Energy efficiency</t>
  </si>
  <si>
    <t>Step 1: Base data collection/ verification</t>
  </si>
  <si>
    <t>Energy content (Mj/l) for different fuel types</t>
  </si>
  <si>
    <t>Proposed values (ORAN)</t>
  </si>
  <si>
    <t>Urban area values</t>
  </si>
  <si>
    <t>Eck(en MJ/l)</t>
  </si>
  <si>
    <t>note: emission standards for goods vehicles is weight dependent (&lt;1305; 1305 - 1760; 1760 - 3500)</t>
  </si>
  <si>
    <t>Inland waterways ferry</t>
  </si>
  <si>
    <t xml:space="preserve">The tables below have to be filled insofar information is available. </t>
  </si>
  <si>
    <r>
      <t>HGV (</t>
    </r>
    <r>
      <rPr>
        <sz val="11"/>
        <color theme="1"/>
        <rFont val="Calibri"/>
        <family val="2"/>
      </rPr>
      <t>≥3500kg)</t>
    </r>
  </si>
  <si>
    <t>vehicle fleet (%)</t>
  </si>
  <si>
    <t>check</t>
  </si>
  <si>
    <t>Gasoline Euro 6 and post Euro 6</t>
  </si>
  <si>
    <t xml:space="preserve">check </t>
  </si>
  <si>
    <t>Diesel Euro 6 and post Euro 6</t>
  </si>
  <si>
    <t xml:space="preserve">Note: no information is requested for the good types as Euroclass is less important than weight. </t>
  </si>
  <si>
    <t>Where necessary (depending on the information availability) city coaches integrate the disaggregated data (e.g. more detailed Euro X) making reference to other data sources. Possible options:</t>
  </si>
  <si>
    <t xml:space="preserve">              For LGV, if data is available in total but not by weight class, the city coaches should integrate the table with appropriate assumptions.</t>
  </si>
  <si>
    <r>
      <t>S</t>
    </r>
    <r>
      <rPr>
        <vertAlign val="subscript"/>
        <sz val="11"/>
        <color theme="1"/>
        <rFont val="Calibri"/>
        <family val="2"/>
        <scheme val="minor"/>
      </rPr>
      <t>ijk</t>
    </r>
  </si>
  <si>
    <r>
      <t>C</t>
    </r>
    <r>
      <rPr>
        <vertAlign val="subscript"/>
        <sz val="11"/>
        <rFont val="Calibri"/>
        <family val="2"/>
        <scheme val="minor"/>
      </rPr>
      <t>ijkc</t>
    </r>
    <r>
      <rPr>
        <sz val="11"/>
        <rFont val="Calibri"/>
        <family val="2"/>
        <scheme val="minor"/>
      </rPr>
      <t xml:space="preserve"> </t>
    </r>
  </si>
  <si>
    <t>Used values (MJ/l)</t>
  </si>
  <si>
    <t>This table takes over the values entered in lines 11-22</t>
  </si>
  <si>
    <t>Euro 3</t>
  </si>
  <si>
    <t>Euro 4</t>
  </si>
  <si>
    <t>Euro 6</t>
  </si>
  <si>
    <t>leq/km gasoline</t>
  </si>
  <si>
    <t>Euro 2</t>
  </si>
  <si>
    <t>N1 (goods) &lt; 1305 kg</t>
  </si>
  <si>
    <t xml:space="preserve">Gasoline pre-Euro/Euro 0 </t>
  </si>
  <si>
    <t xml:space="preserve">Gasoline Euro 1 </t>
  </si>
  <si>
    <t xml:space="preserve">Gasoline Euro 3 </t>
  </si>
  <si>
    <t xml:space="preserve">Gasoline Euro 4 </t>
  </si>
  <si>
    <t xml:space="preserve">Gasoline Euro 5 </t>
  </si>
  <si>
    <t xml:space="preserve">Gasoline Euro 6 </t>
  </si>
  <si>
    <t xml:space="preserve">Diesel pre-Euro/Euro 0 </t>
  </si>
  <si>
    <t xml:space="preserve">Diesel Euro 1 </t>
  </si>
  <si>
    <t xml:space="preserve">Diesel Euro 2 </t>
  </si>
  <si>
    <t xml:space="preserve">Diesel Euro 3 </t>
  </si>
  <si>
    <t xml:space="preserve">Diesel Euro 4 </t>
  </si>
  <si>
    <t xml:space="preserve">Diesel Euro 5 </t>
  </si>
  <si>
    <t xml:space="preserve">Diesel Euro 6 </t>
  </si>
  <si>
    <t>N1 (goods) 1305 - 1760 kg</t>
  </si>
  <si>
    <t>N1 (goods) &gt; 1700 (max 3.5t)</t>
  </si>
  <si>
    <t>Bus, M2</t>
  </si>
  <si>
    <t>Bus, M3</t>
  </si>
  <si>
    <t>Table 1: Energy content (Mj/l) for different fuel types</t>
  </si>
  <si>
    <t>Step 2: Data collection</t>
  </si>
  <si>
    <t>diesel</t>
  </si>
  <si>
    <t>(Bio)Diesel car</t>
  </si>
  <si>
    <t>(Bio)Diesel LGV</t>
  </si>
  <si>
    <t>(Bio)Diesel HGV</t>
  </si>
  <si>
    <t>(Bio)Diesel bus M2</t>
  </si>
  <si>
    <t>(Bio)Diesel bus M3</t>
  </si>
  <si>
    <t>(Bio)Diesel coach</t>
  </si>
  <si>
    <t>(Bio)Diesel train</t>
  </si>
  <si>
    <t>Gasoline hybrid</t>
  </si>
  <si>
    <t>Diesel hybrid</t>
  </si>
  <si>
    <t>cap (inhabitants)</t>
  </si>
  <si>
    <t>GHG emissions (Mio * kg)</t>
  </si>
  <si>
    <r>
      <t>A</t>
    </r>
    <r>
      <rPr>
        <vertAlign val="subscript"/>
        <sz val="11"/>
        <color theme="1"/>
        <rFont val="Calibri"/>
        <family val="2"/>
        <scheme val="minor"/>
      </rPr>
      <t>ij</t>
    </r>
    <r>
      <rPr>
        <sz val="11"/>
        <color theme="1"/>
        <rFont val="Calibri"/>
        <family val="2"/>
        <scheme val="minor"/>
      </rPr>
      <t xml:space="preserve"> * S</t>
    </r>
    <r>
      <rPr>
        <vertAlign val="subscript"/>
        <sz val="11"/>
        <color theme="1"/>
        <rFont val="Calibri"/>
        <family val="2"/>
        <scheme val="minor"/>
      </rPr>
      <t>ijk</t>
    </r>
    <r>
      <rPr>
        <sz val="11"/>
        <color theme="1"/>
        <rFont val="Calibri"/>
        <family val="2"/>
        <scheme val="minor"/>
      </rPr>
      <t xml:space="preserve"> * C</t>
    </r>
    <r>
      <rPr>
        <vertAlign val="subscript"/>
        <sz val="11"/>
        <color theme="1"/>
        <rFont val="Calibri"/>
        <family val="2"/>
        <scheme val="minor"/>
      </rPr>
      <t>ijkc</t>
    </r>
    <r>
      <rPr>
        <sz val="11"/>
        <color theme="1"/>
        <rFont val="Calibri"/>
        <family val="2"/>
        <scheme val="minor"/>
      </rPr>
      <t xml:space="preserve"> (milion vkm)</t>
    </r>
  </si>
  <si>
    <r>
      <t>A</t>
    </r>
    <r>
      <rPr>
        <vertAlign val="subscript"/>
        <sz val="11"/>
        <color theme="1"/>
        <rFont val="Calibri"/>
        <family val="2"/>
        <scheme val="minor"/>
      </rPr>
      <t>ij</t>
    </r>
    <r>
      <rPr>
        <sz val="11"/>
        <color theme="1"/>
        <rFont val="Calibri"/>
        <family val="2"/>
        <scheme val="minor"/>
      </rPr>
      <t xml:space="preserve"> (Milion vkm)</t>
    </r>
  </si>
  <si>
    <r>
      <t xml:space="preserve"> t CO2</t>
    </r>
    <r>
      <rPr>
        <vertAlign val="subscript"/>
        <sz val="11"/>
        <color theme="1"/>
        <rFont val="Calibri"/>
        <family val="2"/>
        <scheme val="minor"/>
      </rPr>
      <t xml:space="preserve"> eq</t>
    </r>
    <r>
      <rPr>
        <sz val="11"/>
        <color theme="1"/>
        <rFont val="Calibri"/>
        <family val="2"/>
        <scheme val="minor"/>
      </rPr>
      <t>/ cap per year</t>
    </r>
  </si>
  <si>
    <t>(ton/cap/year)</t>
  </si>
  <si>
    <r>
      <t>A</t>
    </r>
    <r>
      <rPr>
        <vertAlign val="subscript"/>
        <sz val="11"/>
        <rFont val="Calibri"/>
        <family val="2"/>
        <scheme val="minor"/>
      </rPr>
      <t>ij</t>
    </r>
    <r>
      <rPr>
        <sz val="11"/>
        <rFont val="Calibri"/>
        <family val="2"/>
        <scheme val="minor"/>
      </rPr>
      <t>= Activity volume (distance driven by transport mode i and vehicle type j) [million vkm per year]</t>
    </r>
  </si>
  <si>
    <r>
      <t>S</t>
    </r>
    <r>
      <rPr>
        <vertAlign val="subscript"/>
        <sz val="11"/>
        <rFont val="Calibri"/>
        <family val="2"/>
        <scheme val="minor"/>
      </rPr>
      <t>ijk</t>
    </r>
    <r>
      <rPr>
        <sz val="11"/>
        <rFont val="Calibri"/>
        <family val="2"/>
        <scheme val="minor"/>
      </rPr>
      <t xml:space="preserve"> = Share of fuel type k per vehicle type j and per transport mode i [fraction]</t>
    </r>
  </si>
  <si>
    <r>
      <t>C</t>
    </r>
    <r>
      <rPr>
        <vertAlign val="subscript"/>
        <sz val="11"/>
        <rFont val="Calibri"/>
        <family val="2"/>
        <scheme val="minor"/>
      </rPr>
      <t>ijkc</t>
    </r>
    <r>
      <rPr>
        <sz val="11"/>
        <rFont val="Calibri"/>
        <family val="2"/>
        <scheme val="minor"/>
      </rPr>
      <t xml:space="preserve"> = Share of emission class c per fuel type k per vehicle type j and per transport mode i [fraction]</t>
    </r>
  </si>
  <si>
    <t>The table below includes the linkages to the blue cells of the input tables above. Do not change the values of the blue cells in the table below.</t>
  </si>
  <si>
    <r>
      <t>T</t>
    </r>
    <r>
      <rPr>
        <vertAlign val="subscript"/>
        <sz val="11"/>
        <rFont val="Calibri"/>
        <family val="2"/>
        <scheme val="minor"/>
      </rPr>
      <t>k</t>
    </r>
    <r>
      <rPr>
        <sz val="11"/>
        <rFont val="Calibri"/>
        <family val="2"/>
        <scheme val="minor"/>
      </rPr>
      <t xml:space="preserve"> = Tank to wheel CO2 emission per energy type unit considered [kg/ℓ or kg/kWh]</t>
    </r>
  </si>
  <si>
    <t>Tk (PTW)</t>
  </si>
  <si>
    <t xml:space="preserve">Tk (tank-to-wheel CO2) </t>
  </si>
  <si>
    <t>The shares of Euro classes for CNG, LPG, hybrids used for the calculation refer to average EU values.</t>
  </si>
  <si>
    <t>The indicator value corresponding to this parameter value is on a scale from 0 to 10, with 0 indicating the worst condition of GHG emissions (when the value of the parameter is higher than 2.75 t of CO2 equivalent per capita) and 10 indicating the best condition (when the value of the parameter is 0 t of CO2 equivalent per capita).</t>
  </si>
  <si>
    <t>The indicator is expressed in terms of GHG emissions using CO2 equivalents.</t>
  </si>
  <si>
    <t>Fuel consumption (l/vkm)</t>
  </si>
  <si>
    <t>CNG (in kg/vkm)</t>
  </si>
  <si>
    <t>LPG (in l/vkm)</t>
  </si>
  <si>
    <t>Hydrogen (kg/vkm)</t>
  </si>
  <si>
    <t>Electricity (in leq/vkm gasoline)</t>
  </si>
  <si>
    <t>HGV (≥3500kg)</t>
  </si>
  <si>
    <t xml:space="preserve">         -  for average fuel consumption factors: default values are available. Other possibility is data at country level or from appropriate sources</t>
  </si>
  <si>
    <t>in MJ/kg</t>
  </si>
  <si>
    <t>in lEq</t>
  </si>
  <si>
    <t>Electricity (in leq/vkm gasoline</t>
  </si>
  <si>
    <t>CNG (in kg/ vkm)</t>
  </si>
  <si>
    <t xml:space="preserve">VKM </t>
  </si>
  <si>
    <t>(Millions vkm/year)</t>
  </si>
  <si>
    <t>multiplication by 1000 to transform unit from kg to tonnes</t>
  </si>
  <si>
    <t>bus (M2, &lt; 5 t)</t>
  </si>
  <si>
    <t>bus (M3, &gt; 5 t)</t>
  </si>
  <si>
    <t>metro/tram/trolleybus</t>
  </si>
  <si>
    <t>a) Information on transport volumes: vkm at vehicle level</t>
  </si>
  <si>
    <t>VKM</t>
  </si>
  <si>
    <t>used default values</t>
  </si>
  <si>
    <t>Calculation table</t>
  </si>
  <si>
    <t>LGV</t>
  </si>
  <si>
    <t>light truck (LGV)</t>
  </si>
  <si>
    <t>heavy truck (HGV)</t>
  </si>
  <si>
    <t>ACI data, year 2018</t>
  </si>
  <si>
    <t>transport model output year 2017</t>
  </si>
  <si>
    <t>ORAN values</t>
  </si>
  <si>
    <t>The information is used to estimate the variable Sijk (cell G168) and the Emission class share (cell H168)</t>
  </si>
  <si>
    <t>The information given in the following tables is used to estimate the variable Aij (cell F168)</t>
  </si>
  <si>
    <t xml:space="preserve">LGV </t>
  </si>
  <si>
    <t>Please fill in the blue cells</t>
  </si>
  <si>
    <t>comment box
(please add source of data, year, geographical area)</t>
  </si>
  <si>
    <t>USER GUIDE FOR INDICATOR 7 "GREENHOUSE GAS EMISSIONS"</t>
  </si>
  <si>
    <t>Ideally, information on the number of vehicle kilometres should be available for each combination of vehicle type, vehicle emission category (emission standard) and fuel type. This is, for example, the case when detailed (transport) models are available for the urban area and modelling results are further elaborated.
Nevertheless, this level of detail is hardly available in most cases, therefore it is requested that data is provided on transport activity by vehicle type, in combination with information on vehicle stock used to make an additional disaggregation towards the spread of "fuel type" and/ or "emission standards".
In case data on transport activity by vehicle type and vehicle stock composition are not available for the urban areas, the urban area coaches should make reference to other existing data sources in order to integrate the input tables.</t>
  </si>
  <si>
    <t>The completion of this worksheet takes four steps:
Step 1: Basic data. Verify energy content (Mj/l) for different fuel types (see worksheet "example", lines 12 to 22). This input requires the same values entered for indicator 9 "Energy efficiency". It is also requested to select the country of the urban area and to include the number of inhabitants of the urban area.
Step 2: Data collection. Provide information on transport volumes, vehicle stock composition and fuel consumption factors, based on the available level of detail.  This step has been subdivided into three sections. 
 -  section a) is related to transport activity (at aggregate level), 
 -  section b) to vehicle stock, with different level of details (first by fuel, secondly by emission standard for gasoline and diesel), 
 -  section c) fuel consumption factors.
These inputs require the same values entered for indicator 9 "Energy efficiency" and indicator 3 "Air pollutant emissions".
Step 3: Data integration (completion, harmonisation, etc.). Where necessary, urban area coaches should integrate the missing data (e.g. more detailed Euro X) of the tables filled by urban areas in previous steps. Other data sources can be used as reference, e.g.:
- For vehicle fleet and fuel consumption factors: data at country level (Eurostat for fuels, national statistics / modelling for emission standard). Default values for fuel consumption can be found in the sheet "default values".
- For vkm by vehicle type: estimation from aggregated tool at urban level (related data input required from the urban area).
- For LGV, if data is available in total but not by weight class, urban area coaches should integrate the table with appropriate assumptions.
The input tables are directly linked to the calculation table for the estimation of the indicator (see worksheet "example", from line 168).
Step 4: Formula application (see worksheet "example", line 160).</t>
  </si>
  <si>
    <t>This table requires the same values entered for indicator 9 "energy efficiency"</t>
  </si>
  <si>
    <t>Parameter value:</t>
  </si>
  <si>
    <t>Fill in the urban area values. If no specific values are available enter the proposed values.</t>
  </si>
  <si>
    <t>Enter the information on the country (in order to select the appropriate energy mix for electricity generation) and on the inhabitants of the urban area</t>
  </si>
  <si>
    <t>For your information, the table below gives the different classifications possible with respect to vehicle type, fuel type and emission standard</t>
  </si>
  <si>
    <t>Please fill information on transport volumes at aggregated level for vehicle types, in terms of vkm (Millions vkm/year). Information could also be estimated from pkm or tkm with the application of average occupancy factor or load factor.</t>
  </si>
  <si>
    <t>LGV (1305-1760kg)</t>
  </si>
  <si>
    <r>
      <t>b) Information on</t>
    </r>
    <r>
      <rPr>
        <b/>
        <u/>
        <sz val="11"/>
        <color theme="1"/>
        <rFont val="Calibri"/>
        <family val="2"/>
        <scheme val="minor"/>
      </rPr>
      <t xml:space="preserve"> vehicle fleet</t>
    </r>
    <r>
      <rPr>
        <b/>
        <sz val="11"/>
        <color theme="1"/>
        <rFont val="Calibri"/>
        <family val="2"/>
        <scheme val="minor"/>
      </rPr>
      <t xml:space="preserve"> by vehicle types: First by fuel (where more than one technology is available), secondly by emission standard for gasoline and diesel.</t>
    </r>
  </si>
  <si>
    <t>Step 3: Data integration</t>
  </si>
  <si>
    <r>
      <t xml:space="preserve">Please fill in the blue cells. Please check that the sum is 100% in the column 'check'. </t>
    </r>
    <r>
      <rPr>
        <u/>
        <sz val="11"/>
        <color theme="1"/>
        <rFont val="Calibri"/>
        <family val="2"/>
        <scheme val="minor"/>
      </rPr>
      <t>This table requires the same values entered for indicator 3 "air pollutant emissions" and indicator 9 "energy efficiency"</t>
    </r>
    <r>
      <rPr>
        <sz val="11"/>
        <color theme="1"/>
        <rFont val="Calibri"/>
        <family val="2"/>
        <scheme val="minor"/>
      </rPr>
      <t>.</t>
    </r>
  </si>
  <si>
    <r>
      <t xml:space="preserve">If no information is available for one vehicle type, leave it blanc. </t>
    </r>
    <r>
      <rPr>
        <b/>
        <u/>
        <sz val="11"/>
        <color theme="1"/>
        <rFont val="Calibri"/>
        <family val="2"/>
        <scheme val="minor"/>
      </rPr>
      <t>Nevertheless, this data is strictly required to calculate the indicator.</t>
    </r>
    <r>
      <rPr>
        <sz val="11"/>
        <color theme="1"/>
        <rFont val="Calibri"/>
        <family val="2"/>
        <scheme val="minor"/>
      </rPr>
      <t xml:space="preserve"> </t>
    </r>
    <r>
      <rPr>
        <u/>
        <sz val="11"/>
        <color theme="1"/>
        <rFont val="Calibri"/>
        <family val="2"/>
        <scheme val="minor"/>
      </rPr>
      <t>This table requires the same values entered for indicator 3 "air pollutant emissions"</t>
    </r>
    <r>
      <rPr>
        <sz val="11"/>
        <color theme="1"/>
        <rFont val="Calibri"/>
        <family val="2"/>
        <scheme val="minor"/>
      </rPr>
      <t>.</t>
    </r>
  </si>
  <si>
    <t>Information availability: vkm, pkm, tkm and fuel consumption at highest vehicle level</t>
  </si>
  <si>
    <t>c) Information on fuel consumption factors</t>
  </si>
  <si>
    <r>
      <t xml:space="preserve">The information given in the following tables is used to estimate the variable Aij (cell J168). If no information is available, default values can be found in the sheet "default values" from A25 to O32.  </t>
    </r>
    <r>
      <rPr>
        <u/>
        <sz val="11"/>
        <color theme="1"/>
        <rFont val="Calibri"/>
        <family val="2"/>
        <scheme val="minor"/>
      </rPr>
      <t>This table requires the same values entered for indicator 9 "energy efficiency"</t>
    </r>
    <r>
      <rPr>
        <sz val="11"/>
        <color theme="1"/>
        <rFont val="Calibri"/>
        <family val="2"/>
        <scheme val="minor"/>
      </rPr>
      <t>.</t>
    </r>
  </si>
  <si>
    <t>Greenhouse gas emissions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</si>
</sst>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0"/>
    <numFmt numFmtId="165" formatCode="0.0000"/>
    <numFmt numFmtId="166" formatCode="0.0"/>
    <numFmt numFmtId="167" formatCode="_(* #,##0.00_);_(* \(#,##0.00\);_(* &quot;-&quot;??_);_(@_)"/>
    <numFmt numFmtId="168" formatCode="0.0%"/>
    <numFmt numFmtId="169" formatCode="_-* #,##0_-;\-* #,##0_-;_-* &quot;-&quot;??_-;_-@_-"/>
  </numFmts>
  <fonts count="31"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sz val="10"/>
      <name val="Arial"/>
      <family val="2"/>
    </font>
    <font>
      <vertAlign val="subscript"/>
      <sz val="11"/>
      <color theme="1"/>
      <name val="Calibri"/>
      <family val="2"/>
      <scheme val="minor"/>
    </font>
    <font>
      <sz val="11"/>
      <color rgb="FFFF0000"/>
      <name val="Calibri"/>
      <family val="2"/>
      <scheme val="minor"/>
    </font>
    <font>
      <i/>
      <sz val="11"/>
      <color theme="1"/>
      <name val="Calibri"/>
      <family val="2"/>
      <scheme val="minor"/>
    </font>
    <font>
      <b/>
      <sz val="18"/>
      <color theme="1"/>
      <name val="Calibri"/>
      <family val="2"/>
      <scheme val="minor"/>
    </font>
    <font>
      <sz val="8"/>
      <color rgb="FFFF0000"/>
      <name val="Calibri"/>
      <family val="2"/>
      <scheme val="minor"/>
    </font>
    <font>
      <sz val="12"/>
      <color theme="1"/>
      <name val="Calibri"/>
      <family val="2"/>
      <scheme val="minor"/>
    </font>
    <font>
      <u/>
      <sz val="11"/>
      <color theme="10"/>
      <name val="Calibri"/>
      <family val="2"/>
      <scheme val="minor"/>
    </font>
    <font>
      <b/>
      <sz val="12"/>
      <color theme="1"/>
      <name val="Calibri"/>
      <family val="2"/>
      <scheme val="minor"/>
    </font>
    <font>
      <sz val="8"/>
      <color theme="1"/>
      <name val="Calibri"/>
      <family val="2"/>
      <scheme val="minor"/>
    </font>
    <font>
      <sz val="11"/>
      <color theme="1"/>
      <name val="Calibri"/>
      <family val="2"/>
    </font>
    <font>
      <vertAlign val="subscript"/>
      <sz val="11"/>
      <name val="Calibri"/>
      <family val="2"/>
      <scheme val="minor"/>
    </font>
    <font>
      <u/>
      <sz val="11"/>
      <color theme="1"/>
      <name val="Calibri"/>
      <family val="2"/>
      <scheme val="minor"/>
    </font>
    <font>
      <sz val="11"/>
      <color indexed="8"/>
      <name val="Calibri"/>
      <family val="2"/>
    </font>
    <font>
      <sz val="11"/>
      <name val="Calibri"/>
      <family val="2"/>
    </font>
    <font>
      <u/>
      <sz val="11"/>
      <color indexed="12"/>
      <name val="Calibri"/>
      <family val="2"/>
    </font>
    <font>
      <b/>
      <sz val="16"/>
      <color theme="1"/>
      <name val="Calibri"/>
      <family val="2"/>
      <scheme val="minor"/>
    </font>
    <font>
      <sz val="11"/>
      <color rgb="FF000000"/>
      <name val="Calibri"/>
      <family val="2"/>
      <scheme val="minor"/>
    </font>
    <font>
      <b/>
      <sz val="11"/>
      <color theme="0"/>
      <name val="Calibri"/>
      <family val="2"/>
      <scheme val="minor"/>
    </font>
    <font>
      <b/>
      <u/>
      <sz val="11"/>
      <color theme="1"/>
      <name val="Calibri"/>
      <family val="2"/>
      <scheme val="minor"/>
    </font>
    <font>
      <sz val="8"/>
      <color rgb="FFFF0000"/>
      <name val="Calibri"/>
      <family val="2"/>
    </font>
    <font>
      <b/>
      <sz val="8"/>
      <color rgb="FFFF0000"/>
      <name val="Calibri"/>
      <family val="2"/>
      <scheme val="minor"/>
    </font>
    <font>
      <b/>
      <sz val="11"/>
      <color rgb="FF000000"/>
      <name val="Calibri"/>
      <family val="2"/>
    </font>
    <font>
      <b/>
      <sz val="11"/>
      <color theme="1"/>
      <name val="Calibri"/>
      <family val="2"/>
    </font>
  </fonts>
  <fills count="22">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rgb="FFFFC000"/>
        <bgColor indexed="64"/>
      </patternFill>
    </fill>
    <fill>
      <patternFill patternType="solid">
        <fgColor theme="1" tint="0.499984740745262"/>
        <bgColor indexed="64"/>
      </patternFill>
    </fill>
    <fill>
      <patternFill patternType="solid">
        <fgColor theme="1"/>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bgColor indexed="64"/>
      </patternFill>
    </fill>
    <fill>
      <patternFill patternType="solid">
        <fgColor theme="0" tint="-0.499984740745262"/>
        <bgColor indexed="64"/>
      </patternFill>
    </fill>
    <fill>
      <patternFill patternType="solid">
        <fgColor rgb="FFFFFF00"/>
        <bgColor indexed="64"/>
      </patternFill>
    </fill>
    <fill>
      <patternFill patternType="solid">
        <fgColor rgb="FF95B3D7"/>
        <bgColor rgb="FF000000"/>
      </patternFill>
    </fill>
    <fill>
      <patternFill patternType="solid">
        <fgColor theme="0" tint="-0.34998626667073579"/>
        <bgColor indexed="64"/>
      </patternFill>
    </fill>
    <fill>
      <patternFill patternType="solid">
        <fgColor rgb="FF808080"/>
        <bgColor rgb="FF000000"/>
      </patternFill>
    </fill>
    <fill>
      <patternFill patternType="solid">
        <fgColor theme="6"/>
        <bgColor indexed="64"/>
      </patternFill>
    </fill>
    <fill>
      <patternFill patternType="solid">
        <fgColor theme="7" tint="0.59999389629810485"/>
        <bgColor indexed="64"/>
      </patternFill>
    </fill>
    <fill>
      <patternFill patternType="solid">
        <fgColor rgb="FFFFFF00"/>
        <bgColor rgb="FF000000"/>
      </patternFill>
    </fill>
    <fill>
      <patternFill patternType="solid">
        <fgColor theme="6" tint="0.59999389629810485"/>
        <bgColor rgb="FF000000"/>
      </patternFill>
    </fill>
    <fill>
      <patternFill patternType="solid">
        <fgColor theme="0" tint="-0.499984740745262"/>
        <bgColor rgb="FF000000"/>
      </patternFill>
    </fill>
  </fills>
  <borders count="12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medium">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diagonal/>
    </border>
    <border>
      <left style="medium">
        <color auto="1"/>
      </left>
      <right style="thin">
        <color auto="1"/>
      </right>
      <top style="medium">
        <color auto="1"/>
      </top>
      <bottom style="thin">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thin">
        <color theme="9"/>
      </left>
      <right style="thin">
        <color theme="9"/>
      </right>
      <top style="thin">
        <color theme="9"/>
      </top>
      <bottom/>
      <diagonal/>
    </border>
    <border>
      <left style="thin">
        <color theme="9"/>
      </left>
      <right/>
      <top style="thin">
        <color theme="9"/>
      </top>
      <bottom/>
      <diagonal/>
    </border>
    <border>
      <left style="medium">
        <color auto="1"/>
      </left>
      <right style="thin">
        <color theme="9"/>
      </right>
      <top style="medium">
        <color auto="1"/>
      </top>
      <bottom style="medium">
        <color auto="1"/>
      </bottom>
      <diagonal/>
    </border>
    <border>
      <left style="thin">
        <color theme="9"/>
      </left>
      <right style="thin">
        <color theme="9"/>
      </right>
      <top style="medium">
        <color auto="1"/>
      </top>
      <bottom style="medium">
        <color auto="1"/>
      </bottom>
      <diagonal/>
    </border>
    <border>
      <left style="thin">
        <color theme="9"/>
      </left>
      <right/>
      <top style="medium">
        <color auto="1"/>
      </top>
      <bottom style="medium">
        <color auto="1"/>
      </bottom>
      <diagonal/>
    </border>
    <border>
      <left style="thin">
        <color theme="9" tint="0.39994506668294322"/>
      </left>
      <right style="medium">
        <color auto="1"/>
      </right>
      <top style="medium">
        <color auto="1"/>
      </top>
      <bottom style="medium">
        <color auto="1"/>
      </bottom>
      <diagonal/>
    </border>
    <border>
      <left style="thin">
        <color theme="9"/>
      </left>
      <right style="medium">
        <color auto="1"/>
      </right>
      <top style="medium">
        <color auto="1"/>
      </top>
      <bottom style="medium">
        <color auto="1"/>
      </bottom>
      <diagonal/>
    </border>
    <border>
      <left/>
      <right style="thin">
        <color theme="9"/>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theme="9"/>
      </right>
      <top style="medium">
        <color auto="1"/>
      </top>
      <bottom style="thin">
        <color theme="9"/>
      </bottom>
      <diagonal/>
    </border>
    <border>
      <left style="thin">
        <color theme="9"/>
      </left>
      <right/>
      <top style="medium">
        <color auto="1"/>
      </top>
      <bottom style="thin">
        <color theme="9"/>
      </bottom>
      <diagonal/>
    </border>
    <border>
      <left style="thin">
        <color theme="9"/>
      </left>
      <right style="thin">
        <color theme="9"/>
      </right>
      <top style="medium">
        <color auto="1"/>
      </top>
      <bottom style="thin">
        <color theme="9"/>
      </bottom>
      <diagonal/>
    </border>
    <border>
      <left style="thin">
        <color theme="9" tint="0.39994506668294322"/>
      </left>
      <right style="medium">
        <color auto="1"/>
      </right>
      <top style="medium">
        <color auto="1"/>
      </top>
      <bottom style="thin">
        <color theme="9"/>
      </bottom>
      <diagonal/>
    </border>
    <border>
      <left style="thin">
        <color theme="9"/>
      </left>
      <right style="medium">
        <color auto="1"/>
      </right>
      <top style="medium">
        <color auto="1"/>
      </top>
      <bottom style="thin">
        <color theme="9"/>
      </bottom>
      <diagonal/>
    </border>
    <border>
      <left style="medium">
        <color auto="1"/>
      </left>
      <right style="thin">
        <color theme="9"/>
      </right>
      <top style="thin">
        <color theme="9"/>
      </top>
      <bottom style="thin">
        <color theme="9"/>
      </bottom>
      <diagonal/>
    </border>
    <border>
      <left style="thin">
        <color theme="9"/>
      </left>
      <right/>
      <top style="thin">
        <color theme="9"/>
      </top>
      <bottom style="thin">
        <color theme="9"/>
      </bottom>
      <diagonal/>
    </border>
    <border>
      <left style="thin">
        <color theme="9"/>
      </left>
      <right style="thin">
        <color theme="9"/>
      </right>
      <top style="thin">
        <color theme="9"/>
      </top>
      <bottom style="thin">
        <color theme="9"/>
      </bottom>
      <diagonal/>
    </border>
    <border>
      <left style="thin">
        <color theme="9" tint="0.39994506668294322"/>
      </left>
      <right style="medium">
        <color auto="1"/>
      </right>
      <top style="thin">
        <color theme="9"/>
      </top>
      <bottom style="thin">
        <color theme="9"/>
      </bottom>
      <diagonal/>
    </border>
    <border>
      <left style="thin">
        <color theme="9"/>
      </left>
      <right style="medium">
        <color auto="1"/>
      </right>
      <top style="thin">
        <color theme="9"/>
      </top>
      <bottom style="thin">
        <color theme="9"/>
      </bottom>
      <diagonal/>
    </border>
    <border>
      <left style="medium">
        <color auto="1"/>
      </left>
      <right style="thin">
        <color theme="9"/>
      </right>
      <top/>
      <bottom style="thin">
        <color theme="9"/>
      </bottom>
      <diagonal/>
    </border>
    <border>
      <left style="medium">
        <color auto="1"/>
      </left>
      <right style="thin">
        <color theme="9"/>
      </right>
      <top style="thin">
        <color theme="9"/>
      </top>
      <bottom style="medium">
        <color auto="1"/>
      </bottom>
      <diagonal/>
    </border>
    <border>
      <left style="thin">
        <color theme="9"/>
      </left>
      <right/>
      <top style="thin">
        <color theme="9"/>
      </top>
      <bottom style="medium">
        <color auto="1"/>
      </bottom>
      <diagonal/>
    </border>
    <border>
      <left style="thin">
        <color theme="9"/>
      </left>
      <right style="thin">
        <color theme="9"/>
      </right>
      <top style="thin">
        <color theme="9"/>
      </top>
      <bottom style="medium">
        <color auto="1"/>
      </bottom>
      <diagonal/>
    </border>
    <border>
      <left style="thin">
        <color theme="9" tint="0.39994506668294322"/>
      </left>
      <right style="medium">
        <color auto="1"/>
      </right>
      <top style="thin">
        <color theme="9"/>
      </top>
      <bottom style="medium">
        <color auto="1"/>
      </bottom>
      <diagonal/>
    </border>
    <border>
      <left style="thin">
        <color theme="9"/>
      </left>
      <right style="medium">
        <color auto="1"/>
      </right>
      <top style="thin">
        <color theme="9"/>
      </top>
      <bottom style="medium">
        <color auto="1"/>
      </bottom>
      <diagonal/>
    </border>
    <border>
      <left style="medium">
        <color auto="1"/>
      </left>
      <right/>
      <top style="medium">
        <color auto="1"/>
      </top>
      <bottom style="thin">
        <color theme="9"/>
      </bottom>
      <diagonal/>
    </border>
    <border>
      <left style="medium">
        <color auto="1"/>
      </left>
      <right/>
      <top style="thin">
        <color theme="9"/>
      </top>
      <bottom style="thin">
        <color theme="9"/>
      </bottom>
      <diagonal/>
    </border>
    <border>
      <left style="medium">
        <color auto="1"/>
      </left>
      <right style="thin">
        <color theme="9"/>
      </right>
      <top style="thin">
        <color theme="9"/>
      </top>
      <bottom/>
      <diagonal/>
    </border>
    <border>
      <left style="medium">
        <color auto="1"/>
      </left>
      <right style="thin">
        <color theme="9"/>
      </right>
      <top style="medium">
        <color auto="1"/>
      </top>
      <bottom/>
      <diagonal/>
    </border>
    <border>
      <left style="medium">
        <color auto="1"/>
      </left>
      <right style="thin">
        <color theme="9"/>
      </right>
      <top/>
      <bottom/>
      <diagonal/>
    </border>
    <border>
      <left style="medium">
        <color auto="1"/>
      </left>
      <right style="thin">
        <color theme="9"/>
      </right>
      <top/>
      <bottom style="medium">
        <color auto="1"/>
      </bottom>
      <diagonal/>
    </border>
    <border>
      <left style="medium">
        <color auto="1"/>
      </left>
      <right/>
      <top style="medium">
        <color auto="1"/>
      </top>
      <bottom style="thin">
        <color auto="1"/>
      </bottom>
      <diagonal/>
    </border>
    <border>
      <left style="thin">
        <color auto="1"/>
      </left>
      <right style="thin">
        <color auto="1"/>
      </right>
      <top style="medium">
        <color auto="1"/>
      </top>
      <bottom style="medium">
        <color auto="1"/>
      </bottom>
      <diagonal/>
    </border>
    <border>
      <left style="thin">
        <color theme="9"/>
      </left>
      <right/>
      <top/>
      <bottom style="medium">
        <color auto="1"/>
      </bottom>
      <diagonal/>
    </border>
    <border>
      <left style="thin">
        <color theme="9"/>
      </left>
      <right style="medium">
        <color auto="1"/>
      </right>
      <top/>
      <bottom style="medium">
        <color auto="1"/>
      </bottom>
      <diagonal/>
    </border>
    <border>
      <left style="thin">
        <color theme="9"/>
      </left>
      <right style="thin">
        <color theme="9"/>
      </right>
      <top/>
      <bottom style="medium">
        <color auto="1"/>
      </bottom>
      <diagonal/>
    </border>
    <border>
      <left style="thin">
        <color theme="9" tint="0.39994506668294322"/>
      </left>
      <right style="medium">
        <color auto="1"/>
      </right>
      <top/>
      <bottom style="medium">
        <color auto="1"/>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thin">
        <color theme="9"/>
      </left>
      <right style="thin">
        <color theme="9"/>
      </right>
      <top/>
      <bottom style="thin">
        <color theme="9"/>
      </bottom>
      <diagonal/>
    </border>
    <border>
      <left style="thin">
        <color theme="9"/>
      </left>
      <right/>
      <top/>
      <bottom style="thin">
        <color theme="9"/>
      </bottom>
      <diagonal/>
    </border>
    <border>
      <left style="thin">
        <color theme="9" tint="0.39994506668294322"/>
      </left>
      <right style="medium">
        <color auto="1"/>
      </right>
      <top/>
      <bottom style="thin">
        <color theme="9"/>
      </bottom>
      <diagonal/>
    </border>
    <border>
      <left style="thin">
        <color theme="9"/>
      </left>
      <right style="medium">
        <color auto="1"/>
      </right>
      <top/>
      <bottom style="thin">
        <color theme="9"/>
      </bottom>
      <diagonal/>
    </border>
    <border>
      <left style="thin">
        <color theme="9"/>
      </left>
      <right style="thin">
        <color theme="9"/>
      </right>
      <top/>
      <bottom/>
      <diagonal/>
    </border>
    <border>
      <left/>
      <right/>
      <top style="medium">
        <color indexed="64"/>
      </top>
      <bottom style="medium">
        <color indexed="64"/>
      </bottom>
      <diagonal/>
    </border>
    <border>
      <left/>
      <right style="medium">
        <color auto="1"/>
      </right>
      <top style="medium">
        <color auto="1"/>
      </top>
      <bottom/>
      <diagonal/>
    </border>
    <border>
      <left style="thin">
        <color auto="1"/>
      </left>
      <right/>
      <top style="medium">
        <color auto="1"/>
      </top>
      <bottom style="medium">
        <color auto="1"/>
      </bottom>
      <diagonal/>
    </border>
    <border>
      <left style="thin">
        <color theme="9"/>
      </left>
      <right style="thin">
        <color theme="9"/>
      </right>
      <top style="medium">
        <color auto="1"/>
      </top>
      <bottom/>
      <diagonal/>
    </border>
    <border>
      <left style="medium">
        <color auto="1"/>
      </left>
      <right style="thin">
        <color indexed="64"/>
      </right>
      <top/>
      <bottom/>
      <diagonal/>
    </border>
    <border>
      <left style="medium">
        <color auto="1"/>
      </left>
      <right style="thin">
        <color indexed="64"/>
      </right>
      <top/>
      <bottom style="medium">
        <color indexed="64"/>
      </bottom>
      <diagonal/>
    </border>
    <border>
      <left style="medium">
        <color indexed="64"/>
      </left>
      <right/>
      <top/>
      <bottom/>
      <diagonal/>
    </border>
    <border>
      <left style="medium">
        <color auto="1"/>
      </left>
      <right/>
      <top/>
      <bottom style="thin">
        <color theme="9"/>
      </bottom>
      <diagonal/>
    </border>
    <border>
      <left style="thin">
        <color theme="9"/>
      </left>
      <right/>
      <top/>
      <bottom/>
      <diagonal/>
    </border>
    <border>
      <left style="thin">
        <color theme="9"/>
      </left>
      <right style="medium">
        <color auto="1"/>
      </right>
      <top/>
      <bottom/>
      <diagonal/>
    </border>
    <border>
      <left/>
      <right style="thin">
        <color theme="9"/>
      </right>
      <top style="thin">
        <color theme="9"/>
      </top>
      <bottom style="thin">
        <color theme="9"/>
      </bottom>
      <diagonal/>
    </border>
    <border>
      <left style="medium">
        <color auto="1"/>
      </left>
      <right/>
      <top style="thin">
        <color auto="1"/>
      </top>
      <bottom style="medium">
        <color auto="1"/>
      </bottom>
      <diagonal/>
    </border>
    <border>
      <left style="medium">
        <color auto="1"/>
      </left>
      <right style="thin">
        <color theme="9"/>
      </right>
      <top style="thin">
        <color theme="9"/>
      </top>
      <bottom style="thin">
        <color indexed="64"/>
      </bottom>
      <diagonal/>
    </border>
    <border>
      <left style="thin">
        <color theme="9"/>
      </left>
      <right/>
      <top style="thin">
        <color theme="9"/>
      </top>
      <bottom style="thin">
        <color indexed="64"/>
      </bottom>
      <diagonal/>
    </border>
    <border>
      <left style="thin">
        <color theme="9"/>
      </left>
      <right style="thin">
        <color theme="9"/>
      </right>
      <top style="thin">
        <color theme="9"/>
      </top>
      <bottom style="thin">
        <color indexed="64"/>
      </bottom>
      <diagonal/>
    </border>
    <border>
      <left style="thin">
        <color theme="9"/>
      </left>
      <right style="medium">
        <color auto="1"/>
      </right>
      <top style="thin">
        <color theme="9"/>
      </top>
      <bottom style="thin">
        <color indexed="64"/>
      </bottom>
      <diagonal/>
    </border>
    <border>
      <left style="medium">
        <color auto="1"/>
      </left>
      <right/>
      <top style="thin">
        <color theme="9"/>
      </top>
      <bottom style="thin">
        <color indexed="64"/>
      </bottom>
      <diagonal/>
    </border>
    <border>
      <left style="medium">
        <color auto="1"/>
      </left>
      <right style="thin">
        <color theme="9"/>
      </right>
      <top/>
      <bottom style="thin">
        <color indexed="64"/>
      </bottom>
      <diagonal/>
    </border>
    <border>
      <left style="thin">
        <color theme="9"/>
      </left>
      <right style="thin">
        <color theme="9"/>
      </right>
      <top/>
      <bottom style="thin">
        <color indexed="64"/>
      </bottom>
      <diagonal/>
    </border>
    <border>
      <left style="thin">
        <color theme="9"/>
      </left>
      <right style="medium">
        <color auto="1"/>
      </right>
      <top/>
      <bottom style="thin">
        <color indexed="64"/>
      </bottom>
      <diagonal/>
    </border>
    <border>
      <left style="medium">
        <color auto="1"/>
      </left>
      <right style="thin">
        <color theme="9"/>
      </right>
      <top style="medium">
        <color auto="1"/>
      </top>
      <bottom style="thin">
        <color indexed="64"/>
      </bottom>
      <diagonal/>
    </border>
    <border>
      <left style="thin">
        <color theme="9"/>
      </left>
      <right style="thin">
        <color theme="9"/>
      </right>
      <top style="medium">
        <color auto="1"/>
      </top>
      <bottom style="thin">
        <color indexed="64"/>
      </bottom>
      <diagonal/>
    </border>
    <border>
      <left style="thin">
        <color theme="9"/>
      </left>
      <right style="medium">
        <color auto="1"/>
      </right>
      <top style="medium">
        <color auto="1"/>
      </top>
      <bottom style="thin">
        <color indexed="64"/>
      </bottom>
      <diagonal/>
    </border>
    <border>
      <left style="thin">
        <color theme="9" tint="0.39994506668294322"/>
      </left>
      <right style="medium">
        <color auto="1"/>
      </right>
      <top style="thin">
        <color theme="9"/>
      </top>
      <bottom style="thin">
        <color indexed="64"/>
      </bottom>
      <diagonal/>
    </border>
    <border>
      <left style="thin">
        <color theme="9"/>
      </left>
      <right/>
      <top/>
      <bottom style="thin">
        <color indexed="64"/>
      </bottom>
      <diagonal/>
    </border>
    <border>
      <left style="medium">
        <color indexed="64"/>
      </left>
      <right/>
      <top/>
      <bottom style="thin">
        <color indexed="64"/>
      </bottom>
      <diagonal/>
    </border>
    <border>
      <left style="thin">
        <color theme="9" tint="0.39994506668294322"/>
      </left>
      <right style="medium">
        <color auto="1"/>
      </right>
      <top style="medium">
        <color auto="1"/>
      </top>
      <bottom style="thin">
        <color auto="1"/>
      </bottom>
      <diagonal/>
    </border>
    <border>
      <left style="thin">
        <color theme="9" tint="0.39994506668294322"/>
      </left>
      <right style="medium">
        <color auto="1"/>
      </right>
      <top/>
      <bottom style="thin">
        <color auto="1"/>
      </bottom>
      <diagonal/>
    </border>
    <border>
      <left/>
      <right style="thin">
        <color theme="9"/>
      </right>
      <top style="thin">
        <color theme="9"/>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theme="9"/>
      </left>
      <right style="thin">
        <color theme="9" tint="0.39994506668294322"/>
      </right>
      <top style="thin">
        <color theme="9"/>
      </top>
      <bottom style="thin">
        <color theme="9"/>
      </bottom>
      <diagonal/>
    </border>
    <border>
      <left style="thin">
        <color theme="9"/>
      </left>
      <right style="thin">
        <color theme="9" tint="0.39994506668294322"/>
      </right>
      <top/>
      <bottom style="thin">
        <color indexed="64"/>
      </bottom>
      <diagonal/>
    </border>
    <border>
      <left style="medium">
        <color auto="1"/>
      </left>
      <right style="thin">
        <color theme="9"/>
      </right>
      <top style="thin">
        <color indexed="64"/>
      </top>
      <bottom/>
      <diagonal/>
    </border>
    <border>
      <left style="thin">
        <color theme="9"/>
      </left>
      <right/>
      <top style="thin">
        <color indexed="64"/>
      </top>
      <bottom style="thin">
        <color theme="9"/>
      </bottom>
      <diagonal/>
    </border>
    <border>
      <left style="thin">
        <color theme="9"/>
      </left>
      <right style="thin">
        <color theme="9"/>
      </right>
      <top style="thin">
        <color indexed="64"/>
      </top>
      <bottom style="thin">
        <color theme="9"/>
      </bottom>
      <diagonal/>
    </border>
    <border>
      <left style="thin">
        <color theme="9"/>
      </left>
      <right style="medium">
        <color auto="1"/>
      </right>
      <top style="thin">
        <color indexed="64"/>
      </top>
      <bottom style="thin">
        <color theme="9"/>
      </bottom>
      <diagonal/>
    </border>
    <border>
      <left style="medium">
        <color auto="1"/>
      </left>
      <right style="thin">
        <color theme="9"/>
      </right>
      <top style="thin">
        <color auto="1"/>
      </top>
      <bottom style="thin">
        <color auto="1"/>
      </bottom>
      <diagonal/>
    </border>
    <border>
      <left style="thin">
        <color theme="9"/>
      </left>
      <right style="thin">
        <color theme="9"/>
      </right>
      <top style="thin">
        <color auto="1"/>
      </top>
      <bottom style="thin">
        <color auto="1"/>
      </bottom>
      <diagonal/>
    </border>
    <border>
      <left style="thin">
        <color theme="9"/>
      </left>
      <right style="medium">
        <color auto="1"/>
      </right>
      <top style="thin">
        <color auto="1"/>
      </top>
      <bottom style="thin">
        <color auto="1"/>
      </bottom>
      <diagonal/>
    </border>
    <border>
      <left style="thin">
        <color theme="9" tint="0.39994506668294322"/>
      </left>
      <right style="medium">
        <color auto="1"/>
      </right>
      <top style="thin">
        <color auto="1"/>
      </top>
      <bottom style="thin">
        <color auto="1"/>
      </bottom>
      <diagonal/>
    </border>
    <border>
      <left style="medium">
        <color auto="1"/>
      </left>
      <right style="thin">
        <color theme="9"/>
      </right>
      <top style="thin">
        <color auto="1"/>
      </top>
      <bottom style="medium">
        <color auto="1"/>
      </bottom>
      <diagonal/>
    </border>
    <border>
      <left style="thin">
        <color theme="9"/>
      </left>
      <right style="thin">
        <color theme="9"/>
      </right>
      <top style="thin">
        <color auto="1"/>
      </top>
      <bottom style="medium">
        <color auto="1"/>
      </bottom>
      <diagonal/>
    </border>
    <border>
      <left style="thin">
        <color theme="9" tint="0.39994506668294322"/>
      </left>
      <right style="medium">
        <color auto="1"/>
      </right>
      <top style="thin">
        <color auto="1"/>
      </top>
      <bottom style="medium">
        <color auto="1"/>
      </bottom>
      <diagonal/>
    </border>
    <border>
      <left style="thin">
        <color theme="9" tint="0.39994506668294322"/>
      </left>
      <right style="medium">
        <color auto="1"/>
      </right>
      <top/>
      <bottom/>
      <diagonal/>
    </border>
    <border>
      <left style="thin">
        <color theme="9"/>
      </left>
      <right/>
      <top style="medium">
        <color auto="1"/>
      </top>
      <bottom/>
      <diagonal/>
    </border>
    <border>
      <left style="thin">
        <color theme="9" tint="0.39994506668294322"/>
      </left>
      <right style="medium">
        <color auto="1"/>
      </right>
      <top style="medium">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rgb="FFF79646"/>
      </right>
      <top/>
      <bottom style="thin">
        <color rgb="FFF79646"/>
      </bottom>
      <diagonal/>
    </border>
    <border>
      <left style="medium">
        <color auto="1"/>
      </left>
      <right style="thin">
        <color rgb="FFF79646"/>
      </right>
      <top/>
      <bottom style="thin">
        <color indexed="64"/>
      </bottom>
      <diagonal/>
    </border>
    <border>
      <left style="medium">
        <color auto="1"/>
      </left>
      <right style="thin">
        <color rgb="FFF79646"/>
      </right>
      <top/>
      <bottom/>
      <diagonal/>
    </border>
    <border>
      <left style="medium">
        <color auto="1"/>
      </left>
      <right style="thin">
        <color rgb="FFF79646"/>
      </right>
      <top style="medium">
        <color auto="1"/>
      </top>
      <bottom style="thin">
        <color rgb="FFF79646"/>
      </bottom>
      <diagonal/>
    </border>
    <border>
      <left style="medium">
        <color auto="1"/>
      </left>
      <right style="medium">
        <color indexed="64"/>
      </right>
      <top/>
      <bottom style="thin">
        <color theme="9"/>
      </bottom>
      <diagonal/>
    </border>
  </borders>
  <cellStyleXfs count="21">
    <xf numFmtId="0" fontId="0" fillId="0" borderId="0"/>
    <xf numFmtId="0" fontId="7" fillId="0" borderId="0"/>
    <xf numFmtId="43" fontId="4" fillId="0" borderId="0" applyFont="0" applyFill="0" applyBorder="0" applyAlignment="0" applyProtection="0"/>
    <xf numFmtId="0" fontId="14" fillId="0" borderId="0" applyNumberFormat="0" applyFill="0" applyBorder="0" applyAlignment="0" applyProtection="0"/>
    <xf numFmtId="43" fontId="4"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167" fontId="4" fillId="0" borderId="0" applyFont="0" applyFill="0" applyBorder="0" applyAlignment="0" applyProtection="0"/>
    <xf numFmtId="9" fontId="4" fillId="0" borderId="0" applyFont="0" applyFill="0" applyBorder="0" applyAlignment="0" applyProtection="0"/>
    <xf numFmtId="0" fontId="4" fillId="0" borderId="0"/>
    <xf numFmtId="0" fontId="20" fillId="0" borderId="0"/>
    <xf numFmtId="0" fontId="4" fillId="0" borderId="0"/>
    <xf numFmtId="0" fontId="14" fillId="0" borderId="0" applyNumberFormat="0" applyFill="0" applyBorder="0" applyAlignment="0" applyProtection="0"/>
    <xf numFmtId="0" fontId="22" fillId="0" borderId="0" applyNumberFormat="0" applyFill="0" applyBorder="0" applyAlignment="0" applyProtection="0">
      <alignment vertical="top"/>
      <protection locked="0"/>
    </xf>
    <xf numFmtId="167" fontId="4" fillId="0" borderId="0" applyFont="0" applyFill="0" applyBorder="0" applyAlignment="0" applyProtection="0"/>
    <xf numFmtId="0" fontId="20" fillId="0" borderId="0"/>
    <xf numFmtId="0" fontId="20" fillId="0" borderId="0"/>
    <xf numFmtId="167" fontId="4" fillId="0" borderId="0" applyFont="0" applyFill="0" applyBorder="0" applyAlignment="0" applyProtection="0"/>
    <xf numFmtId="167" fontId="4" fillId="0" borderId="0" applyFont="0" applyFill="0" applyBorder="0" applyAlignment="0" applyProtection="0"/>
    <xf numFmtId="9" fontId="4" fillId="0" borderId="0" applyFont="0" applyFill="0" applyBorder="0" applyAlignment="0" applyProtection="0"/>
  </cellStyleXfs>
  <cellXfs count="513">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xf numFmtId="0" fontId="0" fillId="0" borderId="3" xfId="0" applyBorder="1"/>
    <xf numFmtId="0" fontId="2" fillId="3" borderId="1" xfId="0" applyFont="1" applyFill="1" applyBorder="1"/>
    <xf numFmtId="0" fontId="3" fillId="0" borderId="3" xfId="0" applyFont="1" applyBorder="1" applyAlignment="1">
      <alignment wrapText="1"/>
    </xf>
    <xf numFmtId="0" fontId="0" fillId="0" borderId="0" xfId="0" applyBorder="1"/>
    <xf numFmtId="0" fontId="6" fillId="0" borderId="0" xfId="0" applyFont="1" applyFill="1"/>
    <xf numFmtId="0" fontId="0" fillId="0" borderId="16" xfId="0" applyBorder="1"/>
    <xf numFmtId="0" fontId="12" fillId="0" borderId="0" xfId="0" applyFont="1" applyAlignment="1">
      <alignment wrapText="1"/>
    </xf>
    <xf numFmtId="0" fontId="13" fillId="0" borderId="19" xfId="0" applyFont="1" applyBorder="1"/>
    <xf numFmtId="0" fontId="0" fillId="0" borderId="23" xfId="0" applyBorder="1" applyAlignment="1">
      <alignment horizontal="center" vertical="center" wrapText="1"/>
    </xf>
    <xf numFmtId="0" fontId="0" fillId="0" borderId="24" xfId="0" applyBorder="1" applyAlignment="1">
      <alignment horizontal="center" vertical="center"/>
    </xf>
    <xf numFmtId="0" fontId="0" fillId="0" borderId="26" xfId="0" applyBorder="1" applyAlignment="1">
      <alignment horizontal="center" vertical="center" wrapText="1"/>
    </xf>
    <xf numFmtId="0" fontId="0" fillId="0" borderId="23" xfId="0" applyBorder="1" applyAlignment="1">
      <alignment horizontal="center" vertical="center"/>
    </xf>
    <xf numFmtId="0" fontId="16" fillId="0" borderId="1" xfId="0" applyFont="1" applyFill="1" applyBorder="1" applyAlignment="1">
      <alignment horizontal="center" vertical="center" wrapText="1"/>
    </xf>
    <xf numFmtId="0" fontId="0" fillId="10" borderId="10" xfId="0" applyFill="1" applyBorder="1"/>
    <xf numFmtId="0" fontId="0" fillId="10" borderId="9" xfId="0" applyFill="1" applyBorder="1"/>
    <xf numFmtId="0" fontId="0" fillId="10" borderId="8" xfId="0" applyFill="1" applyBorder="1"/>
    <xf numFmtId="0" fontId="0" fillId="0" borderId="29" xfId="0" applyFill="1" applyBorder="1"/>
    <xf numFmtId="0" fontId="11" fillId="0" borderId="0" xfId="0" applyFont="1" applyFill="1" applyBorder="1" applyAlignment="1">
      <alignment horizontal="center"/>
    </xf>
    <xf numFmtId="2" fontId="5" fillId="0" borderId="0" xfId="0" applyNumberFormat="1" applyFont="1" applyFill="1" applyBorder="1" applyAlignment="1">
      <alignment horizontal="center"/>
    </xf>
    <xf numFmtId="0" fontId="0" fillId="0" borderId="0" xfId="0" applyFill="1" applyAlignment="1">
      <alignment wrapText="1"/>
    </xf>
    <xf numFmtId="0" fontId="5" fillId="0" borderId="0" xfId="0" applyFont="1"/>
    <xf numFmtId="0" fontId="12" fillId="0" borderId="0" xfId="0" applyFont="1" applyFill="1" applyBorder="1" applyAlignment="1">
      <alignment wrapText="1"/>
    </xf>
    <xf numFmtId="0" fontId="3" fillId="0" borderId="0" xfId="0" applyFont="1"/>
    <xf numFmtId="0" fontId="0" fillId="0" borderId="59" xfId="0" applyBorder="1"/>
    <xf numFmtId="0" fontId="2" fillId="0" borderId="0" xfId="0" applyFont="1"/>
    <xf numFmtId="0" fontId="0" fillId="0" borderId="0" xfId="0" applyAlignment="1">
      <alignment wrapText="1"/>
    </xf>
    <xf numFmtId="0" fontId="0" fillId="0" borderId="29" xfId="0" applyFill="1" applyBorder="1" applyAlignment="1">
      <alignment wrapText="1"/>
    </xf>
    <xf numFmtId="0" fontId="3" fillId="0" borderId="54" xfId="0" applyFont="1" applyFill="1" applyBorder="1" applyAlignment="1">
      <alignment wrapText="1"/>
    </xf>
    <xf numFmtId="0" fontId="0" fillId="0" borderId="54" xfId="0" applyFill="1" applyBorder="1" applyAlignment="1">
      <alignment wrapText="1"/>
    </xf>
    <xf numFmtId="0" fontId="0" fillId="0" borderId="30" xfId="0" applyFill="1" applyBorder="1" applyAlignment="1">
      <alignment wrapText="1"/>
    </xf>
    <xf numFmtId="0" fontId="0" fillId="0" borderId="68" xfId="0" applyFill="1" applyBorder="1" applyAlignment="1">
      <alignment wrapText="1"/>
    </xf>
    <xf numFmtId="0" fontId="3" fillId="0" borderId="20" xfId="0" applyFont="1" applyBorder="1" applyAlignment="1">
      <alignment wrapText="1"/>
    </xf>
    <xf numFmtId="0" fontId="0" fillId="0" borderId="20" xfId="0" applyFont="1" applyFill="1" applyBorder="1"/>
    <xf numFmtId="0" fontId="0" fillId="0" borderId="5" xfId="0" applyBorder="1"/>
    <xf numFmtId="0" fontId="0" fillId="9" borderId="0" xfId="0" applyFill="1"/>
    <xf numFmtId="0" fontId="0" fillId="0" borderId="27"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28" xfId="0" applyFill="1" applyBorder="1" applyAlignment="1">
      <alignment horizontal="center" vertical="center" wrapText="1"/>
    </xf>
    <xf numFmtId="0" fontId="0" fillId="0" borderId="24" xfId="0" applyFill="1" applyBorder="1" applyAlignment="1">
      <alignment horizontal="center" vertical="center" wrapText="1"/>
    </xf>
    <xf numFmtId="0" fontId="15" fillId="9" borderId="53" xfId="0" applyFont="1" applyFill="1" applyBorder="1" applyAlignment="1">
      <alignment horizontal="center" wrapText="1"/>
    </xf>
    <xf numFmtId="0" fontId="0" fillId="0" borderId="54" xfId="0" applyFill="1" applyBorder="1"/>
    <xf numFmtId="0" fontId="0" fillId="0" borderId="30" xfId="0" applyFill="1" applyBorder="1"/>
    <xf numFmtId="0" fontId="0" fillId="0" borderId="5" xfId="0" applyFill="1" applyBorder="1"/>
    <xf numFmtId="0" fontId="14" fillId="0" borderId="0" xfId="3" applyFill="1" applyAlignment="1"/>
    <xf numFmtId="0" fontId="3" fillId="0" borderId="2" xfId="0" applyFont="1" applyBorder="1" applyAlignment="1">
      <alignment wrapText="1"/>
    </xf>
    <xf numFmtId="0" fontId="3" fillId="0" borderId="0" xfId="0" quotePrefix="1" applyFont="1"/>
    <xf numFmtId="0" fontId="2" fillId="0" borderId="0" xfId="0" applyFont="1" applyFill="1" applyBorder="1"/>
    <xf numFmtId="0" fontId="3" fillId="0" borderId="19" xfId="0" quotePrefix="1" applyFont="1" applyBorder="1"/>
    <xf numFmtId="0" fontId="0" fillId="13" borderId="0" xfId="0" applyFill="1"/>
    <xf numFmtId="0" fontId="10" fillId="0" borderId="0" xfId="0" applyFont="1" applyFill="1" applyBorder="1" applyAlignment="1">
      <alignment horizontal="center"/>
    </xf>
    <xf numFmtId="0" fontId="0" fillId="5" borderId="41" xfId="0" applyFont="1" applyFill="1" applyBorder="1"/>
    <xf numFmtId="0" fontId="0" fillId="5" borderId="61" xfId="0" applyFont="1" applyFill="1" applyBorder="1"/>
    <xf numFmtId="0" fontId="0" fillId="5" borderId="36" xfId="0" applyFont="1" applyFill="1" applyBorder="1"/>
    <xf numFmtId="0" fontId="0" fillId="5" borderId="38" xfId="0" applyFont="1" applyFill="1" applyBorder="1"/>
    <xf numFmtId="0" fontId="0" fillId="5" borderId="42" xfId="0" applyFont="1" applyFill="1" applyBorder="1"/>
    <xf numFmtId="0" fontId="0" fillId="5" borderId="44" xfId="0" applyFont="1" applyFill="1" applyBorder="1"/>
    <xf numFmtId="0" fontId="21" fillId="8" borderId="30" xfId="0" applyFont="1" applyFill="1" applyBorder="1"/>
    <xf numFmtId="0" fontId="3" fillId="0" borderId="2" xfId="0" applyFont="1" applyBorder="1" applyAlignment="1">
      <alignment vertical="top" wrapText="1"/>
    </xf>
    <xf numFmtId="0" fontId="0" fillId="0" borderId="29" xfId="0" applyBorder="1" applyAlignment="1">
      <alignment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5" borderId="31" xfId="0" applyFont="1" applyFill="1" applyBorder="1"/>
    <xf numFmtId="0" fontId="0" fillId="5" borderId="32" xfId="0" applyFont="1" applyFill="1" applyBorder="1"/>
    <xf numFmtId="0" fontId="0" fillId="5" borderId="33" xfId="0" applyFont="1" applyFill="1" applyBorder="1"/>
    <xf numFmtId="0" fontId="0" fillId="5" borderId="37" xfId="0" applyFont="1" applyFill="1" applyBorder="1"/>
    <xf numFmtId="0" fontId="0" fillId="5" borderId="78" xfId="0" applyFont="1" applyFill="1" applyBorder="1"/>
    <xf numFmtId="0" fontId="0" fillId="5" borderId="79" xfId="0" applyFont="1" applyFill="1" applyBorder="1"/>
    <xf numFmtId="0" fontId="0" fillId="5" borderId="80" xfId="0" applyFont="1" applyFill="1" applyBorder="1"/>
    <xf numFmtId="0" fontId="0" fillId="5" borderId="81" xfId="0" applyFont="1" applyFill="1" applyBorder="1"/>
    <xf numFmtId="0" fontId="0" fillId="5" borderId="51" xfId="0" applyFont="1" applyFill="1" applyBorder="1"/>
    <xf numFmtId="0" fontId="0" fillId="5" borderId="74" xfId="0" applyFont="1" applyFill="1" applyBorder="1"/>
    <xf numFmtId="0" fontId="0" fillId="5" borderId="65" xfId="0" applyFont="1" applyFill="1" applyBorder="1"/>
    <xf numFmtId="0" fontId="0" fillId="5" borderId="62" xfId="0" applyFont="1" applyFill="1" applyBorder="1"/>
    <xf numFmtId="0" fontId="0" fillId="5" borderId="73" xfId="0" applyFont="1" applyFill="1" applyBorder="1"/>
    <xf numFmtId="0" fontId="0" fillId="5" borderId="48" xfId="0" applyFont="1" applyFill="1" applyBorder="1"/>
    <xf numFmtId="0" fontId="0" fillId="5" borderId="82" xfId="0" applyFont="1" applyFill="1" applyBorder="1"/>
    <xf numFmtId="0" fontId="0" fillId="5" borderId="52" xfId="0" applyFont="1" applyFill="1" applyBorder="1"/>
    <xf numFmtId="0" fontId="0" fillId="5" borderId="55" xfId="0" applyFont="1" applyFill="1" applyBorder="1"/>
    <xf numFmtId="0" fontId="0" fillId="5" borderId="40" xfId="0" applyFont="1" applyFill="1" applyBorder="1"/>
    <xf numFmtId="0" fontId="0" fillId="5" borderId="57" xfId="0" applyFont="1" applyFill="1" applyBorder="1"/>
    <xf numFmtId="0" fontId="0" fillId="5" borderId="49" xfId="0" applyFont="1" applyFill="1" applyBorder="1"/>
    <xf numFmtId="0" fontId="0" fillId="5" borderId="21" xfId="0" applyFont="1" applyFill="1" applyBorder="1"/>
    <xf numFmtId="0" fontId="0" fillId="5" borderId="83" xfId="0" applyFont="1" applyFill="1" applyBorder="1"/>
    <xf numFmtId="0" fontId="0" fillId="5" borderId="84" xfId="0" applyFont="1" applyFill="1" applyBorder="1"/>
    <xf numFmtId="0" fontId="0" fillId="5" borderId="85" xfId="0" applyFont="1" applyFill="1" applyBorder="1"/>
    <xf numFmtId="0" fontId="0" fillId="5" borderId="69" xfId="0" applyFont="1" applyFill="1" applyBorder="1"/>
    <xf numFmtId="0" fontId="0" fillId="5" borderId="23" xfId="0" applyFont="1" applyFill="1" applyBorder="1"/>
    <xf numFmtId="0" fontId="0" fillId="5" borderId="24" xfId="0" applyFont="1" applyFill="1" applyBorder="1"/>
    <xf numFmtId="0" fontId="0" fillId="5" borderId="25" xfId="0" applyFont="1" applyFill="1" applyBorder="1"/>
    <xf numFmtId="0" fontId="0" fillId="5" borderId="86" xfId="0" applyFont="1" applyFill="1" applyBorder="1"/>
    <xf numFmtId="0" fontId="0" fillId="5" borderId="87" xfId="0" applyFont="1" applyFill="1" applyBorder="1"/>
    <xf numFmtId="0" fontId="0" fillId="5" borderId="88" xfId="0" applyFont="1" applyFill="1" applyBorder="1"/>
    <xf numFmtId="0" fontId="0" fillId="5" borderId="64" xfId="0" applyFont="1" applyFill="1" applyBorder="1"/>
    <xf numFmtId="0" fontId="24" fillId="5" borderId="37" xfId="0" applyFont="1" applyFill="1" applyBorder="1"/>
    <xf numFmtId="0" fontId="24" fillId="5" borderId="37" xfId="0" applyFont="1" applyFill="1" applyBorder="1" applyAlignment="1">
      <alignment vertical="center" wrapText="1"/>
    </xf>
    <xf numFmtId="0" fontId="24" fillId="5" borderId="43" xfId="0" applyFont="1" applyFill="1" applyBorder="1"/>
    <xf numFmtId="0" fontId="0" fillId="5" borderId="90" xfId="0" applyFont="1" applyFill="1" applyBorder="1"/>
    <xf numFmtId="0" fontId="24" fillId="5" borderId="32" xfId="0" applyFont="1" applyFill="1" applyBorder="1" applyAlignment="1">
      <alignment vertical="center" wrapText="1"/>
    </xf>
    <xf numFmtId="0" fontId="0" fillId="0" borderId="0" xfId="0" applyBorder="1" applyAlignment="1">
      <alignment horizontal="right"/>
    </xf>
    <xf numFmtId="0" fontId="0" fillId="0" borderId="0" xfId="0"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0" fillId="0" borderId="1" xfId="0" applyFill="1" applyBorder="1"/>
    <xf numFmtId="0" fontId="5" fillId="0" borderId="91" xfId="0" applyFont="1" applyFill="1" applyBorder="1"/>
    <xf numFmtId="0" fontId="0" fillId="0" borderId="91" xfId="0" applyFill="1" applyBorder="1"/>
    <xf numFmtId="0" fontId="5" fillId="0" borderId="59" xfId="0" applyFont="1" applyFill="1" applyBorder="1"/>
    <xf numFmtId="0" fontId="0" fillId="0" borderId="59" xfId="0" applyFill="1" applyBorder="1"/>
    <xf numFmtId="0" fontId="5" fillId="0" borderId="77" xfId="0" applyFont="1" applyFill="1" applyBorder="1"/>
    <xf numFmtId="0" fontId="0" fillId="0" borderId="77" xfId="0" applyFill="1" applyBorder="1"/>
    <xf numFmtId="0" fontId="5" fillId="13" borderId="0" xfId="0" applyFont="1" applyFill="1"/>
    <xf numFmtId="0" fontId="5" fillId="0" borderId="5" xfId="0" applyFont="1" applyFill="1" applyBorder="1"/>
    <xf numFmtId="0" fontId="5" fillId="0" borderId="5" xfId="0" applyFont="1" applyBorder="1"/>
    <xf numFmtId="0" fontId="3" fillId="0" borderId="5" xfId="0" applyFont="1" applyBorder="1"/>
    <xf numFmtId="0" fontId="0" fillId="0" borderId="0" xfId="0" applyBorder="1" applyAlignment="1"/>
    <xf numFmtId="0" fontId="0" fillId="0" borderId="0" xfId="0" applyFill="1" applyBorder="1" applyAlignment="1">
      <alignment horizontal="right"/>
    </xf>
    <xf numFmtId="0" fontId="0" fillId="0" borderId="30" xfId="0" applyFill="1" applyBorder="1" applyAlignment="1">
      <alignment horizontal="right"/>
    </xf>
    <xf numFmtId="0" fontId="0" fillId="12" borderId="5" xfId="0" applyFill="1" applyBorder="1" applyAlignment="1">
      <alignment horizontal="right"/>
    </xf>
    <xf numFmtId="0" fontId="0" fillId="0" borderId="0" xfId="0" applyFont="1"/>
    <xf numFmtId="0" fontId="0" fillId="0" borderId="72" xfId="0" applyFill="1" applyBorder="1"/>
    <xf numFmtId="0" fontId="17" fillId="0" borderId="0" xfId="0" applyFont="1" applyFill="1" applyBorder="1" applyAlignment="1">
      <alignment wrapText="1"/>
    </xf>
    <xf numFmtId="0" fontId="17" fillId="0" borderId="0" xfId="0" applyFont="1" applyFill="1" applyBorder="1"/>
    <xf numFmtId="0" fontId="17" fillId="0" borderId="14" xfId="0" applyFont="1" applyFill="1" applyBorder="1"/>
    <xf numFmtId="0" fontId="17" fillId="0" borderId="13" xfId="0" applyFont="1" applyFill="1" applyBorder="1" applyAlignment="1">
      <alignment horizontal="right"/>
    </xf>
    <xf numFmtId="0" fontId="17" fillId="0" borderId="11" xfId="0" applyFont="1" applyFill="1" applyBorder="1"/>
    <xf numFmtId="0" fontId="17" fillId="0" borderId="19" xfId="0" applyFont="1" applyFill="1" applyBorder="1" applyAlignment="1"/>
    <xf numFmtId="0" fontId="17" fillId="0" borderId="66" xfId="0" applyFont="1" applyFill="1" applyBorder="1" applyAlignment="1">
      <alignment horizontal="right"/>
    </xf>
    <xf numFmtId="0" fontId="17" fillId="0" borderId="66" xfId="0" applyFont="1" applyFill="1" applyBorder="1" applyAlignment="1"/>
    <xf numFmtId="0" fontId="17" fillId="0" borderId="4" xfId="0" applyFont="1" applyFill="1" applyBorder="1" applyAlignment="1"/>
    <xf numFmtId="0" fontId="17" fillId="0" borderId="29" xfId="0" applyFont="1" applyFill="1" applyBorder="1" applyAlignment="1">
      <alignment wrapText="1"/>
    </xf>
    <xf numFmtId="0" fontId="21" fillId="0" borderId="54" xfId="0" applyFont="1" applyFill="1" applyBorder="1" applyAlignment="1">
      <alignment wrapText="1"/>
    </xf>
    <xf numFmtId="0" fontId="17" fillId="0" borderId="54" xfId="0" applyFont="1" applyFill="1" applyBorder="1" applyAlignment="1">
      <alignment wrapText="1"/>
    </xf>
    <xf numFmtId="0" fontId="17" fillId="0" borderId="68" xfId="0" applyFont="1" applyFill="1" applyBorder="1" applyAlignment="1">
      <alignment wrapText="1"/>
    </xf>
    <xf numFmtId="0" fontId="0" fillId="15" borderId="0" xfId="0" applyFill="1" applyBorder="1" applyAlignment="1"/>
    <xf numFmtId="0" fontId="21" fillId="0" borderId="54" xfId="0" applyFont="1" applyFill="1" applyBorder="1" applyAlignment="1">
      <alignment horizontal="right" wrapText="1"/>
    </xf>
    <xf numFmtId="0" fontId="17" fillId="0" borderId="54" xfId="0" applyFont="1" applyFill="1" applyBorder="1" applyAlignment="1">
      <alignment horizontal="right" wrapText="1"/>
    </xf>
    <xf numFmtId="0" fontId="17" fillId="0" borderId="30" xfId="0" applyFont="1" applyFill="1" applyBorder="1" applyAlignment="1">
      <alignment wrapText="1"/>
    </xf>
    <xf numFmtId="0" fontId="17" fillId="0" borderId="13" xfId="0" applyFont="1" applyFill="1" applyBorder="1"/>
    <xf numFmtId="0" fontId="27" fillId="0" borderId="0" xfId="0" applyFont="1" applyFill="1" applyBorder="1" applyAlignment="1">
      <alignment wrapText="1"/>
    </xf>
    <xf numFmtId="0" fontId="17" fillId="0" borderId="0" xfId="0" applyFont="1" applyFill="1" applyBorder="1" applyAlignment="1">
      <alignment horizontal="right"/>
    </xf>
    <xf numFmtId="0" fontId="0" fillId="0" borderId="0" xfId="0" applyFont="1" applyFill="1" applyBorder="1"/>
    <xf numFmtId="0" fontId="0" fillId="0" borderId="0" xfId="0" applyFont="1" applyFill="1"/>
    <xf numFmtId="0" fontId="0" fillId="0" borderId="0" xfId="0" applyFont="1" applyFill="1" applyAlignment="1"/>
    <xf numFmtId="0" fontId="0" fillId="0" borderId="0" xfId="0" applyFont="1" applyFill="1" applyAlignment="1">
      <alignment horizontal="right"/>
    </xf>
    <xf numFmtId="0" fontId="0" fillId="0" borderId="0" xfId="0" applyFont="1" applyFill="1" applyAlignment="1">
      <alignment wrapText="1"/>
    </xf>
    <xf numFmtId="0" fontId="0" fillId="0" borderId="54" xfId="0" applyFill="1" applyBorder="1" applyAlignment="1">
      <alignment horizontal="right" wrapText="1"/>
    </xf>
    <xf numFmtId="0" fontId="5" fillId="13" borderId="0" xfId="0" applyFont="1" applyFill="1" applyBorder="1"/>
    <xf numFmtId="0" fontId="28" fillId="13" borderId="0" xfId="0" applyFont="1" applyFill="1" applyAlignment="1">
      <alignment wrapText="1"/>
    </xf>
    <xf numFmtId="0" fontId="5" fillId="13" borderId="0" xfId="0" applyFont="1" applyFill="1" applyAlignment="1"/>
    <xf numFmtId="0" fontId="5" fillId="13" borderId="0" xfId="0" applyFont="1" applyFill="1" applyAlignment="1">
      <alignment horizontal="right"/>
    </xf>
    <xf numFmtId="0" fontId="5" fillId="13" borderId="0" xfId="0" applyFont="1" applyFill="1" applyAlignment="1">
      <alignment wrapText="1"/>
    </xf>
    <xf numFmtId="0" fontId="0" fillId="0" borderId="0" xfId="0" applyFont="1" applyFill="1" applyAlignment="1">
      <alignment horizontal="left"/>
    </xf>
    <xf numFmtId="0" fontId="9" fillId="0" borderId="0" xfId="0" applyFont="1" applyFill="1" applyBorder="1" applyAlignment="1">
      <alignment wrapText="1"/>
    </xf>
    <xf numFmtId="0" fontId="9" fillId="0" borderId="0" xfId="0" applyFont="1" applyFill="1" applyAlignment="1">
      <alignment wrapText="1"/>
    </xf>
    <xf numFmtId="0" fontId="9" fillId="0" borderId="0" xfId="0" applyFont="1" applyFill="1"/>
    <xf numFmtId="0" fontId="3" fillId="0" borderId="1" xfId="0" applyFont="1" applyBorder="1" applyAlignment="1">
      <alignment horizontal="center" vertical="center"/>
    </xf>
    <xf numFmtId="0" fontId="0" fillId="0" borderId="27" xfId="0" applyBorder="1" applyAlignment="1">
      <alignment horizontal="right" vertical="center"/>
    </xf>
    <xf numFmtId="0" fontId="16" fillId="0" borderId="27" xfId="0" applyFont="1" applyBorder="1" applyAlignment="1">
      <alignment horizontal="right" vertical="center" wrapText="1"/>
    </xf>
    <xf numFmtId="0" fontId="0" fillId="0" borderId="0" xfId="0" applyFill="1" applyBorder="1" applyAlignment="1">
      <alignment vertical="center" wrapText="1"/>
    </xf>
    <xf numFmtId="0" fontId="0" fillId="6" borderId="34" xfId="0" applyFont="1" applyFill="1" applyBorder="1" applyAlignment="1">
      <alignment horizontal="right"/>
    </xf>
    <xf numFmtId="0" fontId="0" fillId="0" borderId="34" xfId="0" applyFont="1" applyFill="1" applyBorder="1" applyAlignment="1">
      <alignment horizontal="right"/>
    </xf>
    <xf numFmtId="166" fontId="0" fillId="6" borderId="34" xfId="0" applyNumberFormat="1" applyFont="1" applyFill="1" applyBorder="1" applyAlignment="1">
      <alignment horizontal="right"/>
    </xf>
    <xf numFmtId="0" fontId="0" fillId="10" borderId="17" xfId="0" applyFill="1" applyBorder="1" applyAlignment="1">
      <alignment wrapText="1"/>
    </xf>
    <xf numFmtId="0" fontId="0" fillId="10" borderId="15" xfId="0" applyFill="1" applyBorder="1" applyAlignment="1">
      <alignment wrapText="1"/>
    </xf>
    <xf numFmtId="0" fontId="0" fillId="0" borderId="0" xfId="0" applyFill="1" applyBorder="1" applyAlignment="1">
      <alignment horizontal="right" vertical="center" indent="2"/>
    </xf>
    <xf numFmtId="166" fontId="0" fillId="6" borderId="36" xfId="0" applyNumberFormat="1" applyFont="1" applyFill="1" applyBorder="1" applyAlignment="1">
      <alignment horizontal="right"/>
    </xf>
    <xf numFmtId="168" fontId="0" fillId="6" borderId="38" xfId="20" applyNumberFormat="1" applyFont="1" applyFill="1" applyBorder="1" applyAlignment="1">
      <alignment horizontal="right"/>
    </xf>
    <xf numFmtId="0" fontId="0" fillId="6" borderId="39" xfId="0" applyFont="1" applyFill="1" applyBorder="1" applyAlignment="1">
      <alignment horizontal="right"/>
    </xf>
    <xf numFmtId="0" fontId="0" fillId="0" borderId="39" xfId="0" applyFont="1" applyFill="1" applyBorder="1" applyAlignment="1">
      <alignment horizontal="right"/>
    </xf>
    <xf numFmtId="166" fontId="0" fillId="6" borderId="39" xfId="0" applyNumberFormat="1" applyFont="1" applyFill="1" applyBorder="1" applyAlignment="1">
      <alignment horizontal="right"/>
    </xf>
    <xf numFmtId="0" fontId="0" fillId="0" borderId="0" xfId="0" applyFill="1" applyBorder="1" applyAlignment="1">
      <alignment wrapText="1"/>
    </xf>
    <xf numFmtId="166" fontId="0" fillId="6" borderId="78" xfId="0" applyNumberFormat="1" applyFont="1" applyFill="1" applyBorder="1" applyAlignment="1">
      <alignment horizontal="right"/>
    </xf>
    <xf numFmtId="168" fontId="0" fillId="6" borderId="80" xfId="20" applyNumberFormat="1" applyFont="1" applyFill="1" applyBorder="1" applyAlignment="1">
      <alignment horizontal="right"/>
    </xf>
    <xf numFmtId="0" fontId="0" fillId="6" borderId="89" xfId="0" applyFont="1" applyFill="1" applyBorder="1" applyAlignment="1">
      <alignment horizontal="right"/>
    </xf>
    <xf numFmtId="0" fontId="0" fillId="0" borderId="89" xfId="0" applyFont="1" applyFill="1" applyBorder="1" applyAlignment="1">
      <alignment horizontal="right"/>
    </xf>
    <xf numFmtId="166" fontId="0" fillId="6" borderId="89" xfId="0" applyNumberFormat="1" applyFont="1" applyFill="1" applyBorder="1" applyAlignment="1">
      <alignment horizontal="right"/>
    </xf>
    <xf numFmtId="166" fontId="0" fillId="6" borderId="41" xfId="0" applyNumberFormat="1" applyFont="1" applyFill="1" applyBorder="1" applyAlignment="1">
      <alignment horizontal="right"/>
    </xf>
    <xf numFmtId="0" fontId="0" fillId="6" borderId="63" xfId="0" applyFont="1" applyFill="1" applyBorder="1" applyAlignment="1">
      <alignment horizontal="right"/>
    </xf>
    <xf numFmtId="0" fontId="0" fillId="0" borderId="63" xfId="0" applyFont="1" applyFill="1" applyBorder="1" applyAlignment="1">
      <alignment horizontal="right"/>
    </xf>
    <xf numFmtId="166" fontId="0" fillId="6" borderId="63" xfId="0" applyNumberFormat="1" applyFont="1" applyFill="1" applyBorder="1" applyAlignment="1">
      <alignment horizontal="right"/>
    </xf>
    <xf numFmtId="0" fontId="0" fillId="0" borderId="70" xfId="0" applyFill="1" applyBorder="1"/>
    <xf numFmtId="164" fontId="0" fillId="0" borderId="64" xfId="0" applyNumberFormat="1" applyBorder="1" applyAlignment="1">
      <alignment horizontal="right"/>
    </xf>
    <xf numFmtId="166" fontId="0" fillId="6" borderId="83" xfId="0" applyNumberFormat="1" applyFont="1" applyFill="1" applyBorder="1" applyAlignment="1">
      <alignment horizontal="right"/>
    </xf>
    <xf numFmtId="168" fontId="3" fillId="6" borderId="84" xfId="20" applyNumberFormat="1" applyFont="1" applyFill="1" applyBorder="1" applyAlignment="1">
      <alignment horizontal="right"/>
    </xf>
    <xf numFmtId="0" fontId="0" fillId="6" borderId="93" xfId="0" applyFont="1" applyFill="1" applyBorder="1" applyAlignment="1">
      <alignment horizontal="right"/>
    </xf>
    <xf numFmtId="164" fontId="0" fillId="0" borderId="85" xfId="0" applyNumberFormat="1" applyBorder="1" applyAlignment="1">
      <alignment horizontal="right"/>
    </xf>
    <xf numFmtId="166" fontId="0" fillId="6" borderId="93" xfId="0" applyNumberFormat="1" applyFont="1" applyFill="1" applyBorder="1" applyAlignment="1">
      <alignment horizontal="right"/>
    </xf>
    <xf numFmtId="166" fontId="0" fillId="6" borderId="52" xfId="0" applyNumberFormat="1" applyFont="1" applyFill="1" applyBorder="1" applyAlignment="1">
      <alignment horizontal="right"/>
    </xf>
    <xf numFmtId="168" fontId="3" fillId="6" borderId="57" xfId="20" applyNumberFormat="1" applyFont="1" applyFill="1" applyBorder="1" applyAlignment="1">
      <alignment horizontal="right"/>
    </xf>
    <xf numFmtId="0" fontId="0" fillId="6" borderId="58" xfId="0" applyFont="1" applyFill="1" applyBorder="1" applyAlignment="1">
      <alignment horizontal="right"/>
    </xf>
    <xf numFmtId="0" fontId="0" fillId="0" borderId="58" xfId="0" applyFont="1" applyFill="1" applyBorder="1" applyAlignment="1">
      <alignment horizontal="right"/>
    </xf>
    <xf numFmtId="166" fontId="0" fillId="6" borderId="58" xfId="0" applyNumberFormat="1" applyFont="1" applyFill="1" applyBorder="1" applyAlignment="1">
      <alignment horizontal="right"/>
    </xf>
    <xf numFmtId="0" fontId="0" fillId="6" borderId="48" xfId="0" applyFont="1" applyFill="1" applyBorder="1" applyAlignment="1">
      <alignment horizontal="right"/>
    </xf>
    <xf numFmtId="168" fontId="0" fillId="6" borderId="76" xfId="20" applyNumberFormat="1" applyFont="1" applyFill="1" applyBorder="1" applyAlignment="1">
      <alignment horizontal="right"/>
    </xf>
    <xf numFmtId="0" fontId="0" fillId="6" borderId="91" xfId="0" applyFont="1" applyFill="1" applyBorder="1" applyAlignment="1">
      <alignment horizontal="right"/>
    </xf>
    <xf numFmtId="168" fontId="0" fillId="6" borderId="94" xfId="20" applyNumberFormat="1" applyFont="1" applyFill="1" applyBorder="1" applyAlignment="1">
      <alignment horizontal="right"/>
    </xf>
    <xf numFmtId="0" fontId="0" fillId="0" borderId="93" xfId="0" applyFont="1" applyFill="1" applyBorder="1" applyAlignment="1">
      <alignment horizontal="right"/>
    </xf>
    <xf numFmtId="0" fontId="0" fillId="6" borderId="52" xfId="0" applyFont="1" applyFill="1" applyBorder="1" applyAlignment="1">
      <alignment horizontal="right"/>
    </xf>
    <xf numFmtId="0" fontId="0" fillId="5" borderId="22" xfId="0" applyFont="1" applyFill="1" applyBorder="1"/>
    <xf numFmtId="0" fontId="0" fillId="6" borderId="82" xfId="0" applyFont="1" applyFill="1" applyBorder="1" applyAlignment="1">
      <alignment horizontal="right"/>
    </xf>
    <xf numFmtId="0" fontId="0" fillId="5" borderId="99" xfId="0" applyFont="1" applyFill="1" applyBorder="1"/>
    <xf numFmtId="0" fontId="0" fillId="5" borderId="100" xfId="0" applyFont="1" applyFill="1" applyBorder="1"/>
    <xf numFmtId="0" fontId="0" fillId="5" borderId="101" xfId="0" applyFont="1" applyFill="1" applyBorder="1"/>
    <xf numFmtId="0" fontId="0" fillId="5" borderId="102" xfId="0" applyFont="1" applyFill="1" applyBorder="1"/>
    <xf numFmtId="0" fontId="0" fillId="6" borderId="51" xfId="0" applyFont="1" applyFill="1" applyBorder="1" applyAlignment="1">
      <alignment horizontal="right"/>
    </xf>
    <xf numFmtId="0" fontId="0" fillId="6" borderId="49" xfId="0" applyFont="1" applyFill="1" applyBorder="1" applyAlignment="1">
      <alignment horizontal="right"/>
    </xf>
    <xf numFmtId="168" fontId="0" fillId="6" borderId="21" xfId="20" applyNumberFormat="1" applyFont="1" applyFill="1" applyBorder="1" applyAlignment="1">
      <alignment horizontal="right"/>
    </xf>
    <xf numFmtId="0" fontId="0" fillId="6" borderId="83" xfId="0" applyFont="1" applyFill="1" applyBorder="1" applyAlignment="1">
      <alignment horizontal="right"/>
    </xf>
    <xf numFmtId="0" fontId="0" fillId="5" borderId="35" xfId="0" applyFont="1" applyFill="1" applyBorder="1"/>
    <xf numFmtId="0" fontId="0" fillId="6" borderId="36" xfId="0" applyFont="1" applyFill="1" applyBorder="1" applyAlignment="1">
      <alignment horizontal="right"/>
    </xf>
    <xf numFmtId="0" fontId="0" fillId="6" borderId="78" xfId="0" applyFont="1" applyFill="1" applyBorder="1" applyAlignment="1">
      <alignment horizontal="right"/>
    </xf>
    <xf numFmtId="0" fontId="0" fillId="6" borderId="41" xfId="0" applyFont="1" applyFill="1" applyBorder="1" applyAlignment="1">
      <alignment horizontal="right"/>
    </xf>
    <xf numFmtId="0" fontId="0" fillId="5" borderId="103" xfId="0" applyFont="1" applyFill="1" applyBorder="1"/>
    <xf numFmtId="0" fontId="0" fillId="5" borderId="104" xfId="0" applyFont="1" applyFill="1" applyBorder="1"/>
    <xf numFmtId="0" fontId="0" fillId="5" borderId="105" xfId="0" applyFont="1" applyFill="1" applyBorder="1"/>
    <xf numFmtId="0" fontId="0" fillId="6" borderId="103" xfId="0" applyFont="1" applyFill="1" applyBorder="1" applyAlignment="1">
      <alignment horizontal="right"/>
    </xf>
    <xf numFmtId="168" fontId="3" fillId="6" borderId="104" xfId="20" applyNumberFormat="1" applyFont="1" applyFill="1" applyBorder="1" applyAlignment="1">
      <alignment horizontal="right"/>
    </xf>
    <xf numFmtId="0" fontId="0" fillId="6" borderId="106" xfId="0" applyFont="1" applyFill="1" applyBorder="1" applyAlignment="1">
      <alignment horizontal="right"/>
    </xf>
    <xf numFmtId="166" fontId="0" fillId="6" borderId="106" xfId="0" applyNumberFormat="1" applyFont="1" applyFill="1" applyBorder="1" applyAlignment="1">
      <alignment horizontal="right"/>
    </xf>
    <xf numFmtId="0" fontId="0" fillId="0" borderId="106" xfId="0" applyFont="1" applyFill="1" applyBorder="1" applyAlignment="1">
      <alignment horizontal="right"/>
    </xf>
    <xf numFmtId="0" fontId="0" fillId="5" borderId="56" xfId="0" applyFont="1" applyFill="1" applyBorder="1"/>
    <xf numFmtId="0" fontId="0" fillId="6" borderId="107" xfId="0" applyFont="1" applyFill="1" applyBorder="1" applyAlignment="1">
      <alignment horizontal="right"/>
    </xf>
    <xf numFmtId="168" fontId="3" fillId="6" borderId="108" xfId="20" applyNumberFormat="1" applyFont="1" applyFill="1" applyBorder="1" applyAlignment="1">
      <alignment horizontal="right"/>
    </xf>
    <xf numFmtId="0" fontId="0" fillId="6" borderId="109" xfId="0" applyFont="1" applyFill="1" applyBorder="1" applyAlignment="1">
      <alignment horizontal="right"/>
    </xf>
    <xf numFmtId="0" fontId="0" fillId="0" borderId="109" xfId="0" applyFont="1" applyFill="1" applyBorder="1" applyAlignment="1">
      <alignment horizontal="right"/>
    </xf>
    <xf numFmtId="166" fontId="0" fillId="6" borderId="109" xfId="0" applyNumberFormat="1" applyFont="1" applyFill="1" applyBorder="1" applyAlignment="1">
      <alignment horizontal="right"/>
    </xf>
    <xf numFmtId="168" fontId="0" fillId="6" borderId="62" xfId="20" applyNumberFormat="1" applyFont="1" applyFill="1" applyBorder="1" applyAlignment="1">
      <alignment horizontal="right"/>
    </xf>
    <xf numFmtId="166" fontId="0" fillId="6" borderId="51" xfId="0" applyNumberFormat="1" applyFont="1" applyFill="1" applyBorder="1" applyAlignment="1">
      <alignment horizontal="right"/>
    </xf>
    <xf numFmtId="168" fontId="3" fillId="6" borderId="65" xfId="20" applyNumberFormat="1" applyFont="1" applyFill="1" applyBorder="1" applyAlignment="1">
      <alignment horizontal="right"/>
    </xf>
    <xf numFmtId="0" fontId="0" fillId="6" borderId="110" xfId="0" applyFont="1" applyFill="1" applyBorder="1" applyAlignment="1">
      <alignment horizontal="right"/>
    </xf>
    <xf numFmtId="166" fontId="0" fillId="6" borderId="110" xfId="0" applyNumberFormat="1" applyFont="1" applyFill="1" applyBorder="1" applyAlignment="1">
      <alignment horizontal="right"/>
    </xf>
    <xf numFmtId="168" fontId="3" fillId="6" borderId="24" xfId="20" applyNumberFormat="1" applyFont="1" applyFill="1" applyBorder="1" applyAlignment="1">
      <alignment horizontal="right"/>
    </xf>
    <xf numFmtId="166" fontId="0" fillId="6" borderId="26" xfId="0" applyNumberFormat="1" applyFont="1" applyFill="1" applyBorder="1" applyAlignment="1">
      <alignment horizontal="right"/>
    </xf>
    <xf numFmtId="168" fontId="3" fillId="6" borderId="87" xfId="20" applyNumberFormat="1" applyFont="1" applyFill="1" applyBorder="1" applyAlignment="1">
      <alignment horizontal="right"/>
    </xf>
    <xf numFmtId="166" fontId="0" fillId="6" borderId="92" xfId="0" applyNumberFormat="1" applyFont="1" applyFill="1" applyBorder="1" applyAlignment="1">
      <alignment horizontal="right"/>
    </xf>
    <xf numFmtId="168" fontId="24" fillId="6" borderId="33" xfId="20" applyNumberFormat="1" applyFont="1" applyFill="1" applyBorder="1" applyAlignment="1">
      <alignment horizontal="right" vertical="center" wrapText="1"/>
    </xf>
    <xf numFmtId="168" fontId="24" fillId="6" borderId="32" xfId="20" applyNumberFormat="1" applyFont="1" applyFill="1" applyBorder="1" applyAlignment="1">
      <alignment horizontal="right" vertical="center" wrapText="1"/>
    </xf>
    <xf numFmtId="166" fontId="0" fillId="6" borderId="42" xfId="0" applyNumberFormat="1" applyFont="1" applyFill="1" applyBorder="1" applyAlignment="1">
      <alignment horizontal="right"/>
    </xf>
    <xf numFmtId="168" fontId="0" fillId="6" borderId="44" xfId="20" applyNumberFormat="1" applyFont="1" applyFill="1" applyBorder="1" applyAlignment="1">
      <alignment horizontal="right"/>
    </xf>
    <xf numFmtId="0" fontId="0" fillId="6" borderId="45" xfId="0" applyFont="1" applyFill="1" applyBorder="1" applyAlignment="1">
      <alignment horizontal="right"/>
    </xf>
    <xf numFmtId="0" fontId="0" fillId="0" borderId="45" xfId="0" applyFont="1" applyFill="1" applyBorder="1" applyAlignment="1">
      <alignment horizontal="right"/>
    </xf>
    <xf numFmtId="166" fontId="0" fillId="6" borderId="45" xfId="0" applyNumberFormat="1" applyFont="1" applyFill="1" applyBorder="1" applyAlignment="1">
      <alignment horizontal="right"/>
    </xf>
    <xf numFmtId="2" fontId="25" fillId="7" borderId="1" xfId="0" applyNumberFormat="1" applyFont="1" applyFill="1" applyBorder="1"/>
    <xf numFmtId="0" fontId="0" fillId="0" borderId="0" xfId="0" applyFont="1" applyFill="1" applyBorder="1" applyAlignment="1">
      <alignment horizontal="center" wrapText="1"/>
    </xf>
    <xf numFmtId="0" fontId="19" fillId="0" borderId="0" xfId="0" applyFont="1"/>
    <xf numFmtId="0" fontId="0" fillId="15" borderId="10" xfId="0" applyFill="1" applyBorder="1"/>
    <xf numFmtId="0" fontId="0" fillId="15" borderId="12" xfId="0" applyFill="1" applyBorder="1"/>
    <xf numFmtId="0" fontId="0" fillId="15" borderId="5" xfId="0" applyFill="1" applyBorder="1" applyAlignment="1">
      <alignment wrapText="1"/>
    </xf>
    <xf numFmtId="0" fontId="21" fillId="15" borderId="5" xfId="0" applyFont="1" applyFill="1" applyBorder="1"/>
    <xf numFmtId="0" fontId="0" fillId="15" borderId="71" xfId="0" applyFill="1" applyBorder="1"/>
    <xf numFmtId="0" fontId="0" fillId="15" borderId="54" xfId="0" applyFill="1" applyBorder="1"/>
    <xf numFmtId="0" fontId="0" fillId="15" borderId="30" xfId="0" applyFill="1" applyBorder="1"/>
    <xf numFmtId="0" fontId="0" fillId="0" borderId="0" xfId="0" applyFont="1" applyFill="1" applyBorder="1" applyAlignment="1">
      <alignment horizontal="center"/>
    </xf>
    <xf numFmtId="0" fontId="0" fillId="0" borderId="110" xfId="0" applyFont="1" applyFill="1" applyBorder="1" applyAlignment="1">
      <alignment horizontal="right"/>
    </xf>
    <xf numFmtId="0" fontId="0" fillId="5" borderId="50" xfId="0" applyFont="1" applyFill="1" applyBorder="1"/>
    <xf numFmtId="0" fontId="0" fillId="5" borderId="111" xfId="0" applyFont="1" applyFill="1" applyBorder="1"/>
    <xf numFmtId="168" fontId="3" fillId="6" borderId="69" xfId="20" applyNumberFormat="1" applyFont="1" applyFill="1" applyBorder="1" applyAlignment="1">
      <alignment horizontal="right"/>
    </xf>
    <xf numFmtId="0" fontId="0" fillId="6" borderId="112" xfId="0" applyFont="1" applyFill="1" applyBorder="1" applyAlignment="1">
      <alignment horizontal="right"/>
    </xf>
    <xf numFmtId="164" fontId="0" fillId="0" borderId="75" xfId="0" applyNumberFormat="1" applyBorder="1" applyAlignment="1">
      <alignment horizontal="right"/>
    </xf>
    <xf numFmtId="0" fontId="0" fillId="0" borderId="112" xfId="0" applyFont="1" applyFill="1" applyBorder="1" applyAlignment="1">
      <alignment horizontal="right"/>
    </xf>
    <xf numFmtId="166" fontId="0" fillId="6" borderId="112" xfId="0" applyNumberFormat="1" applyFont="1" applyFill="1" applyBorder="1" applyAlignment="1">
      <alignment horizontal="right"/>
    </xf>
    <xf numFmtId="164" fontId="0" fillId="0" borderId="88" xfId="0" applyNumberFormat="1" applyBorder="1" applyAlignment="1">
      <alignment horizontal="right"/>
    </xf>
    <xf numFmtId="0" fontId="0" fillId="5" borderId="46" xfId="0" applyFont="1" applyFill="1" applyBorder="1"/>
    <xf numFmtId="164" fontId="0" fillId="6" borderId="34" xfId="0" applyNumberFormat="1" applyFont="1" applyFill="1" applyBorder="1" applyAlignment="1">
      <alignment horizontal="right"/>
    </xf>
    <xf numFmtId="164" fontId="0" fillId="6" borderId="39" xfId="0" applyNumberFormat="1" applyFont="1" applyFill="1" applyBorder="1" applyAlignment="1">
      <alignment horizontal="right"/>
    </xf>
    <xf numFmtId="164" fontId="0" fillId="6" borderId="89" xfId="0" applyNumberFormat="1" applyFont="1" applyFill="1" applyBorder="1" applyAlignment="1">
      <alignment horizontal="right"/>
    </xf>
    <xf numFmtId="164" fontId="0" fillId="6" borderId="63" xfId="0" applyNumberFormat="1" applyFont="1" applyFill="1" applyBorder="1" applyAlignment="1">
      <alignment horizontal="right"/>
    </xf>
    <xf numFmtId="164" fontId="0" fillId="6" borderId="93" xfId="0" applyNumberFormat="1" applyFont="1" applyFill="1" applyBorder="1" applyAlignment="1">
      <alignment horizontal="right"/>
    </xf>
    <xf numFmtId="164" fontId="0" fillId="6" borderId="58" xfId="0" applyNumberFormat="1" applyFont="1" applyFill="1" applyBorder="1" applyAlignment="1">
      <alignment horizontal="right"/>
    </xf>
    <xf numFmtId="164" fontId="0" fillId="6" borderId="106" xfId="0" applyNumberFormat="1" applyFont="1" applyFill="1" applyBorder="1" applyAlignment="1">
      <alignment horizontal="right"/>
    </xf>
    <xf numFmtId="164" fontId="0" fillId="6" borderId="109" xfId="0" applyNumberFormat="1" applyFont="1" applyFill="1" applyBorder="1" applyAlignment="1">
      <alignment horizontal="right"/>
    </xf>
    <xf numFmtId="164" fontId="0" fillId="6" borderId="110" xfId="0" applyNumberFormat="1" applyFont="1" applyFill="1" applyBorder="1" applyAlignment="1">
      <alignment horizontal="right"/>
    </xf>
    <xf numFmtId="164" fontId="0" fillId="6" borderId="26" xfId="0" applyNumberFormat="1" applyFont="1" applyFill="1" applyBorder="1" applyAlignment="1">
      <alignment horizontal="right"/>
    </xf>
    <xf numFmtId="164" fontId="0" fillId="6" borderId="112" xfId="0" applyNumberFormat="1" applyFont="1" applyFill="1" applyBorder="1" applyAlignment="1">
      <alignment horizontal="right"/>
    </xf>
    <xf numFmtId="164" fontId="0" fillId="6" borderId="92" xfId="0" applyNumberFormat="1" applyFont="1" applyFill="1" applyBorder="1" applyAlignment="1">
      <alignment horizontal="right"/>
    </xf>
    <xf numFmtId="164" fontId="0" fillId="6" borderId="45" xfId="0" applyNumberFormat="1" applyFont="1" applyFill="1" applyBorder="1" applyAlignment="1">
      <alignment horizontal="right"/>
    </xf>
    <xf numFmtId="165" fontId="0" fillId="6" borderId="34" xfId="0" applyNumberFormat="1" applyFont="1" applyFill="1" applyBorder="1" applyAlignment="1">
      <alignment horizontal="right"/>
    </xf>
    <xf numFmtId="165" fontId="0" fillId="6" borderId="39" xfId="0" applyNumberFormat="1" applyFont="1" applyFill="1" applyBorder="1" applyAlignment="1">
      <alignment horizontal="right"/>
    </xf>
    <xf numFmtId="165" fontId="0" fillId="6" borderId="89" xfId="0" applyNumberFormat="1" applyFont="1" applyFill="1" applyBorder="1" applyAlignment="1">
      <alignment horizontal="right"/>
    </xf>
    <xf numFmtId="165" fontId="0" fillId="6" borderId="63" xfId="0" applyNumberFormat="1" applyFont="1" applyFill="1" applyBorder="1" applyAlignment="1">
      <alignment horizontal="right"/>
    </xf>
    <xf numFmtId="165" fontId="0" fillId="6" borderId="93" xfId="0" applyNumberFormat="1" applyFont="1" applyFill="1" applyBorder="1" applyAlignment="1">
      <alignment horizontal="right"/>
    </xf>
    <xf numFmtId="165" fontId="0" fillId="6" borderId="58" xfId="0" applyNumberFormat="1" applyFont="1" applyFill="1" applyBorder="1" applyAlignment="1">
      <alignment horizontal="right"/>
    </xf>
    <xf numFmtId="165" fontId="0" fillId="6" borderId="106" xfId="0" applyNumberFormat="1" applyFont="1" applyFill="1" applyBorder="1" applyAlignment="1">
      <alignment horizontal="right"/>
    </xf>
    <xf numFmtId="165" fontId="0" fillId="6" borderId="109" xfId="0" applyNumberFormat="1" applyFont="1" applyFill="1" applyBorder="1" applyAlignment="1">
      <alignment horizontal="right"/>
    </xf>
    <xf numFmtId="165" fontId="0" fillId="6" borderId="110" xfId="0" applyNumberFormat="1" applyFont="1" applyFill="1" applyBorder="1" applyAlignment="1">
      <alignment horizontal="right"/>
    </xf>
    <xf numFmtId="165" fontId="0" fillId="6" borderId="26" xfId="0" applyNumberFormat="1" applyFont="1" applyFill="1" applyBorder="1" applyAlignment="1">
      <alignment horizontal="right"/>
    </xf>
    <xf numFmtId="165" fontId="0" fillId="6" borderId="112" xfId="0" applyNumberFormat="1" applyFont="1" applyFill="1" applyBorder="1" applyAlignment="1">
      <alignment horizontal="right"/>
    </xf>
    <xf numFmtId="165" fontId="0" fillId="6" borderId="92" xfId="0" applyNumberFormat="1" applyFont="1" applyFill="1" applyBorder="1" applyAlignment="1">
      <alignment horizontal="right"/>
    </xf>
    <xf numFmtId="165" fontId="0" fillId="6" borderId="45" xfId="0" applyNumberFormat="1" applyFont="1" applyFill="1" applyBorder="1" applyAlignment="1">
      <alignment horizontal="right"/>
    </xf>
    <xf numFmtId="0" fontId="0" fillId="0" borderId="2" xfId="0" applyBorder="1" applyAlignment="1">
      <alignment wrapText="1"/>
    </xf>
    <xf numFmtId="0" fontId="13" fillId="17" borderId="19" xfId="0" applyFont="1" applyFill="1" applyBorder="1"/>
    <xf numFmtId="2" fontId="2" fillId="17" borderId="1" xfId="0" applyNumberFormat="1" applyFont="1" applyFill="1" applyBorder="1" applyAlignment="1">
      <alignment horizontal="center"/>
    </xf>
    <xf numFmtId="0" fontId="13" fillId="17" borderId="18" xfId="0" applyFont="1" applyFill="1" applyBorder="1"/>
    <xf numFmtId="2" fontId="5" fillId="17" borderId="3" xfId="0" applyNumberFormat="1" applyFont="1" applyFill="1" applyBorder="1" applyAlignment="1">
      <alignment horizontal="center"/>
    </xf>
    <xf numFmtId="0" fontId="0" fillId="15" borderId="5" xfId="0" applyFill="1" applyBorder="1" applyAlignment="1">
      <alignment horizontal="center"/>
    </xf>
    <xf numFmtId="0" fontId="0" fillId="0" borderId="20" xfId="0" applyBorder="1"/>
    <xf numFmtId="0" fontId="0" fillId="0" borderId="30" xfId="0" applyFill="1" applyBorder="1" applyAlignment="1">
      <alignment horizontal="right" wrapText="1"/>
    </xf>
    <xf numFmtId="166" fontId="0" fillId="18" borderId="47" xfId="0" applyNumberFormat="1" applyFont="1" applyFill="1" applyBorder="1" applyAlignment="1">
      <alignment horizontal="right"/>
    </xf>
    <xf numFmtId="168" fontId="0" fillId="18" borderId="61" xfId="20" applyNumberFormat="1" applyFont="1" applyFill="1" applyBorder="1" applyAlignment="1">
      <alignment horizontal="right"/>
    </xf>
    <xf numFmtId="168" fontId="0" fillId="18" borderId="84" xfId="20" applyNumberFormat="1" applyFont="1" applyFill="1" applyBorder="1" applyAlignment="1">
      <alignment horizontal="right"/>
    </xf>
    <xf numFmtId="168" fontId="0" fillId="18" borderId="57" xfId="20" applyNumberFormat="1" applyFont="1" applyFill="1" applyBorder="1" applyAlignment="1">
      <alignment horizontal="right"/>
    </xf>
    <xf numFmtId="0" fontId="0" fillId="18" borderId="31" xfId="0" applyFont="1" applyFill="1" applyBorder="1" applyAlignment="1">
      <alignment horizontal="right"/>
    </xf>
    <xf numFmtId="168" fontId="3" fillId="18" borderId="37" xfId="20" applyNumberFormat="1" applyFont="1" applyFill="1" applyBorder="1" applyAlignment="1">
      <alignment horizontal="right"/>
    </xf>
    <xf numFmtId="168" fontId="3" fillId="18" borderId="79" xfId="20" applyNumberFormat="1" applyFont="1" applyFill="1" applyBorder="1" applyAlignment="1">
      <alignment horizontal="right"/>
    </xf>
    <xf numFmtId="168" fontId="3" fillId="18" borderId="97" xfId="20" applyNumberFormat="1" applyFont="1" applyFill="1" applyBorder="1" applyAlignment="1">
      <alignment horizontal="right"/>
    </xf>
    <xf numFmtId="168" fontId="3" fillId="18" borderId="98" xfId="20" applyNumberFormat="1" applyFont="1" applyFill="1" applyBorder="1" applyAlignment="1">
      <alignment horizontal="right"/>
    </xf>
    <xf numFmtId="0" fontId="0" fillId="18" borderId="41" xfId="0" applyFont="1" applyFill="1" applyBorder="1" applyAlignment="1">
      <alignment horizontal="right"/>
    </xf>
    <xf numFmtId="168" fontId="3" fillId="18" borderId="74" xfId="20" applyNumberFormat="1" applyFont="1" applyFill="1" applyBorder="1" applyAlignment="1">
      <alignment horizontal="right"/>
    </xf>
    <xf numFmtId="168" fontId="3" fillId="18" borderId="22" xfId="20" applyNumberFormat="1" applyFont="1" applyFill="1" applyBorder="1" applyAlignment="1">
      <alignment horizontal="right"/>
    </xf>
    <xf numFmtId="168" fontId="3" fillId="18" borderId="90" xfId="20" applyNumberFormat="1" applyFont="1" applyFill="1" applyBorder="1" applyAlignment="1">
      <alignment horizontal="right"/>
    </xf>
    <xf numFmtId="168" fontId="0" fillId="18" borderId="104" xfId="20" applyNumberFormat="1" applyFont="1" applyFill="1" applyBorder="1" applyAlignment="1">
      <alignment horizontal="right"/>
    </xf>
    <xf numFmtId="168" fontId="0" fillId="18" borderId="108" xfId="20" applyNumberFormat="1" applyFont="1" applyFill="1" applyBorder="1" applyAlignment="1">
      <alignment horizontal="right"/>
    </xf>
    <xf numFmtId="168" fontId="0" fillId="18" borderId="65" xfId="20" applyNumberFormat="1" applyFont="1" applyFill="1" applyBorder="1" applyAlignment="1">
      <alignment horizontal="right"/>
    </xf>
    <xf numFmtId="0" fontId="0" fillId="18" borderId="23" xfId="0" applyFont="1" applyFill="1" applyBorder="1" applyAlignment="1">
      <alignment horizontal="right"/>
    </xf>
    <xf numFmtId="0" fontId="0" fillId="18" borderId="50" xfId="0" applyFont="1" applyFill="1" applyBorder="1" applyAlignment="1">
      <alignment horizontal="right"/>
    </xf>
    <xf numFmtId="168" fontId="0" fillId="18" borderId="87" xfId="20" applyNumberFormat="1" applyFont="1" applyFill="1" applyBorder="1" applyAlignment="1">
      <alignment horizontal="right"/>
    </xf>
    <xf numFmtId="166" fontId="24" fillId="18" borderId="31" xfId="0" applyNumberFormat="1" applyFont="1" applyFill="1" applyBorder="1" applyAlignment="1">
      <alignment horizontal="right" vertical="center" wrapText="1"/>
    </xf>
    <xf numFmtId="0" fontId="0" fillId="18" borderId="34" xfId="0" applyFont="1" applyFill="1" applyBorder="1" applyAlignment="1">
      <alignment horizontal="right"/>
    </xf>
    <xf numFmtId="0" fontId="0" fillId="18" borderId="39" xfId="0" applyFont="1" applyFill="1" applyBorder="1" applyAlignment="1">
      <alignment horizontal="right"/>
    </xf>
    <xf numFmtId="0" fontId="0" fillId="18" borderId="89" xfId="0" applyFont="1" applyFill="1" applyBorder="1" applyAlignment="1">
      <alignment horizontal="right"/>
    </xf>
    <xf numFmtId="164" fontId="0" fillId="18" borderId="63" xfId="0" applyNumberFormat="1" applyFont="1" applyFill="1" applyBorder="1" applyAlignment="1">
      <alignment horizontal="right"/>
    </xf>
    <xf numFmtId="164" fontId="0" fillId="18" borderId="39" xfId="0" applyNumberFormat="1" applyFont="1" applyFill="1" applyBorder="1" applyAlignment="1">
      <alignment horizontal="right"/>
    </xf>
    <xf numFmtId="164" fontId="0" fillId="18" borderId="89" xfId="0" applyNumberFormat="1" applyFont="1" applyFill="1" applyBorder="1" applyAlignment="1">
      <alignment horizontal="right"/>
    </xf>
    <xf numFmtId="0" fontId="0" fillId="18" borderId="63" xfId="0" applyFont="1" applyFill="1" applyBorder="1" applyAlignment="1">
      <alignment horizontal="right"/>
    </xf>
    <xf numFmtId="164" fontId="0" fillId="18" borderId="93" xfId="0" applyNumberFormat="1" applyFont="1" applyFill="1" applyBorder="1" applyAlignment="1">
      <alignment horizontal="right"/>
    </xf>
    <xf numFmtId="0" fontId="0" fillId="18" borderId="58" xfId="0" applyFont="1" applyFill="1" applyBorder="1" applyAlignment="1">
      <alignment horizontal="right"/>
    </xf>
    <xf numFmtId="164" fontId="0" fillId="18" borderId="34" xfId="0" applyNumberFormat="1" applyFont="1" applyFill="1" applyBorder="1" applyAlignment="1">
      <alignment horizontal="right"/>
    </xf>
    <xf numFmtId="0" fontId="0" fillId="18" borderId="93" xfId="0" applyFont="1" applyFill="1" applyBorder="1" applyAlignment="1">
      <alignment horizontal="right"/>
    </xf>
    <xf numFmtId="0" fontId="0" fillId="18" borderId="106" xfId="0" applyFont="1" applyFill="1" applyBorder="1" applyAlignment="1">
      <alignment horizontal="right"/>
    </xf>
    <xf numFmtId="0" fontId="0" fillId="18" borderId="109" xfId="0" applyFont="1" applyFill="1" applyBorder="1" applyAlignment="1">
      <alignment horizontal="right"/>
    </xf>
    <xf numFmtId="0" fontId="0" fillId="18" borderId="110" xfId="0" applyFont="1" applyFill="1" applyBorder="1" applyAlignment="1">
      <alignment horizontal="right"/>
    </xf>
    <xf numFmtId="0" fontId="0" fillId="18" borderId="26" xfId="0" applyFont="1" applyFill="1" applyBorder="1" applyAlignment="1">
      <alignment horizontal="right"/>
    </xf>
    <xf numFmtId="0" fontId="0" fillId="18" borderId="112" xfId="0" applyFont="1" applyFill="1" applyBorder="1" applyAlignment="1">
      <alignment horizontal="right"/>
    </xf>
    <xf numFmtId="0" fontId="0" fillId="18" borderId="92" xfId="0" applyFont="1" applyFill="1" applyBorder="1" applyAlignment="1">
      <alignment horizontal="right"/>
    </xf>
    <xf numFmtId="0" fontId="0" fillId="18" borderId="45" xfId="0" applyFont="1" applyFill="1" applyBorder="1" applyAlignment="1">
      <alignment horizontal="right"/>
    </xf>
    <xf numFmtId="0" fontId="29" fillId="19" borderId="1" xfId="0" applyFont="1" applyFill="1" applyBorder="1" applyAlignment="1">
      <alignment wrapText="1"/>
    </xf>
    <xf numFmtId="0" fontId="17" fillId="0" borderId="29" xfId="0" applyFont="1" applyFill="1" applyBorder="1" applyAlignment="1">
      <alignment horizontal="center" vertical="center" wrapText="1"/>
    </xf>
    <xf numFmtId="0" fontId="17" fillId="0" borderId="54"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17" fillId="16" borderId="5" xfId="0" applyFont="1" applyFill="1" applyBorder="1" applyAlignment="1">
      <alignment horizontal="right"/>
    </xf>
    <xf numFmtId="0" fontId="17" fillId="0" borderId="0" xfId="0" applyFont="1" applyFill="1" applyBorder="1" applyAlignment="1"/>
    <xf numFmtId="0" fontId="29" fillId="19" borderId="1" xfId="0" applyFont="1" applyFill="1" applyBorder="1"/>
    <xf numFmtId="0" fontId="17" fillId="0" borderId="1" xfId="0" applyFont="1" applyFill="1" applyBorder="1" applyAlignment="1">
      <alignment horizontal="center" vertical="center" wrapText="1"/>
    </xf>
    <xf numFmtId="0" fontId="17" fillId="16" borderId="10" xfId="0" applyFont="1" applyFill="1" applyBorder="1" applyAlignment="1">
      <alignment horizontal="right"/>
    </xf>
    <xf numFmtId="0" fontId="17" fillId="16" borderId="9" xfId="0" applyFont="1" applyFill="1" applyBorder="1" applyAlignment="1">
      <alignment horizontal="right"/>
    </xf>
    <xf numFmtId="164" fontId="17" fillId="20" borderId="13" xfId="0" applyNumberFormat="1" applyFont="1" applyFill="1" applyBorder="1" applyAlignment="1">
      <alignment horizontal="right"/>
    </xf>
    <xf numFmtId="164" fontId="0" fillId="20" borderId="13" xfId="0" applyNumberFormat="1" applyFill="1" applyBorder="1" applyAlignment="1">
      <alignment horizontal="right"/>
    </xf>
    <xf numFmtId="164" fontId="0" fillId="20" borderId="41" xfId="0" applyNumberFormat="1" applyFill="1" applyBorder="1" applyAlignment="1">
      <alignment horizontal="right"/>
    </xf>
    <xf numFmtId="164" fontId="0" fillId="20" borderId="125" xfId="0" applyNumberFormat="1" applyFill="1" applyBorder="1" applyAlignment="1">
      <alignment horizontal="right"/>
    </xf>
    <xf numFmtId="164" fontId="0" fillId="20" borderId="11" xfId="0" applyNumberFormat="1" applyFill="1" applyBorder="1" applyAlignment="1">
      <alignment horizontal="right"/>
    </xf>
    <xf numFmtId="164" fontId="17" fillId="20" borderId="14" xfId="0" applyNumberFormat="1" applyFont="1" applyFill="1" applyBorder="1" applyAlignment="1">
      <alignment horizontal="right"/>
    </xf>
    <xf numFmtId="164" fontId="17" fillId="20" borderId="124" xfId="0" applyNumberFormat="1" applyFont="1" applyFill="1" applyBorder="1" applyAlignment="1">
      <alignment horizontal="right"/>
    </xf>
    <xf numFmtId="2" fontId="17" fillId="20" borderId="13" xfId="0" applyNumberFormat="1" applyFont="1" applyFill="1" applyBorder="1" applyAlignment="1">
      <alignment horizontal="right"/>
    </xf>
    <xf numFmtId="0" fontId="17" fillId="20" borderId="13" xfId="0" applyFont="1" applyFill="1" applyBorder="1" applyAlignment="1">
      <alignment horizontal="right"/>
    </xf>
    <xf numFmtId="164" fontId="17" fillId="20" borderId="121" xfId="0" applyNumberFormat="1" applyFont="1" applyFill="1" applyBorder="1" applyAlignment="1">
      <alignment horizontal="right"/>
    </xf>
    <xf numFmtId="164" fontId="17" fillId="20" borderId="122" xfId="0" applyNumberFormat="1" applyFont="1" applyFill="1" applyBorder="1" applyAlignment="1">
      <alignment horizontal="right"/>
    </xf>
    <xf numFmtId="164" fontId="17" fillId="20" borderId="123" xfId="0" applyNumberFormat="1" applyFont="1" applyFill="1" applyBorder="1" applyAlignment="1">
      <alignment horizontal="right"/>
    </xf>
    <xf numFmtId="0" fontId="17" fillId="20" borderId="14" xfId="0" applyFont="1" applyFill="1" applyBorder="1" applyAlignment="1">
      <alignment horizontal="right"/>
    </xf>
    <xf numFmtId="0" fontId="0" fillId="0" borderId="0" xfId="0"/>
    <xf numFmtId="0" fontId="0" fillId="0" borderId="0" xfId="0" applyFill="1" applyAlignment="1"/>
    <xf numFmtId="164" fontId="0" fillId="4" borderId="41" xfId="0" applyNumberFormat="1" applyFill="1" applyBorder="1"/>
    <xf numFmtId="164" fontId="0" fillId="4" borderId="31" xfId="0" applyNumberFormat="1" applyFill="1" applyBorder="1"/>
    <xf numFmtId="164" fontId="0" fillId="4" borderId="51" xfId="0" applyNumberFormat="1" applyFill="1" applyBorder="1"/>
    <xf numFmtId="0" fontId="12" fillId="0" borderId="0" xfId="0" applyFont="1" applyFill="1" applyAlignment="1">
      <alignment wrapText="1"/>
    </xf>
    <xf numFmtId="0" fontId="0" fillId="0" borderId="14" xfId="0" applyBorder="1"/>
    <xf numFmtId="0" fontId="0" fillId="0" borderId="13" xfId="0" applyBorder="1"/>
    <xf numFmtId="0" fontId="0" fillId="0" borderId="11" xfId="0" applyBorder="1"/>
    <xf numFmtId="0" fontId="5" fillId="13" borderId="1" xfId="0" applyFont="1" applyFill="1" applyBorder="1"/>
    <xf numFmtId="0" fontId="0" fillId="0" borderId="13" xfId="0" applyBorder="1" applyAlignment="1">
      <alignment horizontal="right"/>
    </xf>
    <xf numFmtId="0" fontId="0" fillId="0" borderId="53" xfId="0" applyBorder="1"/>
    <xf numFmtId="0" fontId="0" fillId="0" borderId="0" xfId="0" applyFill="1"/>
    <xf numFmtId="0" fontId="0" fillId="0" borderId="0" xfId="0" applyFill="1" applyBorder="1"/>
    <xf numFmtId="0" fontId="0" fillId="0" borderId="0" xfId="0" applyFill="1" applyAlignment="1">
      <alignment horizontal="right"/>
    </xf>
    <xf numFmtId="0" fontId="0" fillId="4" borderId="13" xfId="0" applyFill="1" applyBorder="1"/>
    <xf numFmtId="164" fontId="0" fillId="4" borderId="83" xfId="0" applyNumberFormat="1" applyFill="1" applyBorder="1" applyAlignment="1">
      <alignment horizontal="right"/>
    </xf>
    <xf numFmtId="0" fontId="0" fillId="15" borderId="0" xfId="0" applyFill="1" applyBorder="1" applyAlignment="1">
      <alignment horizontal="right"/>
    </xf>
    <xf numFmtId="168" fontId="0" fillId="4" borderId="14" xfId="20" applyNumberFormat="1" applyFont="1" applyFill="1" applyBorder="1"/>
    <xf numFmtId="168" fontId="0" fillId="4" borderId="14" xfId="20" applyNumberFormat="1" applyFont="1" applyFill="1" applyBorder="1" applyAlignment="1">
      <alignment horizontal="right"/>
    </xf>
    <xf numFmtId="168" fontId="0" fillId="12" borderId="5" xfId="20" applyNumberFormat="1" applyFont="1" applyFill="1" applyBorder="1" applyAlignment="1">
      <alignment horizontal="right"/>
    </xf>
    <xf numFmtId="168" fontId="0" fillId="12" borderId="5" xfId="20" applyNumberFormat="1" applyFont="1" applyFill="1" applyBorder="1"/>
    <xf numFmtId="168" fontId="0" fillId="4" borderId="13" xfId="20" applyNumberFormat="1" applyFont="1" applyFill="1" applyBorder="1"/>
    <xf numFmtId="0" fontId="0" fillId="0" borderId="0" xfId="0" applyFill="1" applyAlignment="1">
      <alignment horizontal="right" wrapText="1"/>
    </xf>
    <xf numFmtId="0" fontId="17" fillId="0" borderId="29" xfId="0" applyFont="1" applyFill="1" applyBorder="1"/>
    <xf numFmtId="0" fontId="17" fillId="0" borderId="54" xfId="0" applyFont="1" applyFill="1" applyBorder="1"/>
    <xf numFmtId="0" fontId="17" fillId="0" borderId="30" xfId="0" applyFont="1" applyFill="1" applyBorder="1"/>
    <xf numFmtId="0" fontId="17" fillId="0" borderId="30" xfId="0" applyFont="1" applyFill="1" applyBorder="1" applyAlignment="1">
      <alignment horizontal="right"/>
    </xf>
    <xf numFmtId="168" fontId="17" fillId="14" borderId="13" xfId="20" applyNumberFormat="1" applyFont="1" applyFill="1" applyBorder="1"/>
    <xf numFmtId="168" fontId="17" fillId="16" borderId="5" xfId="20" applyNumberFormat="1" applyFont="1" applyFill="1" applyBorder="1"/>
    <xf numFmtId="168" fontId="17" fillId="14" borderId="13" xfId="20" applyNumberFormat="1" applyFont="1" applyFill="1" applyBorder="1" applyAlignment="1">
      <alignment horizontal="right"/>
    </xf>
    <xf numFmtId="168" fontId="17" fillId="16" borderId="5" xfId="20" applyNumberFormat="1" applyFont="1" applyFill="1" applyBorder="1" applyAlignment="1">
      <alignment horizontal="right"/>
    </xf>
    <xf numFmtId="9" fontId="0" fillId="12" borderId="5" xfId="20" applyFont="1" applyFill="1" applyBorder="1"/>
    <xf numFmtId="0" fontId="17" fillId="16" borderId="5" xfId="0" applyFont="1" applyFill="1" applyBorder="1"/>
    <xf numFmtId="164" fontId="0" fillId="4" borderId="36" xfId="0" applyNumberFormat="1" applyFill="1" applyBorder="1" applyAlignment="1">
      <alignment horizontal="right"/>
    </xf>
    <xf numFmtId="0" fontId="0" fillId="15" borderId="5" xfId="0" applyFill="1" applyBorder="1"/>
    <xf numFmtId="0" fontId="0" fillId="15" borderId="9" xfId="0" applyFont="1" applyFill="1" applyBorder="1"/>
    <xf numFmtId="0" fontId="0" fillId="15" borderId="6" xfId="0" applyFill="1" applyBorder="1"/>
    <xf numFmtId="0" fontId="0" fillId="15" borderId="60" xfId="0" applyFont="1" applyFill="1" applyBorder="1"/>
    <xf numFmtId="164" fontId="0" fillId="15" borderId="6" xfId="0" applyNumberFormat="1" applyFill="1" applyBorder="1"/>
    <xf numFmtId="164" fontId="0" fillId="15" borderId="5" xfId="0" applyNumberFormat="1" applyFill="1" applyBorder="1"/>
    <xf numFmtId="164" fontId="0" fillId="12" borderId="6" xfId="0" applyNumberFormat="1" applyFill="1" applyBorder="1"/>
    <xf numFmtId="0" fontId="0" fillId="4" borderId="11" xfId="0" applyFill="1" applyBorder="1"/>
    <xf numFmtId="166" fontId="0" fillId="4" borderId="14" xfId="0" applyNumberFormat="1" applyFill="1" applyBorder="1"/>
    <xf numFmtId="0" fontId="0" fillId="0" borderId="14" xfId="0" applyFill="1" applyBorder="1"/>
    <xf numFmtId="164" fontId="0" fillId="4" borderId="14" xfId="0" applyNumberFormat="1" applyFill="1" applyBorder="1"/>
    <xf numFmtId="164" fontId="0" fillId="4" borderId="13" xfId="0" applyNumberFormat="1" applyFill="1" applyBorder="1"/>
    <xf numFmtId="164" fontId="0" fillId="4" borderId="14" xfId="0" applyNumberFormat="1" applyFill="1" applyBorder="1" applyAlignment="1">
      <alignment horizontal="right"/>
    </xf>
    <xf numFmtId="164" fontId="0" fillId="12" borderId="5" xfId="0" applyNumberFormat="1" applyFill="1" applyBorder="1"/>
    <xf numFmtId="164" fontId="0" fillId="4" borderId="13" xfId="0" applyNumberFormat="1" applyFill="1" applyBorder="1" applyAlignment="1">
      <alignment horizontal="right"/>
    </xf>
    <xf numFmtId="164" fontId="0" fillId="12" borderId="5" xfId="0" applyNumberFormat="1" applyFill="1" applyBorder="1" applyAlignment="1">
      <alignment horizontal="right"/>
    </xf>
    <xf numFmtId="164" fontId="0" fillId="4" borderId="41" xfId="0" applyNumberFormat="1" applyFill="1" applyBorder="1" applyAlignment="1">
      <alignment horizontal="right"/>
    </xf>
    <xf numFmtId="164" fontId="0" fillId="12" borderId="5" xfId="0" applyNumberFormat="1" applyFill="1" applyBorder="1" applyAlignment="1">
      <alignment horizontal="left"/>
    </xf>
    <xf numFmtId="0" fontId="0" fillId="0" borderId="20" xfId="0" applyFont="1" applyBorder="1"/>
    <xf numFmtId="168" fontId="17" fillId="21" borderId="13" xfId="20" applyNumberFormat="1" applyFont="1" applyFill="1" applyBorder="1"/>
    <xf numFmtId="168" fontId="17" fillId="21" borderId="13" xfId="20" applyNumberFormat="1" applyFont="1" applyFill="1" applyBorder="1" applyAlignment="1">
      <alignment horizontal="right"/>
    </xf>
    <xf numFmtId="168" fontId="17" fillId="21" borderId="5" xfId="20" applyNumberFormat="1" applyFont="1" applyFill="1" applyBorder="1"/>
    <xf numFmtId="0" fontId="0" fillId="12" borderId="0" xfId="0" applyFill="1" applyBorder="1" applyAlignment="1"/>
    <xf numFmtId="164" fontId="0" fillId="12" borderId="13" xfId="0" applyNumberFormat="1" applyFill="1" applyBorder="1"/>
    <xf numFmtId="164" fontId="0" fillId="12" borderId="13" xfId="0" applyNumberFormat="1" applyFill="1" applyBorder="1" applyAlignment="1">
      <alignment horizontal="right"/>
    </xf>
    <xf numFmtId="0" fontId="5" fillId="13" borderId="0" xfId="0" applyFont="1" applyFill="1" applyAlignment="1">
      <alignment horizontal="left"/>
    </xf>
    <xf numFmtId="0" fontId="0" fillId="0" borderId="10" xfId="0" applyBorder="1"/>
    <xf numFmtId="0" fontId="30" fillId="0" borderId="0" xfId="0" applyFont="1" applyFill="1" applyBorder="1" applyAlignment="1">
      <alignment horizontal="left"/>
    </xf>
    <xf numFmtId="0" fontId="0" fillId="13" borderId="0" xfId="0" applyFill="1" applyBorder="1"/>
    <xf numFmtId="0" fontId="12" fillId="13" borderId="0" xfId="0" applyFont="1" applyFill="1" applyAlignment="1">
      <alignment wrapText="1"/>
    </xf>
    <xf numFmtId="0" fontId="0" fillId="13" borderId="0" xfId="0" applyFill="1" applyAlignment="1"/>
    <xf numFmtId="0" fontId="0" fillId="13" borderId="0" xfId="0" applyFill="1" applyAlignment="1">
      <alignment wrapText="1"/>
    </xf>
    <xf numFmtId="164" fontId="17" fillId="21" borderId="13" xfId="0" applyNumberFormat="1" applyFont="1" applyFill="1" applyBorder="1" applyAlignment="1">
      <alignment horizontal="right"/>
    </xf>
    <xf numFmtId="0" fontId="17" fillId="21" borderId="5" xfId="0" applyFont="1" applyFill="1" applyBorder="1" applyAlignment="1">
      <alignment horizontal="right"/>
    </xf>
    <xf numFmtId="0" fontId="0" fillId="0" borderId="72" xfId="0" applyBorder="1"/>
    <xf numFmtId="0" fontId="0" fillId="4" borderId="14" xfId="0" applyFill="1" applyBorder="1"/>
    <xf numFmtId="0" fontId="21" fillId="4" borderId="30" xfId="0" applyFont="1" applyFill="1" applyBorder="1"/>
    <xf numFmtId="0" fontId="0" fillId="4" borderId="14" xfId="0" applyFill="1" applyBorder="1" applyProtection="1">
      <protection locked="0"/>
    </xf>
    <xf numFmtId="0" fontId="0" fillId="4" borderId="13" xfId="0" applyFill="1" applyBorder="1" applyProtection="1">
      <protection locked="0"/>
    </xf>
    <xf numFmtId="0" fontId="0" fillId="4" borderId="11" xfId="0" applyFill="1" applyBorder="1" applyProtection="1">
      <protection locked="0"/>
    </xf>
    <xf numFmtId="0" fontId="21" fillId="4" borderId="30" xfId="0" applyFont="1" applyFill="1" applyBorder="1" applyProtection="1">
      <protection locked="0"/>
    </xf>
    <xf numFmtId="166" fontId="0" fillId="4" borderId="14" xfId="0" applyNumberFormat="1" applyFill="1" applyBorder="1" applyProtection="1">
      <protection locked="0"/>
    </xf>
    <xf numFmtId="168" fontId="0" fillId="4" borderId="14" xfId="20" applyNumberFormat="1" applyFont="1" applyFill="1" applyBorder="1" applyProtection="1">
      <protection locked="0"/>
    </xf>
    <xf numFmtId="168" fontId="0" fillId="4" borderId="14" xfId="20" applyNumberFormat="1" applyFont="1" applyFill="1" applyBorder="1" applyAlignment="1" applyProtection="1">
      <alignment horizontal="right"/>
      <protection locked="0"/>
    </xf>
    <xf numFmtId="168" fontId="0" fillId="4" borderId="13" xfId="20" applyNumberFormat="1" applyFont="1" applyFill="1" applyBorder="1" applyProtection="1">
      <protection locked="0"/>
    </xf>
    <xf numFmtId="168" fontId="17" fillId="14" borderId="13" xfId="20" applyNumberFormat="1" applyFont="1" applyFill="1" applyBorder="1" applyProtection="1">
      <protection locked="0"/>
    </xf>
    <xf numFmtId="168" fontId="17" fillId="14" borderId="13" xfId="20" applyNumberFormat="1" applyFont="1" applyFill="1" applyBorder="1" applyAlignment="1" applyProtection="1">
      <alignment horizontal="right"/>
      <protection locked="0"/>
    </xf>
    <xf numFmtId="164" fontId="0" fillId="4" borderId="14" xfId="0" applyNumberFormat="1" applyFill="1" applyBorder="1" applyProtection="1">
      <protection locked="0"/>
    </xf>
    <xf numFmtId="164" fontId="0" fillId="4" borderId="13" xfId="0" applyNumberFormat="1" applyFill="1" applyBorder="1" applyProtection="1">
      <protection locked="0"/>
    </xf>
    <xf numFmtId="164" fontId="0" fillId="4" borderId="41" xfId="0" applyNumberFormat="1" applyFill="1" applyBorder="1" applyProtection="1">
      <protection locked="0"/>
    </xf>
    <xf numFmtId="164" fontId="0" fillId="4" borderId="83" xfId="0" applyNumberFormat="1" applyFill="1" applyBorder="1" applyAlignment="1" applyProtection="1">
      <alignment horizontal="right"/>
      <protection locked="0"/>
    </xf>
    <xf numFmtId="164" fontId="0" fillId="4" borderId="13" xfId="0" applyNumberFormat="1" applyFill="1" applyBorder="1" applyAlignment="1" applyProtection="1">
      <alignment horizontal="right"/>
      <protection locked="0"/>
    </xf>
    <xf numFmtId="164" fontId="0" fillId="4" borderId="31" xfId="0" applyNumberFormat="1" applyFill="1" applyBorder="1" applyProtection="1">
      <protection locked="0"/>
    </xf>
    <xf numFmtId="164" fontId="0" fillId="4" borderId="41" xfId="0" applyNumberFormat="1" applyFill="1" applyBorder="1" applyAlignment="1" applyProtection="1">
      <alignment horizontal="right"/>
      <protection locked="0"/>
    </xf>
    <xf numFmtId="164" fontId="0" fillId="4" borderId="51" xfId="0" applyNumberFormat="1" applyFill="1" applyBorder="1" applyProtection="1">
      <protection locked="0"/>
    </xf>
    <xf numFmtId="164" fontId="0" fillId="4" borderId="14" xfId="0" applyNumberFormat="1" applyFill="1" applyBorder="1" applyAlignment="1" applyProtection="1">
      <alignment horizontal="right"/>
      <protection locked="0"/>
    </xf>
    <xf numFmtId="164" fontId="0" fillId="4" borderId="36" xfId="0" applyNumberFormat="1" applyFill="1" applyBorder="1" applyAlignment="1" applyProtection="1">
      <alignment horizontal="right"/>
      <protection locked="0"/>
    </xf>
    <xf numFmtId="0" fontId="23" fillId="17" borderId="19" xfId="0" applyFont="1" applyFill="1" applyBorder="1" applyAlignment="1">
      <alignment horizontal="left" vertical="top" wrapText="1"/>
    </xf>
    <xf numFmtId="0" fontId="23" fillId="17" borderId="4" xfId="0" applyFont="1" applyFill="1" applyBorder="1" applyAlignment="1">
      <alignment horizontal="left" vertical="top" wrapText="1"/>
    </xf>
    <xf numFmtId="0" fontId="0" fillId="4" borderId="113" xfId="0" applyFill="1" applyBorder="1" applyAlignment="1">
      <alignment horizontal="center" wrapText="1"/>
    </xf>
    <xf numFmtId="0" fontId="0" fillId="4" borderId="114" xfId="0" applyFill="1" applyBorder="1" applyAlignment="1">
      <alignment horizontal="center" wrapText="1"/>
    </xf>
    <xf numFmtId="0" fontId="0" fillId="4" borderId="117" xfId="0" applyFill="1" applyBorder="1" applyAlignment="1">
      <alignment horizontal="center" wrapText="1"/>
    </xf>
    <xf numFmtId="0" fontId="0" fillId="4" borderId="118" xfId="0" applyFill="1" applyBorder="1" applyAlignment="1">
      <alignment horizontal="center" wrapText="1"/>
    </xf>
    <xf numFmtId="0" fontId="0" fillId="4" borderId="115" xfId="0" applyFill="1" applyBorder="1" applyAlignment="1">
      <alignment horizontal="center" wrapText="1"/>
    </xf>
    <xf numFmtId="0" fontId="0" fillId="4" borderId="116" xfId="0" applyFill="1" applyBorder="1" applyAlignment="1">
      <alignment horizontal="center" wrapText="1"/>
    </xf>
    <xf numFmtId="0" fontId="0" fillId="0" borderId="16" xfId="0" applyFill="1" applyBorder="1" applyAlignment="1">
      <alignment horizontal="center"/>
    </xf>
    <xf numFmtId="0" fontId="0" fillId="0" borderId="7" xfId="0" applyFill="1" applyBorder="1" applyAlignment="1">
      <alignment horizontal="center"/>
    </xf>
    <xf numFmtId="0" fontId="0" fillId="0" borderId="67" xfId="0" applyFill="1" applyBorder="1" applyAlignment="1">
      <alignment horizontal="center"/>
    </xf>
    <xf numFmtId="0" fontId="0" fillId="11" borderId="0" xfId="0" applyFill="1" applyAlignment="1">
      <alignment horizontal="center"/>
    </xf>
    <xf numFmtId="0" fontId="5" fillId="13" borderId="0" xfId="0" applyFont="1" applyFill="1" applyAlignment="1">
      <alignment horizontal="left"/>
    </xf>
    <xf numFmtId="0" fontId="0" fillId="0" borderId="19" xfId="0" applyFill="1" applyBorder="1" applyAlignment="1">
      <alignment horizontal="center" vertical="center" wrapText="1"/>
    </xf>
    <xf numFmtId="0" fontId="0" fillId="0" borderId="4" xfId="0" applyFill="1" applyBorder="1" applyAlignment="1">
      <alignment horizontal="center" vertical="center" wrapText="1"/>
    </xf>
    <xf numFmtId="169" fontId="0" fillId="4" borderId="19" xfId="4" applyNumberFormat="1" applyFont="1" applyFill="1" applyBorder="1" applyAlignment="1">
      <alignment horizontal="center"/>
    </xf>
    <xf numFmtId="169" fontId="0" fillId="4" borderId="4" xfId="4" applyNumberFormat="1" applyFont="1" applyFill="1" applyBorder="1" applyAlignment="1">
      <alignment horizontal="center"/>
    </xf>
    <xf numFmtId="0" fontId="0" fillId="0" borderId="19" xfId="0" applyFill="1" applyBorder="1" applyAlignment="1">
      <alignment horizontal="center"/>
    </xf>
    <xf numFmtId="0" fontId="0" fillId="0" borderId="66" xfId="0" applyFill="1" applyBorder="1" applyAlignment="1">
      <alignment horizontal="center"/>
    </xf>
    <xf numFmtId="0" fontId="0" fillId="0" borderId="4" xfId="0" applyFill="1" applyBorder="1" applyAlignment="1">
      <alignment horizontal="center"/>
    </xf>
    <xf numFmtId="0" fontId="0" fillId="0" borderId="115" xfId="0" applyFill="1" applyBorder="1" applyAlignment="1">
      <alignment horizontal="center"/>
    </xf>
    <xf numFmtId="0" fontId="0" fillId="0" borderId="116" xfId="0" applyFill="1" applyBorder="1" applyAlignment="1">
      <alignment horizontal="center"/>
    </xf>
    <xf numFmtId="0" fontId="0" fillId="0" borderId="95" xfId="0" applyFill="1" applyBorder="1" applyAlignment="1">
      <alignment horizontal="center" wrapText="1"/>
    </xf>
    <xf numFmtId="0" fontId="0" fillId="0" borderId="96" xfId="0" applyFill="1" applyBorder="1" applyAlignment="1">
      <alignment horizontal="center" wrapText="1"/>
    </xf>
    <xf numFmtId="0" fontId="0" fillId="0" borderId="6" xfId="0" applyFill="1" applyBorder="1" applyAlignment="1">
      <alignment horizontal="center" wrapText="1"/>
    </xf>
    <xf numFmtId="0" fontId="17" fillId="0" borderId="19" xfId="0" applyFont="1" applyFill="1" applyBorder="1" applyAlignment="1">
      <alignment horizontal="center"/>
    </xf>
    <xf numFmtId="0" fontId="17" fillId="0" borderId="66" xfId="0" applyFont="1" applyFill="1" applyBorder="1" applyAlignment="1">
      <alignment horizontal="center"/>
    </xf>
    <xf numFmtId="0" fontId="17" fillId="0" borderId="4" xfId="0" applyFont="1" applyFill="1" applyBorder="1" applyAlignment="1">
      <alignment horizontal="center"/>
    </xf>
    <xf numFmtId="169" fontId="0" fillId="4" borderId="119" xfId="4" applyNumberFormat="1" applyFont="1" applyFill="1" applyBorder="1" applyAlignment="1">
      <alignment horizontal="center" wrapText="1"/>
    </xf>
    <xf numFmtId="169" fontId="0" fillId="4" borderId="120" xfId="4" applyNumberFormat="1" applyFont="1" applyFill="1" applyBorder="1" applyAlignment="1">
      <alignment horizontal="center"/>
    </xf>
    <xf numFmtId="0" fontId="0" fillId="0" borderId="113" xfId="0" applyBorder="1" applyAlignment="1">
      <alignment horizontal="center"/>
    </xf>
    <xf numFmtId="0" fontId="0" fillId="0" borderId="114" xfId="0" applyBorder="1" applyAlignment="1">
      <alignment horizontal="center"/>
    </xf>
    <xf numFmtId="0" fontId="0" fillId="0" borderId="115" xfId="0" applyBorder="1" applyAlignment="1">
      <alignment horizontal="center"/>
    </xf>
    <xf numFmtId="0" fontId="0" fillId="0" borderId="116" xfId="0" applyBorder="1" applyAlignment="1">
      <alignment horizontal="center"/>
    </xf>
    <xf numFmtId="0" fontId="0" fillId="0" borderId="117" xfId="0" applyFill="1" applyBorder="1" applyAlignment="1">
      <alignment horizontal="center"/>
    </xf>
    <xf numFmtId="0" fontId="0" fillId="0" borderId="118" xfId="0" applyFill="1" applyBorder="1" applyAlignment="1">
      <alignment horizontal="center"/>
    </xf>
    <xf numFmtId="0" fontId="17" fillId="0" borderId="115" xfId="0" applyFont="1" applyFill="1" applyBorder="1" applyAlignment="1">
      <alignment horizontal="center"/>
    </xf>
    <xf numFmtId="0" fontId="17" fillId="0" borderId="116" xfId="0" applyFont="1" applyFill="1" applyBorder="1" applyAlignment="1">
      <alignment horizontal="center"/>
    </xf>
    <xf numFmtId="0" fontId="17" fillId="0" borderId="117" xfId="0" applyFont="1" applyFill="1" applyBorder="1" applyAlignment="1">
      <alignment horizontal="center"/>
    </xf>
    <xf numFmtId="0" fontId="17" fillId="0" borderId="118" xfId="0" applyFont="1" applyFill="1" applyBorder="1" applyAlignment="1">
      <alignment horizontal="center"/>
    </xf>
    <xf numFmtId="0" fontId="0" fillId="0" borderId="117" xfId="0" applyBorder="1" applyAlignment="1">
      <alignment horizontal="center"/>
    </xf>
    <xf numFmtId="0" fontId="0" fillId="0" borderId="118" xfId="0" applyBorder="1" applyAlignment="1">
      <alignment horizontal="center"/>
    </xf>
    <xf numFmtId="0" fontId="0" fillId="0" borderId="115" xfId="0" applyFill="1" applyBorder="1" applyAlignment="1" applyProtection="1">
      <alignment horizontal="center"/>
      <protection locked="0"/>
    </xf>
    <xf numFmtId="0" fontId="0" fillId="0" borderId="116" xfId="0" applyFill="1" applyBorder="1" applyAlignment="1" applyProtection="1">
      <alignment horizontal="center"/>
      <protection locked="0"/>
    </xf>
    <xf numFmtId="0" fontId="0" fillId="0" borderId="113" xfId="0" applyBorder="1" applyAlignment="1" applyProtection="1">
      <alignment horizontal="center"/>
      <protection locked="0"/>
    </xf>
    <xf numFmtId="0" fontId="0" fillId="0" borderId="114" xfId="0" applyBorder="1" applyAlignment="1" applyProtection="1">
      <alignment horizontal="center"/>
      <protection locked="0"/>
    </xf>
    <xf numFmtId="0" fontId="0" fillId="0" borderId="115" xfId="0" applyBorder="1" applyAlignment="1" applyProtection="1">
      <alignment horizontal="center"/>
      <protection locked="0"/>
    </xf>
    <xf numFmtId="0" fontId="0" fillId="0" borderId="116" xfId="0" applyBorder="1" applyAlignment="1" applyProtection="1">
      <alignment horizontal="center"/>
      <protection locked="0"/>
    </xf>
    <xf numFmtId="0" fontId="0" fillId="0" borderId="117" xfId="0" applyFill="1" applyBorder="1" applyAlignment="1" applyProtection="1">
      <alignment horizontal="center"/>
      <protection locked="0"/>
    </xf>
    <xf numFmtId="0" fontId="0" fillId="0" borderId="118" xfId="0" applyFill="1" applyBorder="1" applyAlignment="1" applyProtection="1">
      <alignment horizontal="center"/>
      <protection locked="0"/>
    </xf>
    <xf numFmtId="169" fontId="0" fillId="4" borderId="19" xfId="4" applyNumberFormat="1" applyFont="1" applyFill="1" applyBorder="1" applyAlignment="1" applyProtection="1">
      <alignment horizontal="center"/>
      <protection locked="0"/>
    </xf>
    <xf numFmtId="169" fontId="0" fillId="4" borderId="4" xfId="4" applyNumberFormat="1" applyFont="1" applyFill="1" applyBorder="1" applyAlignment="1" applyProtection="1">
      <alignment horizontal="center"/>
      <protection locked="0"/>
    </xf>
    <xf numFmtId="0" fontId="17" fillId="0" borderId="115" xfId="0" applyFont="1" applyFill="1" applyBorder="1" applyAlignment="1" applyProtection="1">
      <alignment horizontal="center"/>
      <protection locked="0"/>
    </xf>
    <xf numFmtId="0" fontId="17" fillId="0" borderId="116" xfId="0" applyFont="1" applyFill="1" applyBorder="1" applyAlignment="1" applyProtection="1">
      <alignment horizontal="center"/>
      <protection locked="0"/>
    </xf>
    <xf numFmtId="0" fontId="17" fillId="0" borderId="117" xfId="0" applyFont="1" applyFill="1" applyBorder="1" applyAlignment="1" applyProtection="1">
      <alignment horizontal="center"/>
      <protection locked="0"/>
    </xf>
    <xf numFmtId="0" fontId="17" fillId="0" borderId="118" xfId="0" applyFont="1" applyFill="1" applyBorder="1" applyAlignment="1" applyProtection="1">
      <alignment horizontal="center"/>
      <protection locked="0"/>
    </xf>
    <xf numFmtId="0" fontId="0" fillId="0" borderId="117" xfId="0" applyBorder="1" applyAlignment="1" applyProtection="1">
      <alignment horizontal="center"/>
      <protection locked="0"/>
    </xf>
    <xf numFmtId="0" fontId="0" fillId="0" borderId="118" xfId="0" applyBorder="1" applyAlignment="1" applyProtection="1">
      <alignment horizontal="center"/>
      <protection locked="0"/>
    </xf>
    <xf numFmtId="0" fontId="23" fillId="17" borderId="19" xfId="0" applyFont="1" applyFill="1" applyBorder="1" applyAlignment="1">
      <alignment horizontal="left" vertical="center" wrapText="1"/>
    </xf>
    <xf numFmtId="0" fontId="23" fillId="17" borderId="4" xfId="0" applyFont="1" applyFill="1" applyBorder="1" applyAlignment="1">
      <alignment horizontal="left" vertical="center" wrapText="1"/>
    </xf>
  </cellXfs>
  <cellStyles count="21">
    <cellStyle name="Collegamento ipertestuale 2" xfId="13" xr:uid="{00000000-0005-0000-0000-000001000000}"/>
    <cellStyle name="Collegamento ipertestuale 3" xfId="14" xr:uid="{00000000-0005-0000-0000-000002000000}"/>
    <cellStyle name="Comma 2" xfId="2" xr:uid="{00000000-0005-0000-0000-000003000000}"/>
    <cellStyle name="Komma" xfId="4" builtinId="3"/>
    <cellStyle name="Link" xfId="3" builtinId="8"/>
    <cellStyle name="Migliaia 2" xfId="15" xr:uid="{00000000-0005-0000-0000-000005000000}"/>
    <cellStyle name="Migliaia 2 2" xfId="19" xr:uid="{00000000-0005-0000-0000-000006000000}"/>
    <cellStyle name="Migliaia 3" xfId="18" xr:uid="{00000000-0005-0000-0000-000007000000}"/>
    <cellStyle name="Migliaia 4" xfId="8" xr:uid="{00000000-0005-0000-0000-000008000000}"/>
    <cellStyle name="Normal 2" xfId="1" xr:uid="{00000000-0005-0000-0000-000009000000}"/>
    <cellStyle name="Normale 2" xfId="10" xr:uid="{00000000-0005-0000-0000-00000B000000}"/>
    <cellStyle name="Normale 3" xfId="11" xr:uid="{00000000-0005-0000-0000-00000C000000}"/>
    <cellStyle name="Normale 4" xfId="16" xr:uid="{00000000-0005-0000-0000-00000D000000}"/>
    <cellStyle name="Normale 5" xfId="12" xr:uid="{00000000-0005-0000-0000-00000E000000}"/>
    <cellStyle name="Normale 6" xfId="17" xr:uid="{00000000-0005-0000-0000-00000F000000}"/>
    <cellStyle name="Percentuale 2" xfId="6" xr:uid="{00000000-0005-0000-0000-000011000000}"/>
    <cellStyle name="Percentuale 3" xfId="7" xr:uid="{00000000-0005-0000-0000-000012000000}"/>
    <cellStyle name="Percentuale 4" xfId="9" xr:uid="{00000000-0005-0000-0000-000013000000}"/>
    <cellStyle name="Percentuale 5" xfId="5" xr:uid="{00000000-0005-0000-0000-000014000000}"/>
    <cellStyle name="Prozent" xfId="20" builtinId="5"/>
    <cellStyle name="Standard" xfId="0" builtinId="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28575</xdr:rowOff>
    </xdr:from>
    <xdr:to>
      <xdr:col>0</xdr:col>
      <xdr:colOff>5181600</xdr:colOff>
      <xdr:row>7</xdr:row>
      <xdr:rowOff>142297</xdr:rowOff>
    </xdr:to>
    <xdr:pic>
      <xdr:nvPicPr>
        <xdr:cNvPr id="4" name="Immagine 3">
          <a:extLst>
            <a:ext uri="{FF2B5EF4-FFF2-40B4-BE49-F238E27FC236}">
              <a16:creationId xmlns:a16="http://schemas.microsoft.com/office/drawing/2014/main" id="{00000000-0008-0000-0000-000004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3924" t="1641" b="-1641"/>
        <a:stretch/>
      </xdr:blipFill>
      <xdr:spPr bwMode="auto">
        <a:xfrm>
          <a:off x="0" y="1019175"/>
          <a:ext cx="5181600" cy="5804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Mobility\SMP%25202.0\WS2%2520-%2520Indicators\Phase%25202%2520-%2520Practical%2520review%2520SMP%2520Indicator\Spreadsheet%2520corrections\SMP_indicators%2520calculator%2520v1.3-CorrAirPo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ault Values"/>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eea.europa.eu/data-and-maps/indicators/overview-of-the-electricity-production-2/assessment"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eea.europa.eu/data-and-maps/indicators/overview-of-the-electricity-production-2/assess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30"/>
  <sheetViews>
    <sheetView tabSelected="1" zoomScaleNormal="100" workbookViewId="0"/>
  </sheetViews>
  <sheetFormatPr baseColWidth="10" defaultColWidth="9.140625" defaultRowHeight="15" x14ac:dyDescent="0.25"/>
  <cols>
    <col min="1" max="1" width="115.7109375" style="361" customWidth="1"/>
    <col min="2" max="16384" width="9.140625" style="361"/>
  </cols>
  <sheetData>
    <row r="1" spans="1:1" ht="15.75" thickBot="1" x14ac:dyDescent="0.3">
      <c r="A1" s="1" t="s">
        <v>264</v>
      </c>
    </row>
    <row r="2" spans="1:1" ht="15.75" thickBot="1" x14ac:dyDescent="0.3">
      <c r="A2" s="5" t="s">
        <v>1</v>
      </c>
    </row>
    <row r="3" spans="1:1" s="2" customFormat="1" x14ac:dyDescent="0.25">
      <c r="A3" s="36" t="s">
        <v>148</v>
      </c>
    </row>
    <row r="4" spans="1:1" s="2" customFormat="1" ht="15.75" thickBot="1" x14ac:dyDescent="0.3">
      <c r="A4" s="6"/>
    </row>
    <row r="5" spans="1:1" s="2" customFormat="1" ht="15.75" thickBot="1" x14ac:dyDescent="0.3">
      <c r="A5" s="5" t="s">
        <v>2</v>
      </c>
    </row>
    <row r="6" spans="1:1" s="2" customFormat="1" ht="18.75" customHeight="1" x14ac:dyDescent="0.25">
      <c r="A6" s="48"/>
    </row>
    <row r="7" spans="1:1" s="2" customFormat="1" ht="18" customHeight="1" x14ac:dyDescent="0.25">
      <c r="A7" s="3"/>
    </row>
    <row r="8" spans="1:1" s="2" customFormat="1" x14ac:dyDescent="0.25">
      <c r="A8" s="3" t="s">
        <v>42</v>
      </c>
    </row>
    <row r="9" spans="1:1" ht="18" x14ac:dyDescent="0.35">
      <c r="A9" s="3" t="s">
        <v>226</v>
      </c>
    </row>
    <row r="10" spans="1:1" ht="18" x14ac:dyDescent="0.35">
      <c r="A10" s="3" t="s">
        <v>100</v>
      </c>
    </row>
    <row r="11" spans="1:1" ht="18" x14ac:dyDescent="0.35">
      <c r="A11" s="3" t="s">
        <v>222</v>
      </c>
    </row>
    <row r="12" spans="1:1" ht="18" x14ac:dyDescent="0.35">
      <c r="A12" s="3" t="s">
        <v>223</v>
      </c>
    </row>
    <row r="13" spans="1:1" ht="18" x14ac:dyDescent="0.35">
      <c r="A13" s="3" t="s">
        <v>224</v>
      </c>
    </row>
    <row r="14" spans="1:1" ht="18" x14ac:dyDescent="0.35">
      <c r="A14" s="3" t="s">
        <v>101</v>
      </c>
    </row>
    <row r="15" spans="1:1" x14ac:dyDescent="0.25">
      <c r="A15" s="3" t="s">
        <v>147</v>
      </c>
    </row>
    <row r="16" spans="1:1" ht="18" x14ac:dyDescent="0.35">
      <c r="A16" s="3" t="s">
        <v>102</v>
      </c>
    </row>
    <row r="17" spans="1:1" x14ac:dyDescent="0.25">
      <c r="A17" s="3" t="s">
        <v>47</v>
      </c>
    </row>
    <row r="18" spans="1:1" x14ac:dyDescent="0.25">
      <c r="A18" s="3" t="s">
        <v>48</v>
      </c>
    </row>
    <row r="19" spans="1:1" x14ac:dyDescent="0.25">
      <c r="A19" s="3" t="s">
        <v>49</v>
      </c>
    </row>
    <row r="20" spans="1:1" x14ac:dyDescent="0.25">
      <c r="A20" s="3" t="s">
        <v>245</v>
      </c>
    </row>
    <row r="21" spans="1:1" ht="15.75" thickBot="1" x14ac:dyDescent="0.3">
      <c r="A21" s="3"/>
    </row>
    <row r="22" spans="1:1" ht="15.75" thickBot="1" x14ac:dyDescent="0.3">
      <c r="A22" s="5" t="s">
        <v>0</v>
      </c>
    </row>
    <row r="23" spans="1:1" ht="390" x14ac:dyDescent="0.25">
      <c r="A23" s="61" t="s">
        <v>266</v>
      </c>
    </row>
    <row r="24" spans="1:1" ht="15.75" thickBot="1" x14ac:dyDescent="0.3">
      <c r="A24" s="61"/>
    </row>
    <row r="25" spans="1:1" ht="15.75" thickBot="1" x14ac:dyDescent="0.3">
      <c r="A25" s="5" t="s">
        <v>94</v>
      </c>
    </row>
    <row r="26" spans="1:1" ht="120" x14ac:dyDescent="0.25">
      <c r="A26" s="35" t="s">
        <v>265</v>
      </c>
    </row>
    <row r="27" spans="1:1" x14ac:dyDescent="0.25">
      <c r="A27" s="3" t="s">
        <v>229</v>
      </c>
    </row>
    <row r="28" spans="1:1" x14ac:dyDescent="0.25">
      <c r="A28" s="292" t="s">
        <v>231</v>
      </c>
    </row>
    <row r="29" spans="1:1" ht="45" x14ac:dyDescent="0.25">
      <c r="A29" s="48" t="s">
        <v>230</v>
      </c>
    </row>
    <row r="30" spans="1:1" ht="15.75" thickBot="1" x14ac:dyDescent="0.3">
      <c r="A30" s="4"/>
    </row>
  </sheetData>
  <sheetProtection algorithmName="SHA-512" hashValue="5sJW1L4Po3rYzX/08Jw6IMKXdQtEOjGY60okyMG8D9SBlJweUuOXpLEulTuu4YaWTWxGCOEG3NZvBz9ju3NtaQ==" saltValue="dDCF/bqtmi2Ex+EAZuLG5g=="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N362"/>
  <sheetViews>
    <sheetView zoomScaleNormal="100" workbookViewId="0">
      <selection activeCell="A2" sqref="A2:B2"/>
    </sheetView>
  </sheetViews>
  <sheetFormatPr baseColWidth="10" defaultColWidth="9.140625" defaultRowHeight="15" x14ac:dyDescent="0.25"/>
  <cols>
    <col min="1" max="1" width="34.42578125" style="361" customWidth="1"/>
    <col min="2" max="2" width="28.42578125" style="361" customWidth="1"/>
    <col min="3" max="3" width="19.28515625" style="361" customWidth="1"/>
    <col min="4" max="4" width="22.42578125" style="361" customWidth="1"/>
    <col min="5" max="5" width="32.5703125" style="361" customWidth="1"/>
    <col min="6" max="7" width="25.7109375" style="361" customWidth="1"/>
    <col min="8" max="8" width="17.85546875" style="361" customWidth="1"/>
    <col min="9" max="9" width="16.85546875" style="361" customWidth="1"/>
    <col min="10" max="10" width="16.42578125" style="361" customWidth="1"/>
    <col min="11" max="11" width="17.140625" style="103" customWidth="1"/>
    <col min="12" max="12" width="16" style="361" customWidth="1"/>
    <col min="13" max="13" width="16.85546875" style="103" customWidth="1"/>
    <col min="14" max="14" width="15.28515625" style="361" customWidth="1"/>
    <col min="15" max="15" width="9.28515625" style="361" bestFit="1" customWidth="1"/>
    <col min="16" max="16" width="16" style="361" customWidth="1"/>
    <col min="17" max="17" width="16.5703125" style="361" customWidth="1"/>
    <col min="18" max="18" width="14.5703125" style="361" customWidth="1"/>
    <col min="19" max="19" width="10.28515625" style="361" customWidth="1"/>
    <col min="20" max="20" width="12.85546875" style="361" customWidth="1"/>
    <col min="21" max="21" width="11" style="361" customWidth="1"/>
    <col min="22" max="22" width="9.140625" style="361"/>
    <col min="23" max="23" width="24.42578125" style="361" customWidth="1"/>
    <col min="24" max="24" width="22.28515625" style="361" customWidth="1"/>
    <col min="25" max="25" width="14.42578125" style="361" customWidth="1"/>
    <col min="26" max="26" width="21.140625" style="361" customWidth="1"/>
    <col min="27" max="29" width="9.140625" style="361"/>
    <col min="30" max="30" width="16.28515625" style="361" customWidth="1"/>
    <col min="31" max="31" width="21.85546875" style="361" customWidth="1"/>
    <col min="32" max="34" width="9.140625" style="361"/>
    <col min="35" max="35" width="10.7109375" style="361" customWidth="1"/>
    <col min="36" max="36" width="16.5703125" style="361" customWidth="1"/>
    <col min="37" max="37" width="11.85546875" style="361" customWidth="1"/>
    <col min="38" max="16384" width="9.140625" style="361"/>
  </cols>
  <sheetData>
    <row r="1" spans="1:15" ht="15.75" thickBot="1" x14ac:dyDescent="0.3">
      <c r="K1" s="102"/>
    </row>
    <row r="2" spans="1:15" ht="24" thickBot="1" x14ac:dyDescent="0.4">
      <c r="A2" s="453" t="s">
        <v>281</v>
      </c>
      <c r="B2" s="454"/>
      <c r="C2" s="430" t="s">
        <v>262</v>
      </c>
      <c r="D2" s="21"/>
      <c r="G2" s="8"/>
      <c r="H2" s="10"/>
    </row>
    <row r="3" spans="1:15" ht="18.75" thickBot="1" x14ac:dyDescent="0.4">
      <c r="A3" s="293" t="s">
        <v>268</v>
      </c>
      <c r="B3" s="294">
        <f>+$B$160</f>
        <v>0.94849597882182313</v>
      </c>
      <c r="C3" s="255" t="s">
        <v>220</v>
      </c>
      <c r="D3" s="22"/>
      <c r="E3" s="297" t="s">
        <v>145</v>
      </c>
      <c r="F3" s="297" t="s">
        <v>146</v>
      </c>
    </row>
    <row r="4" spans="1:15" ht="16.5" thickBot="1" x14ac:dyDescent="0.3">
      <c r="A4" s="295" t="s">
        <v>3</v>
      </c>
      <c r="B4" s="296">
        <f>IF(B3=0," ",IF(B3&gt;$F$4,0,IF(B3&lt;$E$4,10,(B3-$F$4)/($E$4-$F$4)*10)))</f>
        <v>6.5509237133751883</v>
      </c>
      <c r="C4" s="22"/>
      <c r="D4" s="22"/>
      <c r="E4" s="297">
        <v>0</v>
      </c>
      <c r="F4" s="297">
        <v>2.75</v>
      </c>
    </row>
    <row r="5" spans="1:15" x14ac:dyDescent="0.25">
      <c r="G5" s="373"/>
      <c r="H5" s="366"/>
      <c r="I5" s="373"/>
      <c r="J5" s="362"/>
      <c r="K5" s="375"/>
      <c r="L5" s="362"/>
      <c r="M5" s="375"/>
      <c r="N5" s="23"/>
      <c r="O5" s="373"/>
    </row>
    <row r="6" spans="1:15" x14ac:dyDescent="0.25">
      <c r="A6" s="465" t="s">
        <v>160</v>
      </c>
      <c r="B6" s="465"/>
      <c r="G6" s="373"/>
      <c r="H6" s="366"/>
      <c r="I6" s="373"/>
      <c r="J6" s="362"/>
      <c r="K6" s="375"/>
      <c r="L6" s="362"/>
      <c r="M6" s="375"/>
      <c r="N6" s="23"/>
      <c r="O6" s="373"/>
    </row>
    <row r="7" spans="1:15" x14ac:dyDescent="0.25">
      <c r="A7" s="361" t="s">
        <v>269</v>
      </c>
      <c r="G7" s="373"/>
      <c r="H7" s="366"/>
      <c r="I7" s="373"/>
      <c r="J7" s="362"/>
      <c r="K7" s="375"/>
      <c r="L7" s="362"/>
      <c r="M7" s="375"/>
      <c r="N7" s="23"/>
      <c r="O7" s="373"/>
    </row>
    <row r="8" spans="1:15" x14ac:dyDescent="0.25">
      <c r="A8" s="247" t="s">
        <v>267</v>
      </c>
      <c r="G8" s="373"/>
      <c r="H8" s="366"/>
      <c r="I8" s="373"/>
      <c r="J8" s="362"/>
      <c r="K8" s="375"/>
      <c r="L8" s="362"/>
      <c r="M8" s="375"/>
      <c r="N8" s="23"/>
      <c r="O8" s="373"/>
    </row>
    <row r="9" spans="1:15" ht="15.75" thickBot="1" x14ac:dyDescent="0.3">
      <c r="G9" s="373"/>
      <c r="H9" s="366"/>
      <c r="I9" s="373"/>
      <c r="J9" s="362"/>
      <c r="K9" s="375"/>
      <c r="L9" s="362"/>
      <c r="M9" s="375"/>
      <c r="N9" s="23"/>
      <c r="O9" s="373"/>
    </row>
    <row r="10" spans="1:15" ht="32.25" customHeight="1" thickBot="1" x14ac:dyDescent="0.3">
      <c r="A10" s="24" t="s">
        <v>161</v>
      </c>
      <c r="C10" s="104" t="s">
        <v>162</v>
      </c>
      <c r="D10" s="105" t="s">
        <v>163</v>
      </c>
      <c r="F10" s="481" t="s">
        <v>263</v>
      </c>
      <c r="G10" s="482"/>
      <c r="H10" s="366"/>
      <c r="I10" s="373"/>
      <c r="J10" s="362"/>
      <c r="K10" s="375"/>
      <c r="L10" s="362"/>
      <c r="M10" s="375"/>
      <c r="N10" s="23"/>
      <c r="O10" s="373"/>
    </row>
    <row r="11" spans="1:15" ht="15.75" thickBot="1" x14ac:dyDescent="0.3">
      <c r="B11" s="106" t="s">
        <v>6</v>
      </c>
      <c r="C11" s="106" t="s">
        <v>164</v>
      </c>
      <c r="D11" s="298"/>
      <c r="F11" s="483"/>
      <c r="G11" s="484"/>
      <c r="H11" s="366"/>
      <c r="I11" s="373"/>
      <c r="J11" s="362"/>
      <c r="K11" s="375"/>
      <c r="L11" s="362"/>
      <c r="M11" s="375"/>
      <c r="N11" s="23"/>
      <c r="O11" s="373"/>
    </row>
    <row r="12" spans="1:15" x14ac:dyDescent="0.25">
      <c r="B12" s="107" t="s">
        <v>18</v>
      </c>
      <c r="C12" s="108">
        <v>34.200000000000003</v>
      </c>
      <c r="D12" s="431">
        <f>C12</f>
        <v>34.200000000000003</v>
      </c>
      <c r="F12" s="485"/>
      <c r="G12" s="486"/>
      <c r="H12" s="366"/>
      <c r="I12" s="373"/>
      <c r="J12" s="362"/>
      <c r="K12" s="375"/>
      <c r="L12" s="362"/>
      <c r="M12" s="375"/>
      <c r="N12" s="23"/>
      <c r="O12" s="373"/>
    </row>
    <row r="13" spans="1:15" x14ac:dyDescent="0.25">
      <c r="B13" s="109" t="s">
        <v>23</v>
      </c>
      <c r="C13" s="110">
        <v>38.576999999999998</v>
      </c>
      <c r="D13" s="376">
        <f t="shared" ref="D13:D22" si="0">C13</f>
        <v>38.576999999999998</v>
      </c>
      <c r="F13" s="485" t="s">
        <v>258</v>
      </c>
      <c r="G13" s="486"/>
      <c r="H13" s="366"/>
      <c r="I13" s="373"/>
      <c r="J13" s="362"/>
      <c r="K13" s="375"/>
      <c r="L13" s="362"/>
      <c r="M13" s="375"/>
      <c r="N13" s="23"/>
      <c r="O13" s="373"/>
    </row>
    <row r="14" spans="1:15" x14ac:dyDescent="0.25">
      <c r="B14" s="109" t="s">
        <v>25</v>
      </c>
      <c r="C14" s="110">
        <v>53.6</v>
      </c>
      <c r="D14" s="376">
        <f t="shared" si="0"/>
        <v>53.6</v>
      </c>
      <c r="E14" s="361" t="s">
        <v>239</v>
      </c>
      <c r="F14" s="485"/>
      <c r="G14" s="486"/>
      <c r="H14" s="366"/>
      <c r="I14" s="373"/>
      <c r="J14" s="362"/>
      <c r="K14" s="375"/>
      <c r="L14" s="362"/>
      <c r="M14" s="375"/>
      <c r="N14" s="23"/>
      <c r="O14" s="373"/>
    </row>
    <row r="15" spans="1:15" x14ac:dyDescent="0.25">
      <c r="B15" s="109" t="s">
        <v>27</v>
      </c>
      <c r="C15" s="110">
        <v>25.168500000000002</v>
      </c>
      <c r="D15" s="376">
        <f t="shared" si="0"/>
        <v>25.168500000000002</v>
      </c>
      <c r="E15" s="374"/>
      <c r="F15" s="473"/>
      <c r="G15" s="474"/>
      <c r="H15" s="366"/>
      <c r="I15" s="373"/>
      <c r="J15" s="362"/>
      <c r="K15" s="375"/>
      <c r="L15" s="362"/>
      <c r="M15" s="375"/>
      <c r="N15" s="23"/>
      <c r="O15" s="373"/>
    </row>
    <row r="16" spans="1:15" x14ac:dyDescent="0.25">
      <c r="B16" s="109" t="s">
        <v>29</v>
      </c>
      <c r="C16" s="110">
        <v>43.058999999999997</v>
      </c>
      <c r="D16" s="376">
        <f t="shared" si="0"/>
        <v>43.058999999999997</v>
      </c>
      <c r="E16" s="374"/>
      <c r="F16" s="473"/>
      <c r="G16" s="474"/>
      <c r="H16" s="366"/>
      <c r="I16" s="373"/>
      <c r="J16" s="362"/>
      <c r="K16" s="375"/>
      <c r="L16" s="362"/>
      <c r="M16" s="375"/>
      <c r="N16" s="23"/>
      <c r="O16" s="373"/>
    </row>
    <row r="17" spans="1:15" x14ac:dyDescent="0.25">
      <c r="B17" s="109" t="s">
        <v>31</v>
      </c>
      <c r="C17" s="110">
        <v>23.67</v>
      </c>
      <c r="D17" s="376">
        <f t="shared" si="0"/>
        <v>23.67</v>
      </c>
      <c r="E17" s="374"/>
      <c r="F17" s="473"/>
      <c r="G17" s="474"/>
      <c r="H17" s="366"/>
      <c r="I17" s="373"/>
      <c r="J17" s="362"/>
      <c r="K17" s="375"/>
      <c r="L17" s="362"/>
      <c r="M17" s="375"/>
      <c r="N17" s="23"/>
      <c r="O17" s="373"/>
    </row>
    <row r="18" spans="1:15" x14ac:dyDescent="0.25">
      <c r="B18" s="109" t="s">
        <v>32</v>
      </c>
      <c r="C18" s="110">
        <v>23.94</v>
      </c>
      <c r="D18" s="376">
        <f t="shared" si="0"/>
        <v>23.94</v>
      </c>
      <c r="E18" s="374"/>
      <c r="F18" s="473"/>
      <c r="G18" s="474"/>
      <c r="H18" s="366"/>
      <c r="I18" s="373"/>
      <c r="J18" s="362"/>
      <c r="K18" s="375"/>
      <c r="L18" s="362"/>
      <c r="M18" s="375"/>
      <c r="N18" s="23"/>
      <c r="O18" s="373"/>
    </row>
    <row r="19" spans="1:15" x14ac:dyDescent="0.25">
      <c r="B19" s="109" t="s">
        <v>34</v>
      </c>
      <c r="C19" s="110">
        <v>35.237000000000002</v>
      </c>
      <c r="D19" s="376">
        <f t="shared" si="0"/>
        <v>35.237000000000002</v>
      </c>
      <c r="E19" s="374"/>
      <c r="F19" s="473"/>
      <c r="G19" s="474"/>
      <c r="H19" s="366"/>
      <c r="I19" s="373"/>
      <c r="J19" s="362"/>
      <c r="K19" s="375"/>
      <c r="L19" s="362"/>
      <c r="M19" s="375"/>
      <c r="N19" s="23"/>
      <c r="O19" s="373"/>
    </row>
    <row r="20" spans="1:15" x14ac:dyDescent="0.25">
      <c r="B20" s="109" t="s">
        <v>36</v>
      </c>
      <c r="C20" s="110">
        <v>141.86000000000001</v>
      </c>
      <c r="D20" s="376">
        <f t="shared" si="0"/>
        <v>141.86000000000001</v>
      </c>
      <c r="E20" s="361" t="s">
        <v>239</v>
      </c>
      <c r="F20" s="473"/>
      <c r="G20" s="474"/>
      <c r="H20" s="366"/>
      <c r="I20" s="373"/>
      <c r="J20" s="362"/>
      <c r="K20" s="375"/>
      <c r="L20" s="362"/>
      <c r="M20" s="375"/>
      <c r="N20" s="23"/>
      <c r="O20" s="373"/>
    </row>
    <row r="21" spans="1:15" x14ac:dyDescent="0.25">
      <c r="B21" s="109" t="s">
        <v>38</v>
      </c>
      <c r="C21" s="110">
        <v>1</v>
      </c>
      <c r="D21" s="376">
        <f t="shared" si="0"/>
        <v>1</v>
      </c>
      <c r="E21" s="374" t="s">
        <v>240</v>
      </c>
      <c r="F21" s="473"/>
      <c r="G21" s="474"/>
      <c r="H21" s="366"/>
      <c r="I21" s="373"/>
      <c r="J21" s="362"/>
      <c r="K21" s="375"/>
      <c r="L21" s="362"/>
      <c r="M21" s="375"/>
      <c r="N21" s="23"/>
      <c r="O21" s="373"/>
    </row>
    <row r="22" spans="1:15" ht="15.75" thickBot="1" x14ac:dyDescent="0.3">
      <c r="B22" s="111" t="s">
        <v>40</v>
      </c>
      <c r="C22" s="112">
        <v>24</v>
      </c>
      <c r="D22" s="403">
        <f t="shared" si="0"/>
        <v>24</v>
      </c>
      <c r="E22" s="374"/>
      <c r="F22" s="487"/>
      <c r="G22" s="488"/>
      <c r="H22" s="366"/>
      <c r="I22" s="373"/>
      <c r="J22" s="362"/>
      <c r="K22" s="375"/>
      <c r="L22" s="362"/>
      <c r="M22" s="375"/>
      <c r="N22" s="23"/>
      <c r="O22" s="373"/>
    </row>
    <row r="23" spans="1:15" x14ac:dyDescent="0.25">
      <c r="E23" s="374"/>
      <c r="F23" s="374"/>
      <c r="G23" s="373"/>
      <c r="H23" s="366"/>
      <c r="I23" s="373"/>
      <c r="J23" s="362"/>
      <c r="K23" s="375"/>
      <c r="L23" s="362"/>
      <c r="M23" s="375"/>
      <c r="N23" s="23"/>
      <c r="O23" s="373"/>
    </row>
    <row r="24" spans="1:15" x14ac:dyDescent="0.25">
      <c r="E24" s="374"/>
      <c r="F24" s="374"/>
      <c r="G24" s="373"/>
      <c r="H24" s="366"/>
      <c r="I24" s="373"/>
      <c r="J24" s="362"/>
      <c r="K24" s="375"/>
      <c r="L24" s="362"/>
      <c r="M24" s="375"/>
      <c r="N24" s="23"/>
      <c r="O24" s="373"/>
    </row>
    <row r="25" spans="1:15" x14ac:dyDescent="0.25">
      <c r="A25" s="361" t="s">
        <v>270</v>
      </c>
    </row>
    <row r="26" spans="1:15" ht="15.75" thickBot="1" x14ac:dyDescent="0.3"/>
    <row r="27" spans="1:15" ht="15.75" thickBot="1" x14ac:dyDescent="0.3">
      <c r="A27" s="51" t="s">
        <v>136</v>
      </c>
      <c r="B27" s="432" t="s">
        <v>104</v>
      </c>
    </row>
    <row r="28" spans="1:15" ht="15.75" thickBot="1" x14ac:dyDescent="0.3"/>
    <row r="29" spans="1:15" ht="15.75" thickBot="1" x14ac:dyDescent="0.3">
      <c r="A29" s="466" t="s">
        <v>216</v>
      </c>
      <c r="B29" s="467"/>
    </row>
    <row r="30" spans="1:15" ht="15.75" thickBot="1" x14ac:dyDescent="0.3">
      <c r="A30" s="468">
        <v>300000</v>
      </c>
      <c r="B30" s="469"/>
    </row>
    <row r="32" spans="1:15" x14ac:dyDescent="0.25">
      <c r="A32" s="465" t="s">
        <v>205</v>
      </c>
      <c r="B32" s="465"/>
      <c r="E32" s="374"/>
      <c r="F32" s="374"/>
      <c r="G32" s="373"/>
      <c r="H32" s="366"/>
      <c r="I32" s="373"/>
      <c r="J32" s="362"/>
      <c r="K32" s="375"/>
      <c r="L32" s="362"/>
      <c r="M32" s="375"/>
      <c r="N32" s="23"/>
      <c r="O32" s="373"/>
    </row>
    <row r="33" spans="1:15" x14ac:dyDescent="0.25">
      <c r="A33" s="361" t="s">
        <v>271</v>
      </c>
      <c r="E33" s="374"/>
      <c r="F33" s="374"/>
      <c r="G33" s="373"/>
      <c r="H33" s="366"/>
      <c r="I33" s="373"/>
      <c r="J33" s="362"/>
      <c r="K33" s="375"/>
      <c r="L33" s="362"/>
      <c r="M33" s="375"/>
      <c r="N33" s="23"/>
      <c r="O33" s="373"/>
    </row>
    <row r="34" spans="1:15" x14ac:dyDescent="0.25">
      <c r="E34" s="374"/>
      <c r="F34" s="374"/>
      <c r="G34" s="373"/>
      <c r="H34" s="366"/>
      <c r="I34" s="373"/>
      <c r="J34" s="362"/>
      <c r="K34" s="375"/>
      <c r="L34" s="362"/>
      <c r="M34" s="375"/>
      <c r="N34" s="23"/>
      <c r="O34" s="373"/>
    </row>
    <row r="35" spans="1:15" x14ac:dyDescent="0.25">
      <c r="A35" s="114" t="s">
        <v>82</v>
      </c>
      <c r="B35" s="37" t="s">
        <v>79</v>
      </c>
      <c r="C35" s="115" t="s">
        <v>88</v>
      </c>
      <c r="D35" s="46" t="s">
        <v>18</v>
      </c>
      <c r="E35" s="114" t="s">
        <v>89</v>
      </c>
      <c r="F35" s="46" t="s">
        <v>95</v>
      </c>
      <c r="G35" s="373"/>
      <c r="H35" s="366"/>
      <c r="I35" s="373"/>
      <c r="J35" s="362"/>
      <c r="K35" s="375"/>
      <c r="L35" s="362"/>
      <c r="M35" s="375"/>
      <c r="N35" s="23"/>
      <c r="O35" s="373"/>
    </row>
    <row r="36" spans="1:15" ht="15" customHeight="1" x14ac:dyDescent="0.25">
      <c r="A36" s="37"/>
      <c r="B36" s="37" t="s">
        <v>246</v>
      </c>
      <c r="C36" s="37"/>
      <c r="D36" s="46" t="s">
        <v>23</v>
      </c>
      <c r="E36" s="475" t="s">
        <v>165</v>
      </c>
      <c r="F36" s="46" t="s">
        <v>19</v>
      </c>
      <c r="G36" s="373"/>
      <c r="H36" s="366"/>
      <c r="I36" s="373"/>
      <c r="J36" s="362"/>
      <c r="K36" s="375"/>
      <c r="L36" s="362"/>
      <c r="M36" s="375"/>
      <c r="N36" s="23"/>
      <c r="O36" s="373"/>
    </row>
    <row r="37" spans="1:15" x14ac:dyDescent="0.25">
      <c r="A37" s="37"/>
      <c r="B37" s="116" t="s">
        <v>247</v>
      </c>
      <c r="C37" s="37"/>
      <c r="D37" s="46" t="s">
        <v>25</v>
      </c>
      <c r="E37" s="476"/>
      <c r="F37" s="46" t="s">
        <v>22</v>
      </c>
      <c r="G37" s="373"/>
      <c r="H37" s="366"/>
      <c r="I37" s="373"/>
      <c r="J37" s="362"/>
      <c r="K37" s="375"/>
      <c r="L37" s="362"/>
      <c r="M37" s="375"/>
      <c r="N37" s="23"/>
      <c r="O37" s="373"/>
    </row>
    <row r="38" spans="1:15" x14ac:dyDescent="0.25">
      <c r="A38" s="37"/>
      <c r="B38" s="37" t="s">
        <v>151</v>
      </c>
      <c r="C38" s="37"/>
      <c r="D38" s="46" t="s">
        <v>27</v>
      </c>
      <c r="E38" s="477"/>
      <c r="F38" s="46" t="s">
        <v>24</v>
      </c>
      <c r="G38" s="373"/>
      <c r="H38" s="366"/>
      <c r="I38" s="373"/>
      <c r="J38" s="362"/>
      <c r="K38" s="375"/>
      <c r="L38" s="362"/>
      <c r="M38" s="375"/>
      <c r="N38" s="23"/>
      <c r="O38" s="373"/>
    </row>
    <row r="39" spans="1:15" x14ac:dyDescent="0.25">
      <c r="A39" s="37"/>
      <c r="B39" s="37" t="s">
        <v>83</v>
      </c>
      <c r="C39" s="37"/>
      <c r="D39" s="46" t="s">
        <v>31</v>
      </c>
      <c r="E39" s="46"/>
      <c r="F39" s="46" t="s">
        <v>26</v>
      </c>
      <c r="G39" s="373"/>
      <c r="H39" s="366"/>
      <c r="I39" s="373"/>
      <c r="J39" s="362"/>
      <c r="K39" s="375"/>
      <c r="L39" s="362"/>
      <c r="M39" s="375"/>
      <c r="N39" s="23"/>
      <c r="O39" s="373"/>
    </row>
    <row r="40" spans="1:15" x14ac:dyDescent="0.25">
      <c r="A40" s="37"/>
      <c r="B40" s="37" t="s">
        <v>84</v>
      </c>
      <c r="C40" s="37"/>
      <c r="D40" s="46" t="s">
        <v>32</v>
      </c>
      <c r="E40" s="46"/>
      <c r="F40" s="46" t="s">
        <v>28</v>
      </c>
      <c r="G40" s="373"/>
      <c r="H40" s="366"/>
      <c r="I40" s="373"/>
      <c r="J40" s="362"/>
      <c r="K40" s="375"/>
      <c r="L40" s="362"/>
      <c r="M40" s="375"/>
      <c r="N40" s="23"/>
      <c r="O40" s="373"/>
    </row>
    <row r="41" spans="1:15" x14ac:dyDescent="0.25">
      <c r="A41" s="37"/>
      <c r="B41" s="422" t="s">
        <v>248</v>
      </c>
      <c r="C41" s="37"/>
      <c r="D41" s="46" t="s">
        <v>34</v>
      </c>
      <c r="E41" s="46"/>
      <c r="F41" s="46" t="s">
        <v>30</v>
      </c>
      <c r="G41" s="373"/>
      <c r="H41" s="366"/>
      <c r="I41" s="373"/>
      <c r="J41" s="362"/>
      <c r="K41" s="375"/>
      <c r="L41" s="362"/>
      <c r="M41" s="375"/>
      <c r="N41" s="23"/>
      <c r="O41" s="373"/>
    </row>
    <row r="42" spans="1:15" x14ac:dyDescent="0.25">
      <c r="A42" s="37"/>
      <c r="B42" s="37" t="s">
        <v>86</v>
      </c>
      <c r="C42" s="37"/>
      <c r="D42" s="46" t="s">
        <v>36</v>
      </c>
      <c r="E42" s="46"/>
      <c r="F42" s="37" t="s">
        <v>96</v>
      </c>
      <c r="G42" s="373"/>
      <c r="H42" s="366"/>
      <c r="I42" s="373"/>
      <c r="J42" s="362"/>
      <c r="K42" s="375"/>
      <c r="L42" s="362"/>
      <c r="M42" s="375"/>
      <c r="N42" s="23"/>
      <c r="O42" s="373"/>
    </row>
    <row r="43" spans="1:15" x14ac:dyDescent="0.25">
      <c r="A43" s="37"/>
      <c r="B43" s="37" t="s">
        <v>85</v>
      </c>
      <c r="C43" s="37"/>
      <c r="D43" s="46" t="s">
        <v>38</v>
      </c>
      <c r="E43" s="46"/>
      <c r="F43" s="46" t="s">
        <v>33</v>
      </c>
      <c r="G43" s="373"/>
      <c r="H43" s="366"/>
      <c r="I43" s="373"/>
      <c r="J43" s="362"/>
      <c r="K43" s="375"/>
      <c r="L43" s="362"/>
      <c r="M43" s="375"/>
      <c r="N43" s="23"/>
      <c r="O43" s="373"/>
    </row>
    <row r="44" spans="1:15" x14ac:dyDescent="0.25">
      <c r="A44" s="37"/>
      <c r="B44" s="37" t="s">
        <v>166</v>
      </c>
      <c r="C44" s="37"/>
      <c r="D44" s="37"/>
      <c r="E44" s="46"/>
      <c r="F44" s="46" t="s">
        <v>35</v>
      </c>
      <c r="G44" s="373"/>
      <c r="H44" s="366"/>
      <c r="I44" s="373"/>
      <c r="J44" s="362"/>
      <c r="K44" s="375"/>
      <c r="L44" s="362"/>
      <c r="M44" s="375"/>
      <c r="N44" s="23"/>
      <c r="O44" s="373"/>
    </row>
    <row r="45" spans="1:15" x14ac:dyDescent="0.25">
      <c r="A45" s="115" t="s">
        <v>87</v>
      </c>
      <c r="B45" s="37" t="s">
        <v>254</v>
      </c>
      <c r="C45" s="37"/>
      <c r="D45" s="37"/>
      <c r="E45" s="46"/>
      <c r="F45" s="46" t="s">
        <v>37</v>
      </c>
      <c r="G45" s="373"/>
      <c r="H45" s="366"/>
      <c r="I45" s="373"/>
      <c r="J45" s="362"/>
      <c r="K45" s="375"/>
      <c r="L45" s="362"/>
      <c r="M45" s="375"/>
      <c r="N45" s="23"/>
      <c r="O45" s="373"/>
    </row>
    <row r="46" spans="1:15" x14ac:dyDescent="0.25">
      <c r="A46" s="37"/>
      <c r="B46" s="37" t="s">
        <v>255</v>
      </c>
      <c r="C46" s="37"/>
      <c r="D46" s="37"/>
      <c r="E46" s="46"/>
      <c r="F46" s="46" t="s">
        <v>39</v>
      </c>
      <c r="G46" s="373"/>
      <c r="H46" s="366"/>
      <c r="I46" s="373"/>
      <c r="J46" s="362"/>
      <c r="K46" s="375"/>
      <c r="L46" s="362"/>
      <c r="M46" s="375"/>
      <c r="N46" s="23"/>
      <c r="O46" s="373"/>
    </row>
    <row r="47" spans="1:15" x14ac:dyDescent="0.25">
      <c r="A47" s="37"/>
      <c r="B47" s="37"/>
      <c r="C47" s="37"/>
      <c r="D47" s="37"/>
      <c r="E47" s="46"/>
      <c r="F47" s="46" t="s">
        <v>41</v>
      </c>
      <c r="G47" s="373"/>
      <c r="H47" s="366"/>
      <c r="I47" s="373"/>
      <c r="J47" s="362"/>
      <c r="K47" s="375"/>
      <c r="L47" s="362"/>
      <c r="M47" s="375"/>
      <c r="N47" s="23"/>
      <c r="O47" s="373"/>
    </row>
    <row r="48" spans="1:15" x14ac:dyDescent="0.25">
      <c r="A48" s="37"/>
      <c r="B48" s="37"/>
      <c r="C48" s="37"/>
      <c r="D48" s="37"/>
      <c r="E48" s="46"/>
      <c r="F48" s="46" t="s">
        <v>43</v>
      </c>
      <c r="G48" s="373"/>
      <c r="H48" s="366"/>
      <c r="I48" s="373"/>
      <c r="J48" s="362"/>
      <c r="K48" s="375"/>
      <c r="L48" s="362"/>
      <c r="M48" s="375"/>
      <c r="N48" s="23"/>
      <c r="O48" s="373"/>
    </row>
    <row r="49" spans="1:15" x14ac:dyDescent="0.25">
      <c r="A49" s="28"/>
      <c r="E49" s="374"/>
      <c r="F49" s="374"/>
      <c r="G49" s="373"/>
      <c r="H49" s="366"/>
      <c r="I49" s="373"/>
      <c r="J49" s="362"/>
      <c r="K49" s="375"/>
      <c r="L49" s="362"/>
      <c r="M49" s="375"/>
      <c r="N49" s="23"/>
      <c r="O49" s="373"/>
    </row>
    <row r="50" spans="1:15" x14ac:dyDescent="0.25">
      <c r="A50" s="117" t="s">
        <v>167</v>
      </c>
      <c r="B50" s="7"/>
      <c r="C50" s="7"/>
      <c r="D50" s="7"/>
      <c r="E50" s="374"/>
      <c r="F50" s="374"/>
      <c r="G50" s="373"/>
      <c r="H50" s="366"/>
      <c r="I50" s="373"/>
      <c r="J50" s="362"/>
      <c r="K50" s="375"/>
      <c r="L50" s="362"/>
      <c r="M50" s="375"/>
      <c r="N50" s="23"/>
      <c r="O50" s="373"/>
    </row>
    <row r="51" spans="1:15" x14ac:dyDescent="0.25">
      <c r="E51" s="374"/>
      <c r="F51" s="374"/>
      <c r="G51" s="373"/>
      <c r="H51" s="366"/>
      <c r="I51" s="373"/>
      <c r="J51" s="362"/>
      <c r="K51" s="375"/>
      <c r="L51" s="362"/>
      <c r="M51" s="375"/>
      <c r="N51" s="23"/>
      <c r="O51" s="373"/>
    </row>
    <row r="52" spans="1:15" x14ac:dyDescent="0.25">
      <c r="A52" s="28" t="s">
        <v>278</v>
      </c>
      <c r="E52" s="374"/>
      <c r="F52" s="374"/>
      <c r="G52" s="373"/>
      <c r="H52" s="366"/>
      <c r="I52" s="373"/>
      <c r="J52" s="362"/>
      <c r="K52" s="375"/>
      <c r="L52" s="362"/>
      <c r="M52" s="375"/>
      <c r="N52" s="23"/>
      <c r="O52" s="373"/>
    </row>
    <row r="53" spans="1:15" x14ac:dyDescent="0.25">
      <c r="A53" s="28" t="s">
        <v>249</v>
      </c>
      <c r="E53" s="374"/>
      <c r="F53" s="374"/>
      <c r="G53" s="373"/>
      <c r="H53" s="366"/>
      <c r="I53" s="373"/>
      <c r="J53" s="362"/>
      <c r="K53" s="362"/>
      <c r="L53" s="362"/>
      <c r="M53" s="362"/>
      <c r="N53" s="23"/>
      <c r="O53" s="373"/>
    </row>
    <row r="54" spans="1:15" x14ac:dyDescent="0.25">
      <c r="A54" s="361" t="s">
        <v>272</v>
      </c>
      <c r="E54" s="374"/>
      <c r="F54" s="374"/>
      <c r="G54" s="373"/>
      <c r="H54" s="366"/>
      <c r="I54" s="373"/>
      <c r="J54" s="362"/>
      <c r="K54" s="362"/>
      <c r="L54" s="362"/>
      <c r="M54" s="362"/>
      <c r="N54" s="23"/>
      <c r="O54" s="373"/>
    </row>
    <row r="55" spans="1:15" x14ac:dyDescent="0.25">
      <c r="A55" s="361" t="s">
        <v>277</v>
      </c>
      <c r="E55" s="374"/>
      <c r="F55" s="374"/>
      <c r="G55" s="373"/>
      <c r="H55" s="366"/>
      <c r="I55" s="373"/>
      <c r="J55" s="362"/>
      <c r="K55" s="375"/>
      <c r="L55" s="362"/>
      <c r="M55" s="375"/>
      <c r="N55" s="23"/>
      <c r="O55" s="373"/>
    </row>
    <row r="56" spans="1:15" ht="15.75" thickBot="1" x14ac:dyDescent="0.3">
      <c r="A56" s="361" t="s">
        <v>260</v>
      </c>
      <c r="E56" s="374"/>
      <c r="F56" s="374"/>
      <c r="G56" s="373"/>
      <c r="H56" s="366"/>
      <c r="I56" s="373"/>
      <c r="J56" s="362"/>
      <c r="K56" s="375"/>
      <c r="L56" s="362"/>
      <c r="M56" s="375"/>
      <c r="N56" s="23"/>
      <c r="O56" s="373"/>
    </row>
    <row r="57" spans="1:15" ht="15.75" thickBot="1" x14ac:dyDescent="0.3">
      <c r="A57" s="370" t="s">
        <v>243</v>
      </c>
      <c r="B57" s="414" t="s">
        <v>244</v>
      </c>
      <c r="E57" s="374"/>
      <c r="F57" s="374"/>
      <c r="G57" s="455" t="s">
        <v>263</v>
      </c>
      <c r="H57" s="456"/>
      <c r="I57" s="373"/>
      <c r="J57" s="362"/>
      <c r="K57" s="375"/>
      <c r="L57" s="362"/>
      <c r="M57" s="118"/>
      <c r="N57" s="23"/>
      <c r="O57" s="373"/>
    </row>
    <row r="58" spans="1:15" x14ac:dyDescent="0.25">
      <c r="A58" s="367" t="s">
        <v>79</v>
      </c>
      <c r="B58" s="404">
        <v>650</v>
      </c>
      <c r="E58" s="374"/>
      <c r="F58" s="374"/>
      <c r="G58" s="457"/>
      <c r="H58" s="458"/>
      <c r="I58" s="373"/>
      <c r="J58" s="362"/>
      <c r="K58" s="375"/>
      <c r="L58" s="362"/>
      <c r="M58" s="375"/>
      <c r="N58" s="23"/>
      <c r="O58" s="373"/>
    </row>
    <row r="59" spans="1:15" x14ac:dyDescent="0.25">
      <c r="A59" s="368" t="s">
        <v>80</v>
      </c>
      <c r="B59" s="376">
        <v>8</v>
      </c>
      <c r="E59" s="374"/>
      <c r="F59" s="374"/>
      <c r="G59" s="473"/>
      <c r="H59" s="474"/>
      <c r="I59" s="373"/>
      <c r="J59" s="362"/>
      <c r="K59" s="375"/>
      <c r="L59" s="362"/>
      <c r="M59" s="375"/>
      <c r="N59" s="23"/>
      <c r="O59" s="373"/>
    </row>
    <row r="60" spans="1:15" x14ac:dyDescent="0.25">
      <c r="A60" s="368" t="s">
        <v>81</v>
      </c>
      <c r="B60" s="376">
        <v>5</v>
      </c>
      <c r="E60" s="374"/>
      <c r="F60" s="374"/>
      <c r="G60" s="473"/>
      <c r="H60" s="474"/>
      <c r="I60" s="373"/>
      <c r="J60" s="362"/>
      <c r="K60" s="375"/>
      <c r="L60" s="362"/>
      <c r="M60" s="375"/>
      <c r="N60" s="23"/>
      <c r="O60" s="373"/>
    </row>
    <row r="61" spans="1:15" x14ac:dyDescent="0.25">
      <c r="A61" s="368" t="s">
        <v>151</v>
      </c>
      <c r="B61" s="376">
        <v>2</v>
      </c>
      <c r="E61" s="374"/>
      <c r="F61" s="374"/>
      <c r="G61" s="473"/>
      <c r="H61" s="474"/>
      <c r="I61" s="373"/>
      <c r="J61" s="362"/>
      <c r="K61" s="375"/>
      <c r="L61" s="362"/>
      <c r="M61" s="375"/>
      <c r="N61" s="23"/>
      <c r="O61" s="373"/>
    </row>
    <row r="62" spans="1:15" x14ac:dyDescent="0.25">
      <c r="A62" s="368" t="s">
        <v>83</v>
      </c>
      <c r="B62" s="376">
        <v>65</v>
      </c>
      <c r="E62" s="374"/>
      <c r="F62" s="374"/>
      <c r="G62" s="473" t="s">
        <v>257</v>
      </c>
      <c r="H62" s="474"/>
      <c r="I62" s="373"/>
      <c r="J62" s="362"/>
      <c r="K62" s="375"/>
      <c r="L62" s="362"/>
      <c r="M62" s="375"/>
      <c r="N62" s="23"/>
      <c r="O62" s="373"/>
    </row>
    <row r="63" spans="1:15" x14ac:dyDescent="0.25">
      <c r="A63" s="368" t="s">
        <v>84</v>
      </c>
      <c r="B63" s="376">
        <v>0</v>
      </c>
      <c r="E63" s="374"/>
      <c r="F63" s="374"/>
      <c r="G63" s="473"/>
      <c r="H63" s="474"/>
      <c r="I63" s="373"/>
      <c r="J63" s="362"/>
      <c r="K63" s="375"/>
      <c r="L63" s="362"/>
      <c r="M63" s="375"/>
      <c r="N63" s="23"/>
      <c r="O63" s="373"/>
    </row>
    <row r="64" spans="1:15" x14ac:dyDescent="0.25">
      <c r="A64" s="422" t="s">
        <v>248</v>
      </c>
      <c r="B64" s="376">
        <v>0</v>
      </c>
      <c r="E64" s="374"/>
      <c r="F64" s="374"/>
      <c r="G64" s="473"/>
      <c r="H64" s="474"/>
      <c r="I64" s="373"/>
      <c r="J64" s="362"/>
      <c r="K64" s="375"/>
      <c r="L64" s="362"/>
      <c r="M64" s="375"/>
      <c r="N64" s="23"/>
      <c r="O64" s="373"/>
    </row>
    <row r="65" spans="1:17" x14ac:dyDescent="0.25">
      <c r="A65" s="368" t="s">
        <v>86</v>
      </c>
      <c r="B65" s="376">
        <v>0</v>
      </c>
      <c r="E65" s="374"/>
      <c r="F65" s="374"/>
      <c r="G65" s="473"/>
      <c r="H65" s="474"/>
      <c r="I65" s="373"/>
      <c r="J65" s="362"/>
      <c r="K65" s="375"/>
      <c r="L65" s="362"/>
      <c r="M65" s="375"/>
      <c r="N65" s="23"/>
      <c r="O65" s="373"/>
    </row>
    <row r="66" spans="1:17" x14ac:dyDescent="0.25">
      <c r="A66" s="368" t="s">
        <v>85</v>
      </c>
      <c r="B66" s="376">
        <v>2</v>
      </c>
      <c r="E66" s="374"/>
      <c r="F66" s="374"/>
      <c r="G66" s="473"/>
      <c r="H66" s="474"/>
      <c r="I66" s="373"/>
      <c r="J66" s="362"/>
      <c r="K66" s="375"/>
      <c r="L66" s="362"/>
      <c r="M66" s="375"/>
      <c r="N66" s="23"/>
      <c r="O66" s="373"/>
    </row>
    <row r="67" spans="1:17" ht="15.75" thickBot="1" x14ac:dyDescent="0.3">
      <c r="A67" s="369" t="s">
        <v>152</v>
      </c>
      <c r="B67" s="403">
        <v>0</v>
      </c>
      <c r="E67" s="374"/>
      <c r="F67" s="374"/>
      <c r="G67" s="473"/>
      <c r="H67" s="474"/>
      <c r="I67" s="373"/>
      <c r="J67" s="362"/>
      <c r="K67" s="375"/>
      <c r="L67" s="362"/>
      <c r="M67" s="375"/>
      <c r="N67" s="23"/>
      <c r="O67" s="373"/>
    </row>
    <row r="68" spans="1:17" ht="15.75" thickBot="1" x14ac:dyDescent="0.3">
      <c r="A68" s="374"/>
      <c r="E68" s="374"/>
      <c r="F68" s="374"/>
      <c r="G68" s="473"/>
      <c r="H68" s="474"/>
      <c r="I68" s="373"/>
      <c r="J68" s="362"/>
      <c r="K68" s="375"/>
      <c r="L68" s="362"/>
      <c r="M68" s="375"/>
      <c r="N68" s="23"/>
      <c r="O68" s="373"/>
    </row>
    <row r="69" spans="1:17" ht="15.75" thickBot="1" x14ac:dyDescent="0.3">
      <c r="A69" s="370" t="s">
        <v>250</v>
      </c>
      <c r="B69" s="414" t="s">
        <v>244</v>
      </c>
      <c r="E69" s="374"/>
      <c r="F69" s="374"/>
      <c r="G69" s="473"/>
      <c r="H69" s="474"/>
      <c r="I69" s="373"/>
      <c r="J69" s="362"/>
      <c r="K69" s="375"/>
      <c r="L69" s="362"/>
      <c r="M69" s="375"/>
      <c r="N69" s="23"/>
      <c r="O69" s="373"/>
    </row>
    <row r="70" spans="1:17" x14ac:dyDescent="0.25">
      <c r="A70" s="367" t="s">
        <v>253</v>
      </c>
      <c r="B70" s="405"/>
      <c r="E70" s="374"/>
      <c r="F70" s="374"/>
      <c r="G70" s="473"/>
      <c r="H70" s="474"/>
      <c r="I70" s="373"/>
      <c r="J70" s="362"/>
      <c r="K70" s="375"/>
      <c r="L70" s="362"/>
      <c r="M70" s="375"/>
      <c r="N70" s="23"/>
      <c r="O70" s="373"/>
    </row>
    <row r="71" spans="1:17" x14ac:dyDescent="0.25">
      <c r="A71" s="371" t="s">
        <v>91</v>
      </c>
      <c r="B71" s="376">
        <v>60</v>
      </c>
      <c r="E71" s="374"/>
      <c r="F71" s="374"/>
      <c r="G71" s="473"/>
      <c r="H71" s="474"/>
      <c r="I71" s="373"/>
      <c r="J71" s="362"/>
      <c r="K71" s="375"/>
      <c r="L71" s="362"/>
      <c r="M71" s="375"/>
      <c r="N71" s="23"/>
      <c r="O71" s="373"/>
    </row>
    <row r="72" spans="1:17" x14ac:dyDescent="0.25">
      <c r="A72" s="371" t="s">
        <v>273</v>
      </c>
      <c r="B72" s="376">
        <v>100</v>
      </c>
      <c r="E72" s="374"/>
      <c r="F72" s="374"/>
      <c r="G72" s="473"/>
      <c r="H72" s="474"/>
      <c r="I72" s="373"/>
      <c r="J72" s="362"/>
      <c r="K72" s="375"/>
      <c r="L72" s="362"/>
      <c r="M72" s="375"/>
      <c r="N72" s="23"/>
      <c r="O72" s="373"/>
    </row>
    <row r="73" spans="1:17" x14ac:dyDescent="0.25">
      <c r="A73" s="371" t="s">
        <v>93</v>
      </c>
      <c r="B73" s="376">
        <v>80</v>
      </c>
      <c r="E73" s="374"/>
      <c r="F73" s="374"/>
      <c r="G73" s="473"/>
      <c r="H73" s="474"/>
      <c r="I73" s="373"/>
      <c r="J73" s="362"/>
      <c r="K73" s="375"/>
      <c r="L73" s="362"/>
      <c r="M73" s="375"/>
      <c r="N73" s="23"/>
      <c r="O73" s="373"/>
    </row>
    <row r="74" spans="1:17" ht="15.75" thickBot="1" x14ac:dyDescent="0.3">
      <c r="A74" s="369" t="s">
        <v>90</v>
      </c>
      <c r="B74" s="403">
        <v>60</v>
      </c>
      <c r="E74" s="374"/>
      <c r="F74" s="374"/>
      <c r="G74" s="487"/>
      <c r="H74" s="488"/>
      <c r="I74" s="373"/>
      <c r="J74" s="362"/>
      <c r="K74" s="375"/>
      <c r="L74" s="362"/>
      <c r="M74" s="375"/>
      <c r="N74" s="23"/>
      <c r="O74" s="373"/>
    </row>
    <row r="75" spans="1:17" x14ac:dyDescent="0.25">
      <c r="E75" s="374"/>
      <c r="F75" s="374"/>
      <c r="G75" s="373"/>
      <c r="H75" s="366"/>
      <c r="I75" s="373"/>
      <c r="J75" s="362"/>
      <c r="K75" s="375"/>
      <c r="L75" s="362"/>
      <c r="M75" s="375"/>
      <c r="N75" s="23"/>
      <c r="O75" s="373"/>
    </row>
    <row r="77" spans="1:17" x14ac:dyDescent="0.25">
      <c r="E77" s="374"/>
      <c r="F77" s="374"/>
      <c r="G77" s="373"/>
      <c r="H77" s="366"/>
      <c r="I77" s="373"/>
      <c r="J77" s="362"/>
      <c r="K77" s="375"/>
      <c r="L77" s="362"/>
      <c r="M77" s="375"/>
      <c r="N77" s="23"/>
      <c r="O77" s="373"/>
    </row>
    <row r="78" spans="1:17" x14ac:dyDescent="0.25">
      <c r="A78" s="24" t="s">
        <v>274</v>
      </c>
      <c r="E78" s="374"/>
      <c r="F78" s="374"/>
      <c r="G78" s="373"/>
      <c r="H78" s="366"/>
      <c r="I78" s="373"/>
      <c r="J78" s="362"/>
      <c r="K78" s="375"/>
      <c r="L78" s="362"/>
      <c r="M78" s="375"/>
      <c r="N78" s="23"/>
      <c r="O78" s="373"/>
    </row>
    <row r="79" spans="1:17" x14ac:dyDescent="0.25">
      <c r="A79" s="121" t="s">
        <v>276</v>
      </c>
      <c r="E79" s="374"/>
      <c r="F79" s="374"/>
      <c r="G79" s="373"/>
      <c r="H79" s="366"/>
      <c r="I79" s="373"/>
      <c r="J79" s="362"/>
      <c r="K79" s="375"/>
      <c r="L79" s="362"/>
      <c r="M79" s="375"/>
      <c r="N79" s="23"/>
      <c r="O79" s="373"/>
      <c r="P79" s="455" t="s">
        <v>263</v>
      </c>
      <c r="Q79" s="456"/>
    </row>
    <row r="80" spans="1:17" ht="15.75" customHeight="1" thickBot="1" x14ac:dyDescent="0.3">
      <c r="A80" s="361" t="s">
        <v>259</v>
      </c>
      <c r="E80" s="374"/>
      <c r="F80" s="374"/>
      <c r="G80" s="373"/>
      <c r="H80" s="366"/>
      <c r="I80" s="373"/>
      <c r="J80" s="362"/>
      <c r="K80" s="375"/>
      <c r="L80" s="362"/>
      <c r="M80" s="375"/>
      <c r="N80" s="23"/>
      <c r="O80" s="373"/>
      <c r="P80" s="459"/>
      <c r="Q80" s="460"/>
    </row>
    <row r="81" spans="1:17" ht="15.75" thickBot="1" x14ac:dyDescent="0.3">
      <c r="A81" s="370" t="s">
        <v>169</v>
      </c>
      <c r="B81" s="20" t="s">
        <v>18</v>
      </c>
      <c r="C81" s="44" t="s">
        <v>23</v>
      </c>
      <c r="D81" s="44" t="s">
        <v>25</v>
      </c>
      <c r="E81" s="44" t="s">
        <v>27</v>
      </c>
      <c r="F81" s="44" t="s">
        <v>31</v>
      </c>
      <c r="G81" s="44" t="s">
        <v>32</v>
      </c>
      <c r="H81" s="44" t="s">
        <v>34</v>
      </c>
      <c r="I81" s="44" t="s">
        <v>36</v>
      </c>
      <c r="J81" s="45" t="s">
        <v>38</v>
      </c>
      <c r="K81" s="119" t="s">
        <v>153</v>
      </c>
      <c r="L81" s="45" t="s">
        <v>154</v>
      </c>
      <c r="M81" s="378" t="s">
        <v>170</v>
      </c>
      <c r="N81" s="23"/>
      <c r="O81" s="373"/>
      <c r="P81" s="457"/>
      <c r="Q81" s="458"/>
    </row>
    <row r="82" spans="1:17" x14ac:dyDescent="0.25">
      <c r="A82" s="372" t="s">
        <v>79</v>
      </c>
      <c r="B82" s="379">
        <v>0.16</v>
      </c>
      <c r="C82" s="379">
        <v>0.81</v>
      </c>
      <c r="D82" s="379">
        <v>0</v>
      </c>
      <c r="E82" s="379">
        <v>8.9999999999999993E-3</v>
      </c>
      <c r="F82" s="379">
        <v>0</v>
      </c>
      <c r="G82" s="379">
        <v>0</v>
      </c>
      <c r="H82" s="379">
        <v>0</v>
      </c>
      <c r="I82" s="379">
        <v>0</v>
      </c>
      <c r="J82" s="379">
        <v>1E-3</v>
      </c>
      <c r="K82" s="380">
        <v>0.01</v>
      </c>
      <c r="L82" s="379">
        <v>0.01</v>
      </c>
      <c r="M82" s="381">
        <f>SUM(B82:L82)</f>
        <v>1</v>
      </c>
      <c r="N82" s="23"/>
      <c r="O82" s="373"/>
      <c r="P82" s="483"/>
      <c r="Q82" s="484"/>
    </row>
    <row r="83" spans="1:17" x14ac:dyDescent="0.25">
      <c r="A83" s="27" t="s">
        <v>80</v>
      </c>
      <c r="B83" s="382" t="s">
        <v>155</v>
      </c>
      <c r="C83" s="383">
        <v>0.99</v>
      </c>
      <c r="D83" s="383">
        <v>1E-3</v>
      </c>
      <c r="E83" s="383">
        <v>0</v>
      </c>
      <c r="F83" s="382" t="s">
        <v>155</v>
      </c>
      <c r="G83" s="382" t="s">
        <v>155</v>
      </c>
      <c r="H83" s="383">
        <v>8.9999999999999993E-3</v>
      </c>
      <c r="I83" s="383">
        <v>0</v>
      </c>
      <c r="J83" s="383">
        <v>0</v>
      </c>
      <c r="K83" s="381" t="s">
        <v>155</v>
      </c>
      <c r="L83" s="383">
        <v>0</v>
      </c>
      <c r="M83" s="381">
        <f t="shared" ref="M83:M88" si="1">SUM(B83:L83)</f>
        <v>1</v>
      </c>
      <c r="N83" s="23"/>
      <c r="O83" s="373"/>
      <c r="P83" s="485"/>
      <c r="Q83" s="486"/>
    </row>
    <row r="84" spans="1:17" x14ac:dyDescent="0.25">
      <c r="A84" s="27" t="s">
        <v>81</v>
      </c>
      <c r="B84" s="382" t="s">
        <v>155</v>
      </c>
      <c r="C84" s="383">
        <v>1</v>
      </c>
      <c r="D84" s="383">
        <v>0</v>
      </c>
      <c r="E84" s="383">
        <v>0</v>
      </c>
      <c r="F84" s="382" t="s">
        <v>155</v>
      </c>
      <c r="G84" s="382" t="s">
        <v>155</v>
      </c>
      <c r="H84" s="383">
        <v>0</v>
      </c>
      <c r="I84" s="383">
        <v>0</v>
      </c>
      <c r="J84" s="383">
        <v>0</v>
      </c>
      <c r="K84" s="381" t="s">
        <v>155</v>
      </c>
      <c r="L84" s="383">
        <v>0</v>
      </c>
      <c r="M84" s="381">
        <f t="shared" si="1"/>
        <v>1</v>
      </c>
      <c r="N84" s="23"/>
      <c r="O84" s="373"/>
      <c r="P84" s="485"/>
      <c r="Q84" s="486"/>
    </row>
    <row r="85" spans="1:17" x14ac:dyDescent="0.25">
      <c r="A85" s="368" t="s">
        <v>151</v>
      </c>
      <c r="B85" s="382" t="s">
        <v>155</v>
      </c>
      <c r="C85" s="383">
        <v>1</v>
      </c>
      <c r="D85" s="383">
        <v>0</v>
      </c>
      <c r="E85" s="383">
        <v>0</v>
      </c>
      <c r="F85" s="382" t="s">
        <v>155</v>
      </c>
      <c r="G85" s="382" t="s">
        <v>155</v>
      </c>
      <c r="H85" s="383">
        <v>0</v>
      </c>
      <c r="I85" s="383">
        <v>0</v>
      </c>
      <c r="J85" s="383">
        <v>0</v>
      </c>
      <c r="K85" s="381" t="s">
        <v>155</v>
      </c>
      <c r="L85" s="383">
        <v>0</v>
      </c>
      <c r="M85" s="381">
        <f t="shared" si="1"/>
        <v>1</v>
      </c>
      <c r="N85" s="23"/>
      <c r="O85" s="373"/>
      <c r="P85" s="485"/>
      <c r="Q85" s="486"/>
    </row>
    <row r="86" spans="1:17" x14ac:dyDescent="0.25">
      <c r="A86" s="27" t="s">
        <v>83</v>
      </c>
      <c r="B86" s="383">
        <v>1</v>
      </c>
      <c r="C86" s="382" t="s">
        <v>155</v>
      </c>
      <c r="D86" s="382" t="s">
        <v>155</v>
      </c>
      <c r="E86" s="382" t="s">
        <v>155</v>
      </c>
      <c r="F86" s="382" t="s">
        <v>155</v>
      </c>
      <c r="G86" s="382" t="s">
        <v>155</v>
      </c>
      <c r="H86" s="382" t="s">
        <v>155</v>
      </c>
      <c r="I86" s="382" t="s">
        <v>155</v>
      </c>
      <c r="J86" s="383">
        <v>0</v>
      </c>
      <c r="K86" s="381" t="s">
        <v>155</v>
      </c>
      <c r="L86" s="382" t="s">
        <v>155</v>
      </c>
      <c r="M86" s="381">
        <f t="shared" si="1"/>
        <v>1</v>
      </c>
      <c r="N86" s="23"/>
      <c r="O86" s="373"/>
      <c r="P86" s="485"/>
      <c r="Q86" s="486"/>
    </row>
    <row r="87" spans="1:17" x14ac:dyDescent="0.25">
      <c r="A87" s="27" t="s">
        <v>84</v>
      </c>
      <c r="B87" s="383">
        <v>0.95</v>
      </c>
      <c r="C87" s="383">
        <v>0.05</v>
      </c>
      <c r="D87" s="382" t="s">
        <v>155</v>
      </c>
      <c r="E87" s="382" t="s">
        <v>155</v>
      </c>
      <c r="F87" s="382" t="s">
        <v>155</v>
      </c>
      <c r="G87" s="382" t="s">
        <v>155</v>
      </c>
      <c r="H87" s="382" t="s">
        <v>155</v>
      </c>
      <c r="I87" s="382" t="s">
        <v>155</v>
      </c>
      <c r="J87" s="383">
        <v>0</v>
      </c>
      <c r="K87" s="381" t="s">
        <v>155</v>
      </c>
      <c r="L87" s="382" t="s">
        <v>155</v>
      </c>
      <c r="M87" s="381">
        <f t="shared" si="1"/>
        <v>1</v>
      </c>
      <c r="N87" s="23"/>
      <c r="O87" s="373"/>
      <c r="P87" s="485" t="s">
        <v>256</v>
      </c>
      <c r="Q87" s="486"/>
    </row>
    <row r="88" spans="1:17" ht="15.75" thickBot="1" x14ac:dyDescent="0.3">
      <c r="A88" s="369" t="s">
        <v>85</v>
      </c>
      <c r="B88" s="382" t="s">
        <v>155</v>
      </c>
      <c r="C88" s="383">
        <v>0</v>
      </c>
      <c r="D88" s="382" t="s">
        <v>155</v>
      </c>
      <c r="E88" s="382" t="s">
        <v>155</v>
      </c>
      <c r="F88" s="382" t="s">
        <v>155</v>
      </c>
      <c r="G88" s="382" t="s">
        <v>155</v>
      </c>
      <c r="H88" s="383">
        <v>0</v>
      </c>
      <c r="I88" s="383">
        <v>0</v>
      </c>
      <c r="J88" s="383">
        <v>1</v>
      </c>
      <c r="K88" s="381" t="s">
        <v>155</v>
      </c>
      <c r="L88" s="382" t="s">
        <v>155</v>
      </c>
      <c r="M88" s="381">
        <f t="shared" si="1"/>
        <v>1</v>
      </c>
      <c r="N88" s="23"/>
      <c r="O88" s="373"/>
      <c r="P88" s="485"/>
      <c r="Q88" s="486"/>
    </row>
    <row r="89" spans="1:17" ht="15.75" thickBot="1" x14ac:dyDescent="0.3">
      <c r="A89" s="122"/>
      <c r="B89" s="374"/>
      <c r="C89" s="374"/>
      <c r="D89" s="373"/>
      <c r="E89" s="366"/>
      <c r="F89" s="373"/>
      <c r="G89" s="362"/>
      <c r="H89" s="362"/>
      <c r="I89" s="362"/>
      <c r="J89" s="362"/>
      <c r="K89" s="384"/>
      <c r="L89" s="362"/>
      <c r="M89" s="375"/>
      <c r="N89" s="23"/>
      <c r="O89" s="373"/>
      <c r="P89" s="485"/>
      <c r="Q89" s="486"/>
    </row>
    <row r="90" spans="1:17" s="124" customFormat="1" ht="15.75" thickBot="1" x14ac:dyDescent="0.3">
      <c r="A90" s="370" t="s">
        <v>169</v>
      </c>
      <c r="B90" s="385" t="s">
        <v>18</v>
      </c>
      <c r="C90" s="386" t="s">
        <v>23</v>
      </c>
      <c r="D90" s="386" t="s">
        <v>25</v>
      </c>
      <c r="E90" s="386" t="s">
        <v>27</v>
      </c>
      <c r="F90" s="386" t="s">
        <v>31</v>
      </c>
      <c r="G90" s="386" t="s">
        <v>32</v>
      </c>
      <c r="H90" s="386" t="s">
        <v>34</v>
      </c>
      <c r="I90" s="386" t="s">
        <v>36</v>
      </c>
      <c r="J90" s="387" t="s">
        <v>38</v>
      </c>
      <c r="K90" s="388" t="s">
        <v>153</v>
      </c>
      <c r="L90" s="387" t="s">
        <v>154</v>
      </c>
      <c r="M90" s="378" t="s">
        <v>170</v>
      </c>
      <c r="N90" s="123"/>
      <c r="P90" s="489"/>
      <c r="Q90" s="490"/>
    </row>
    <row r="91" spans="1:17" s="124" customFormat="1" x14ac:dyDescent="0.25">
      <c r="A91" s="125" t="s">
        <v>253</v>
      </c>
      <c r="B91" s="415"/>
      <c r="C91" s="415"/>
      <c r="D91" s="415"/>
      <c r="E91" s="415"/>
      <c r="F91" s="417"/>
      <c r="G91" s="417"/>
      <c r="H91" s="415"/>
      <c r="I91" s="415"/>
      <c r="J91" s="415"/>
      <c r="K91" s="416"/>
      <c r="L91" s="415"/>
      <c r="M91" s="381"/>
      <c r="N91" s="123"/>
      <c r="P91" s="489"/>
      <c r="Q91" s="490"/>
    </row>
    <row r="92" spans="1:17" s="124" customFormat="1" x14ac:dyDescent="0.25">
      <c r="A92" s="126" t="s">
        <v>91</v>
      </c>
      <c r="B92" s="389">
        <v>0.14000000000000001</v>
      </c>
      <c r="C92" s="389">
        <v>0.84</v>
      </c>
      <c r="D92" s="389">
        <v>0</v>
      </c>
      <c r="E92" s="389">
        <v>0</v>
      </c>
      <c r="F92" s="390" t="s">
        <v>155</v>
      </c>
      <c r="G92" s="390" t="s">
        <v>155</v>
      </c>
      <c r="H92" s="389">
        <v>0</v>
      </c>
      <c r="I92" s="389">
        <v>0</v>
      </c>
      <c r="J92" s="389">
        <v>0</v>
      </c>
      <c r="K92" s="391">
        <v>0.01</v>
      </c>
      <c r="L92" s="389">
        <v>0.01</v>
      </c>
      <c r="M92" s="381">
        <f t="shared" ref="M92:M95" si="2">SUM(B92:L92)</f>
        <v>1</v>
      </c>
      <c r="N92" s="123"/>
      <c r="P92" s="489"/>
      <c r="Q92" s="490"/>
    </row>
    <row r="93" spans="1:17" s="124" customFormat="1" x14ac:dyDescent="0.25">
      <c r="A93" s="126" t="s">
        <v>273</v>
      </c>
      <c r="B93" s="389">
        <v>0.1</v>
      </c>
      <c r="C93" s="389">
        <v>0.89</v>
      </c>
      <c r="D93" s="389">
        <v>0</v>
      </c>
      <c r="E93" s="389">
        <v>0.01</v>
      </c>
      <c r="F93" s="390" t="s">
        <v>155</v>
      </c>
      <c r="G93" s="390" t="s">
        <v>155</v>
      </c>
      <c r="H93" s="389">
        <v>0</v>
      </c>
      <c r="I93" s="389">
        <v>0</v>
      </c>
      <c r="J93" s="389">
        <v>0</v>
      </c>
      <c r="K93" s="391">
        <v>0</v>
      </c>
      <c r="L93" s="389">
        <v>0</v>
      </c>
      <c r="M93" s="381">
        <f t="shared" si="2"/>
        <v>1</v>
      </c>
      <c r="N93" s="123"/>
      <c r="P93" s="489"/>
      <c r="Q93" s="490"/>
    </row>
    <row r="94" spans="1:17" s="124" customFormat="1" x14ac:dyDescent="0.25">
      <c r="A94" s="126" t="s">
        <v>93</v>
      </c>
      <c r="B94" s="389">
        <v>0.105</v>
      </c>
      <c r="C94" s="389">
        <v>0.89</v>
      </c>
      <c r="D94" s="389">
        <v>0</v>
      </c>
      <c r="E94" s="389">
        <v>5.0000000000000001E-3</v>
      </c>
      <c r="F94" s="390" t="s">
        <v>155</v>
      </c>
      <c r="G94" s="390" t="s">
        <v>155</v>
      </c>
      <c r="H94" s="389">
        <v>0</v>
      </c>
      <c r="I94" s="389">
        <v>0</v>
      </c>
      <c r="J94" s="389">
        <v>0</v>
      </c>
      <c r="K94" s="391">
        <v>0</v>
      </c>
      <c r="L94" s="389">
        <v>0</v>
      </c>
      <c r="M94" s="381">
        <f t="shared" si="2"/>
        <v>1</v>
      </c>
      <c r="N94" s="123"/>
      <c r="P94" s="489"/>
      <c r="Q94" s="490"/>
    </row>
    <row r="95" spans="1:17" s="124" customFormat="1" ht="15.75" thickBot="1" x14ac:dyDescent="0.3">
      <c r="A95" s="127" t="s">
        <v>90</v>
      </c>
      <c r="B95" s="390" t="s">
        <v>155</v>
      </c>
      <c r="C95" s="389">
        <v>0.99</v>
      </c>
      <c r="D95" s="390" t="s">
        <v>155</v>
      </c>
      <c r="E95" s="390" t="s">
        <v>155</v>
      </c>
      <c r="F95" s="390" t="s">
        <v>155</v>
      </c>
      <c r="G95" s="390" t="s">
        <v>155</v>
      </c>
      <c r="H95" s="389">
        <v>0.01</v>
      </c>
      <c r="I95" s="389">
        <v>0</v>
      </c>
      <c r="J95" s="390" t="s">
        <v>155</v>
      </c>
      <c r="K95" s="392" t="s">
        <v>155</v>
      </c>
      <c r="L95" s="390" t="s">
        <v>155</v>
      </c>
      <c r="M95" s="381">
        <f t="shared" si="2"/>
        <v>1</v>
      </c>
      <c r="N95" s="123"/>
      <c r="P95" s="491"/>
      <c r="Q95" s="492"/>
    </row>
    <row r="96" spans="1:17" ht="15.75" thickBot="1" x14ac:dyDescent="0.3">
      <c r="E96" s="374"/>
      <c r="F96" s="374"/>
      <c r="G96" s="373"/>
      <c r="H96" s="366"/>
      <c r="I96" s="373"/>
      <c r="J96" s="362"/>
      <c r="K96" s="375"/>
      <c r="L96" s="362"/>
      <c r="M96" s="375"/>
      <c r="N96" s="23"/>
      <c r="O96" s="373"/>
    </row>
    <row r="97" spans="1:20" s="124" customFormat="1" ht="15.75" thickBot="1" x14ac:dyDescent="0.3">
      <c r="B97" s="478" t="s">
        <v>18</v>
      </c>
      <c r="C97" s="479"/>
      <c r="D97" s="479"/>
      <c r="E97" s="479"/>
      <c r="F97" s="479"/>
      <c r="G97" s="479"/>
      <c r="H97" s="480"/>
      <c r="J97" s="128" t="s">
        <v>23</v>
      </c>
      <c r="K97" s="129"/>
      <c r="L97" s="130"/>
      <c r="M97" s="129"/>
      <c r="N97" s="130"/>
      <c r="O97" s="130"/>
      <c r="P97" s="131"/>
      <c r="Q97" s="361"/>
      <c r="S97" s="455" t="s">
        <v>263</v>
      </c>
      <c r="T97" s="456"/>
    </row>
    <row r="98" spans="1:20" s="123" customFormat="1" ht="30.75" thickBot="1" x14ac:dyDescent="0.3">
      <c r="A98" s="370" t="s">
        <v>169</v>
      </c>
      <c r="B98" s="132" t="s">
        <v>95</v>
      </c>
      <c r="C98" s="133" t="s">
        <v>19</v>
      </c>
      <c r="D98" s="134" t="s">
        <v>22</v>
      </c>
      <c r="E98" s="134" t="s">
        <v>24</v>
      </c>
      <c r="F98" s="134" t="s">
        <v>26</v>
      </c>
      <c r="G98" s="134" t="s">
        <v>28</v>
      </c>
      <c r="H98" s="135" t="s">
        <v>171</v>
      </c>
      <c r="I98" s="136" t="s">
        <v>172</v>
      </c>
      <c r="J98" s="132" t="s">
        <v>96</v>
      </c>
      <c r="K98" s="137" t="s">
        <v>33</v>
      </c>
      <c r="L98" s="134" t="s">
        <v>35</v>
      </c>
      <c r="M98" s="138" t="s">
        <v>37</v>
      </c>
      <c r="N98" s="134" t="s">
        <v>39</v>
      </c>
      <c r="O98" s="134" t="s">
        <v>41</v>
      </c>
      <c r="P98" s="139" t="s">
        <v>173</v>
      </c>
      <c r="Q98" s="136" t="s">
        <v>172</v>
      </c>
      <c r="S98" s="459"/>
      <c r="T98" s="460"/>
    </row>
    <row r="99" spans="1:20" s="124" customFormat="1" x14ac:dyDescent="0.25">
      <c r="A99" s="125" t="s">
        <v>79</v>
      </c>
      <c r="B99" s="389">
        <v>6.9999999999999951E-2</v>
      </c>
      <c r="C99" s="389">
        <v>0.1</v>
      </c>
      <c r="D99" s="389">
        <v>0.15</v>
      </c>
      <c r="E99" s="389">
        <v>0.15</v>
      </c>
      <c r="F99" s="389">
        <v>0.23</v>
      </c>
      <c r="G99" s="389">
        <v>0.2</v>
      </c>
      <c r="H99" s="389">
        <v>0.1</v>
      </c>
      <c r="I99" s="382">
        <f t="shared" ref="I99:I104" si="3">SUM(B99:H99)</f>
        <v>0.99999999999999989</v>
      </c>
      <c r="J99" s="389">
        <v>0.06</v>
      </c>
      <c r="K99" s="391">
        <v>0.05</v>
      </c>
      <c r="L99" s="391">
        <v>0.19</v>
      </c>
      <c r="M99" s="389">
        <v>0.31</v>
      </c>
      <c r="N99" s="389">
        <v>0.21</v>
      </c>
      <c r="O99" s="389">
        <v>0.09</v>
      </c>
      <c r="P99" s="389">
        <v>0.09</v>
      </c>
      <c r="Q99" s="382">
        <f>SUM(J99:P99)</f>
        <v>0.99999999999999989</v>
      </c>
      <c r="S99" s="457"/>
      <c r="T99" s="458"/>
    </row>
    <row r="100" spans="1:20" s="124" customFormat="1" x14ac:dyDescent="0.25">
      <c r="A100" s="140" t="s">
        <v>80</v>
      </c>
      <c r="B100" s="390" t="s">
        <v>155</v>
      </c>
      <c r="C100" s="390" t="s">
        <v>155</v>
      </c>
      <c r="D100" s="390" t="s">
        <v>155</v>
      </c>
      <c r="E100" s="390" t="s">
        <v>155</v>
      </c>
      <c r="F100" s="390" t="s">
        <v>155</v>
      </c>
      <c r="G100" s="390" t="s">
        <v>155</v>
      </c>
      <c r="H100" s="390" t="s">
        <v>155</v>
      </c>
      <c r="I100" s="382"/>
      <c r="J100" s="389">
        <v>0.03</v>
      </c>
      <c r="K100" s="391">
        <v>0.03</v>
      </c>
      <c r="L100" s="391">
        <v>0.24</v>
      </c>
      <c r="M100" s="389">
        <v>0.3</v>
      </c>
      <c r="N100" s="389">
        <v>0.25</v>
      </c>
      <c r="O100" s="389">
        <v>0.05</v>
      </c>
      <c r="P100" s="389">
        <v>0.1</v>
      </c>
      <c r="Q100" s="382">
        <f t="shared" ref="Q100:Q104" si="4">SUM(J100:P100)</f>
        <v>1</v>
      </c>
      <c r="S100" s="485"/>
      <c r="T100" s="486"/>
    </row>
    <row r="101" spans="1:20" s="124" customFormat="1" x14ac:dyDescent="0.25">
      <c r="A101" s="140" t="s">
        <v>81</v>
      </c>
      <c r="B101" s="390" t="s">
        <v>155</v>
      </c>
      <c r="C101" s="390" t="s">
        <v>155</v>
      </c>
      <c r="D101" s="390" t="s">
        <v>155</v>
      </c>
      <c r="E101" s="390" t="s">
        <v>155</v>
      </c>
      <c r="F101" s="390" t="s">
        <v>155</v>
      </c>
      <c r="G101" s="390" t="s">
        <v>155</v>
      </c>
      <c r="H101" s="390" t="s">
        <v>155</v>
      </c>
      <c r="I101" s="382"/>
      <c r="J101" s="389">
        <v>0.03</v>
      </c>
      <c r="K101" s="391">
        <v>0.03</v>
      </c>
      <c r="L101" s="391">
        <v>0.24</v>
      </c>
      <c r="M101" s="389">
        <v>0.3</v>
      </c>
      <c r="N101" s="389">
        <v>0.25</v>
      </c>
      <c r="O101" s="389">
        <v>0.05</v>
      </c>
      <c r="P101" s="389">
        <v>0.1</v>
      </c>
      <c r="Q101" s="382">
        <f t="shared" si="4"/>
        <v>1</v>
      </c>
      <c r="S101" s="485"/>
      <c r="T101" s="486"/>
    </row>
    <row r="102" spans="1:20" s="124" customFormat="1" x14ac:dyDescent="0.25">
      <c r="A102" s="140" t="s">
        <v>151</v>
      </c>
      <c r="B102" s="390" t="s">
        <v>155</v>
      </c>
      <c r="C102" s="390" t="s">
        <v>155</v>
      </c>
      <c r="D102" s="390" t="s">
        <v>155</v>
      </c>
      <c r="E102" s="390" t="s">
        <v>155</v>
      </c>
      <c r="F102" s="390" t="s">
        <v>155</v>
      </c>
      <c r="G102" s="390" t="s">
        <v>155</v>
      </c>
      <c r="H102" s="390" t="s">
        <v>155</v>
      </c>
      <c r="I102" s="382"/>
      <c r="J102" s="389">
        <v>0.03</v>
      </c>
      <c r="K102" s="391">
        <v>0.03</v>
      </c>
      <c r="L102" s="391">
        <v>0.24</v>
      </c>
      <c r="M102" s="389">
        <v>0.3</v>
      </c>
      <c r="N102" s="389">
        <v>0.25</v>
      </c>
      <c r="O102" s="389">
        <v>0.05</v>
      </c>
      <c r="P102" s="389">
        <v>0.1</v>
      </c>
      <c r="Q102" s="382">
        <f t="shared" si="4"/>
        <v>1</v>
      </c>
      <c r="S102" s="485" t="s">
        <v>256</v>
      </c>
      <c r="T102" s="486"/>
    </row>
    <row r="103" spans="1:20" s="124" customFormat="1" x14ac:dyDescent="0.25">
      <c r="A103" s="140" t="s">
        <v>83</v>
      </c>
      <c r="B103" s="389">
        <v>5.0000000000000044E-2</v>
      </c>
      <c r="C103" s="389">
        <v>0.15</v>
      </c>
      <c r="D103" s="389">
        <v>0.05</v>
      </c>
      <c r="E103" s="389">
        <v>0.05</v>
      </c>
      <c r="F103" s="389">
        <v>0.2</v>
      </c>
      <c r="G103" s="389">
        <v>0.15</v>
      </c>
      <c r="H103" s="389">
        <v>0.35</v>
      </c>
      <c r="I103" s="382">
        <f t="shared" si="3"/>
        <v>1</v>
      </c>
      <c r="J103" s="390" t="s">
        <v>155</v>
      </c>
      <c r="K103" s="392" t="s">
        <v>155</v>
      </c>
      <c r="L103" s="390" t="s">
        <v>155</v>
      </c>
      <c r="M103" s="392" t="s">
        <v>155</v>
      </c>
      <c r="N103" s="390" t="s">
        <v>155</v>
      </c>
      <c r="O103" s="390" t="s">
        <v>155</v>
      </c>
      <c r="P103" s="390" t="s">
        <v>155</v>
      </c>
      <c r="Q103" s="382"/>
      <c r="S103" s="485"/>
      <c r="T103" s="486"/>
    </row>
    <row r="104" spans="1:20" s="124" customFormat="1" x14ac:dyDescent="0.25">
      <c r="A104" s="140" t="s">
        <v>84</v>
      </c>
      <c r="B104" s="390" t="s">
        <v>155</v>
      </c>
      <c r="C104" s="390" t="s">
        <v>155</v>
      </c>
      <c r="D104" s="389">
        <v>0.1</v>
      </c>
      <c r="E104" s="389">
        <v>0.15</v>
      </c>
      <c r="F104" s="389">
        <v>0.25</v>
      </c>
      <c r="G104" s="389">
        <v>0.16</v>
      </c>
      <c r="H104" s="389">
        <v>0.34</v>
      </c>
      <c r="I104" s="382">
        <f t="shared" si="3"/>
        <v>1</v>
      </c>
      <c r="J104" s="390" t="s">
        <v>155</v>
      </c>
      <c r="K104" s="392" t="s">
        <v>155</v>
      </c>
      <c r="L104" s="389">
        <v>0.11</v>
      </c>
      <c r="M104" s="391">
        <v>0.16</v>
      </c>
      <c r="N104" s="389">
        <v>0.28000000000000003</v>
      </c>
      <c r="O104" s="389">
        <v>0.4</v>
      </c>
      <c r="P104" s="389">
        <v>0.05</v>
      </c>
      <c r="Q104" s="381">
        <f t="shared" si="4"/>
        <v>1</v>
      </c>
      <c r="S104" s="485"/>
      <c r="T104" s="486"/>
    </row>
    <row r="105" spans="1:20" s="124" customFormat="1" ht="15.75" thickBot="1" x14ac:dyDescent="0.3">
      <c r="H105" s="141"/>
      <c r="K105" s="142"/>
      <c r="M105" s="142"/>
      <c r="P105" s="141"/>
      <c r="S105" s="485"/>
      <c r="T105" s="486"/>
    </row>
    <row r="106" spans="1:20" s="124" customFormat="1" ht="15.75" thickBot="1" x14ac:dyDescent="0.3">
      <c r="B106" s="478" t="s">
        <v>18</v>
      </c>
      <c r="C106" s="479"/>
      <c r="D106" s="479"/>
      <c r="E106" s="479"/>
      <c r="F106" s="479"/>
      <c r="G106" s="479"/>
      <c r="H106" s="480"/>
      <c r="J106" s="128" t="s">
        <v>23</v>
      </c>
      <c r="K106" s="129"/>
      <c r="L106" s="130"/>
      <c r="M106" s="129"/>
      <c r="N106" s="130"/>
      <c r="O106" s="130"/>
      <c r="P106" s="131"/>
      <c r="S106" s="485"/>
      <c r="T106" s="486"/>
    </row>
    <row r="107" spans="1:20" s="123" customFormat="1" ht="30.75" thickBot="1" x14ac:dyDescent="0.3">
      <c r="A107" s="370" t="s">
        <v>169</v>
      </c>
      <c r="B107" s="132" t="s">
        <v>95</v>
      </c>
      <c r="C107" s="133" t="s">
        <v>19</v>
      </c>
      <c r="D107" s="134" t="s">
        <v>22</v>
      </c>
      <c r="E107" s="134" t="s">
        <v>24</v>
      </c>
      <c r="F107" s="134" t="s">
        <v>26</v>
      </c>
      <c r="G107" s="134" t="s">
        <v>28</v>
      </c>
      <c r="H107" s="135" t="s">
        <v>171</v>
      </c>
      <c r="I107" s="136" t="s">
        <v>172</v>
      </c>
      <c r="J107" s="132" t="s">
        <v>96</v>
      </c>
      <c r="K107" s="137" t="s">
        <v>33</v>
      </c>
      <c r="L107" s="134" t="s">
        <v>35</v>
      </c>
      <c r="M107" s="138" t="s">
        <v>37</v>
      </c>
      <c r="N107" s="134" t="s">
        <v>39</v>
      </c>
      <c r="O107" s="134" t="s">
        <v>41</v>
      </c>
      <c r="P107" s="139" t="s">
        <v>173</v>
      </c>
      <c r="Q107" s="136" t="s">
        <v>172</v>
      </c>
      <c r="S107" s="489"/>
      <c r="T107" s="490"/>
    </row>
    <row r="108" spans="1:20" s="124" customFormat="1" x14ac:dyDescent="0.25">
      <c r="A108" s="125" t="s">
        <v>253</v>
      </c>
      <c r="B108" s="415"/>
      <c r="C108" s="415"/>
      <c r="D108" s="415"/>
      <c r="E108" s="415"/>
      <c r="F108" s="415"/>
      <c r="G108" s="415"/>
      <c r="H108" s="415"/>
      <c r="I108" s="418"/>
      <c r="J108" s="415"/>
      <c r="K108" s="416"/>
      <c r="L108" s="415"/>
      <c r="M108" s="416"/>
      <c r="N108" s="415"/>
      <c r="O108" s="415"/>
      <c r="P108" s="415"/>
      <c r="Q108" s="393"/>
      <c r="S108" s="489"/>
      <c r="T108" s="490"/>
    </row>
    <row r="109" spans="1:20" s="124" customFormat="1" x14ac:dyDescent="0.25">
      <c r="A109" s="126" t="s">
        <v>91</v>
      </c>
      <c r="B109" s="389">
        <v>6.9999999999999951E-2</v>
      </c>
      <c r="C109" s="389">
        <v>0.1</v>
      </c>
      <c r="D109" s="389">
        <v>0.2</v>
      </c>
      <c r="E109" s="389">
        <v>0.3</v>
      </c>
      <c r="F109" s="389">
        <v>0.2</v>
      </c>
      <c r="G109" s="389">
        <v>7.0000000000000007E-2</v>
      </c>
      <c r="H109" s="389">
        <v>0.06</v>
      </c>
      <c r="I109" s="393">
        <f t="shared" ref="I109:I111" si="5">SUM(B109:H109)</f>
        <v>1</v>
      </c>
      <c r="J109" s="389">
        <v>6.9999999999999951E-2</v>
      </c>
      <c r="K109" s="391">
        <v>0.04</v>
      </c>
      <c r="L109" s="389">
        <v>0.1</v>
      </c>
      <c r="M109" s="391">
        <v>0.19</v>
      </c>
      <c r="N109" s="389">
        <v>0.3</v>
      </c>
      <c r="O109" s="389">
        <v>0.2</v>
      </c>
      <c r="P109" s="389">
        <v>0.1</v>
      </c>
      <c r="Q109" s="393">
        <f t="shared" ref="Q109:Q112" si="6">SUM(J109:P109)</f>
        <v>0.99999999999999989</v>
      </c>
      <c r="S109" s="489"/>
      <c r="T109" s="490"/>
    </row>
    <row r="110" spans="1:20" s="124" customFormat="1" x14ac:dyDescent="0.25">
      <c r="A110" s="126" t="s">
        <v>273</v>
      </c>
      <c r="B110" s="389">
        <v>6.9999999999999951E-2</v>
      </c>
      <c r="C110" s="389">
        <v>0.1</v>
      </c>
      <c r="D110" s="389">
        <v>0.2</v>
      </c>
      <c r="E110" s="389">
        <v>0.3</v>
      </c>
      <c r="F110" s="389">
        <v>0.2</v>
      </c>
      <c r="G110" s="389">
        <v>7.0000000000000007E-2</v>
      </c>
      <c r="H110" s="389">
        <v>0.06</v>
      </c>
      <c r="I110" s="393">
        <f t="shared" si="5"/>
        <v>1</v>
      </c>
      <c r="J110" s="389">
        <v>6.9999999999999951E-2</v>
      </c>
      <c r="K110" s="391">
        <v>0.04</v>
      </c>
      <c r="L110" s="389">
        <v>0.1</v>
      </c>
      <c r="M110" s="391">
        <v>0.19</v>
      </c>
      <c r="N110" s="389">
        <v>0.3</v>
      </c>
      <c r="O110" s="389">
        <v>0.2</v>
      </c>
      <c r="P110" s="389">
        <v>0.1</v>
      </c>
      <c r="Q110" s="393">
        <f t="shared" si="6"/>
        <v>0.99999999999999989</v>
      </c>
      <c r="S110" s="489"/>
      <c r="T110" s="490"/>
    </row>
    <row r="111" spans="1:20" s="124" customFormat="1" x14ac:dyDescent="0.25">
      <c r="A111" s="126" t="s">
        <v>93</v>
      </c>
      <c r="B111" s="389">
        <v>6.9999999999999951E-2</v>
      </c>
      <c r="C111" s="389">
        <v>0.1</v>
      </c>
      <c r="D111" s="389">
        <v>0.2</v>
      </c>
      <c r="E111" s="389">
        <v>0.3</v>
      </c>
      <c r="F111" s="389">
        <v>0.2</v>
      </c>
      <c r="G111" s="389">
        <v>7.0000000000000007E-2</v>
      </c>
      <c r="H111" s="389">
        <v>0.06</v>
      </c>
      <c r="I111" s="393">
        <f t="shared" si="5"/>
        <v>1</v>
      </c>
      <c r="J111" s="389">
        <v>6.9999999999999951E-2</v>
      </c>
      <c r="K111" s="391">
        <v>0.04</v>
      </c>
      <c r="L111" s="389">
        <v>0.1</v>
      </c>
      <c r="M111" s="391">
        <v>0.19</v>
      </c>
      <c r="N111" s="389">
        <v>0.3</v>
      </c>
      <c r="O111" s="389">
        <v>0.2</v>
      </c>
      <c r="P111" s="389">
        <v>0.1</v>
      </c>
      <c r="Q111" s="393">
        <f t="shared" si="6"/>
        <v>0.99999999999999989</v>
      </c>
      <c r="S111" s="489"/>
      <c r="T111" s="490"/>
    </row>
    <row r="112" spans="1:20" s="124" customFormat="1" ht="15.75" thickBot="1" x14ac:dyDescent="0.3">
      <c r="A112" s="127" t="s">
        <v>90</v>
      </c>
      <c r="B112" s="394" t="s">
        <v>155</v>
      </c>
      <c r="C112" s="394" t="s">
        <v>155</v>
      </c>
      <c r="D112" s="394" t="s">
        <v>155</v>
      </c>
      <c r="E112" s="394" t="s">
        <v>155</v>
      </c>
      <c r="F112" s="394" t="s">
        <v>155</v>
      </c>
      <c r="G112" s="394" t="s">
        <v>155</v>
      </c>
      <c r="H112" s="394" t="s">
        <v>155</v>
      </c>
      <c r="I112" s="393"/>
      <c r="J112" s="389">
        <v>0.03</v>
      </c>
      <c r="K112" s="391">
        <v>0.03</v>
      </c>
      <c r="L112" s="389">
        <v>0.1</v>
      </c>
      <c r="M112" s="391">
        <v>0.24</v>
      </c>
      <c r="N112" s="389">
        <v>0.3</v>
      </c>
      <c r="O112" s="389">
        <v>0.25</v>
      </c>
      <c r="P112" s="389">
        <v>0.05</v>
      </c>
      <c r="Q112" s="393">
        <f t="shared" si="6"/>
        <v>1</v>
      </c>
      <c r="S112" s="491"/>
      <c r="T112" s="492"/>
    </row>
    <row r="113" spans="1:20" s="373" customFormat="1" x14ac:dyDescent="0.25">
      <c r="A113" s="374"/>
      <c r="B113" s="374"/>
      <c r="C113" s="374"/>
      <c r="D113" s="374"/>
      <c r="E113" s="374"/>
      <c r="F113" s="374"/>
      <c r="G113" s="374"/>
      <c r="H113" s="25"/>
      <c r="I113" s="25"/>
      <c r="J113" s="374"/>
      <c r="K113" s="118"/>
      <c r="L113" s="374"/>
      <c r="M113" s="118"/>
      <c r="N113" s="25"/>
    </row>
    <row r="114" spans="1:20" s="373" customFormat="1" x14ac:dyDescent="0.25">
      <c r="A114" s="423" t="s">
        <v>279</v>
      </c>
      <c r="B114" s="374"/>
      <c r="C114" s="374"/>
      <c r="D114" s="374"/>
      <c r="E114" s="374"/>
      <c r="F114" s="374"/>
      <c r="G114" s="374"/>
      <c r="H114" s="25"/>
      <c r="I114" s="25"/>
      <c r="J114" s="374"/>
      <c r="K114" s="118"/>
      <c r="L114" s="374"/>
      <c r="M114" s="118"/>
      <c r="N114" s="25"/>
    </row>
    <row r="115" spans="1:20" s="121" customFormat="1" x14ac:dyDescent="0.25">
      <c r="A115" s="361" t="s">
        <v>280</v>
      </c>
      <c r="E115" s="143"/>
      <c r="F115" s="143"/>
      <c r="G115" s="144"/>
      <c r="H115" s="366"/>
      <c r="I115" s="144"/>
      <c r="J115" s="145"/>
      <c r="K115" s="146"/>
      <c r="L115" s="145"/>
      <c r="M115" s="146"/>
      <c r="N115" s="147"/>
      <c r="O115" s="144"/>
    </row>
    <row r="116" spans="1:20" x14ac:dyDescent="0.25">
      <c r="E116" s="374"/>
      <c r="F116" s="374"/>
      <c r="G116" s="373"/>
      <c r="H116" s="366"/>
      <c r="I116" s="373"/>
      <c r="J116" s="362"/>
      <c r="K116" s="375"/>
      <c r="L116" s="362"/>
      <c r="M116" s="375"/>
      <c r="N116" s="23"/>
      <c r="O116" s="373"/>
      <c r="S116" s="455" t="s">
        <v>263</v>
      </c>
      <c r="T116" s="456"/>
    </row>
    <row r="117" spans="1:20" ht="15.75" customHeight="1" thickBot="1" x14ac:dyDescent="0.3">
      <c r="S117" s="459"/>
      <c r="T117" s="460"/>
    </row>
    <row r="118" spans="1:20" ht="30.75" thickBot="1" x14ac:dyDescent="0.3">
      <c r="A118" s="370" t="s">
        <v>232</v>
      </c>
      <c r="B118" s="20" t="s">
        <v>18</v>
      </c>
      <c r="C118" s="44" t="s">
        <v>23</v>
      </c>
      <c r="D118" s="44" t="s">
        <v>233</v>
      </c>
      <c r="E118" s="44" t="s">
        <v>27</v>
      </c>
      <c r="F118" s="44" t="s">
        <v>31</v>
      </c>
      <c r="G118" s="44" t="s">
        <v>32</v>
      </c>
      <c r="H118" s="44" t="s">
        <v>34</v>
      </c>
      <c r="I118" s="44" t="s">
        <v>235</v>
      </c>
      <c r="J118" s="299" t="s">
        <v>241</v>
      </c>
      <c r="K118" s="45" t="s">
        <v>153</v>
      </c>
      <c r="L118" s="119" t="s">
        <v>154</v>
      </c>
      <c r="M118" s="361"/>
      <c r="N118" s="23"/>
      <c r="O118" s="373"/>
      <c r="S118" s="457"/>
      <c r="T118" s="458"/>
    </row>
    <row r="119" spans="1:20" x14ac:dyDescent="0.25">
      <c r="A119" s="367" t="s">
        <v>79</v>
      </c>
      <c r="B119" s="406">
        <v>8.5000651884615197E-2</v>
      </c>
      <c r="C119" s="406">
        <v>6.3391750736799549E-2</v>
      </c>
      <c r="D119" s="407">
        <v>6.3E-2</v>
      </c>
      <c r="E119" s="363">
        <v>0.11176470588235295</v>
      </c>
      <c r="F119" s="406">
        <v>0.110126582278481</v>
      </c>
      <c r="G119" s="406">
        <v>0.110126582278481</v>
      </c>
      <c r="H119" s="406">
        <v>6.3391750736799549E-2</v>
      </c>
      <c r="I119" s="406"/>
      <c r="J119" s="377">
        <v>2.7397260273972605E-2</v>
      </c>
      <c r="K119" s="365">
        <v>4.5333333333333337E-2</v>
      </c>
      <c r="L119" s="408">
        <v>3.3000000000000002E-2</v>
      </c>
      <c r="M119" s="361"/>
      <c r="N119" s="23"/>
      <c r="O119" s="373"/>
      <c r="S119" s="483"/>
      <c r="T119" s="484"/>
    </row>
    <row r="120" spans="1:20" x14ac:dyDescent="0.25">
      <c r="A120" s="368" t="s">
        <v>80</v>
      </c>
      <c r="B120" s="409" t="s">
        <v>155</v>
      </c>
      <c r="C120" s="407">
        <v>0.36482352941176477</v>
      </c>
      <c r="D120" s="407">
        <v>0.45500000000000002</v>
      </c>
      <c r="E120" s="407">
        <v>0.64321294158544018</v>
      </c>
      <c r="F120" s="409" t="s">
        <v>155</v>
      </c>
      <c r="G120" s="409" t="s">
        <v>155</v>
      </c>
      <c r="H120" s="407">
        <v>0.36482352941176477</v>
      </c>
      <c r="I120" s="407"/>
      <c r="J120" s="410">
        <v>0.14310925505669511</v>
      </c>
      <c r="K120" s="409" t="s">
        <v>155</v>
      </c>
      <c r="L120" s="410">
        <v>0.30640179461615158</v>
      </c>
      <c r="M120" s="361"/>
      <c r="N120" s="23"/>
      <c r="O120" s="373"/>
      <c r="S120" s="485"/>
      <c r="T120" s="486"/>
    </row>
    <row r="121" spans="1:20" x14ac:dyDescent="0.25">
      <c r="A121" s="368" t="s">
        <v>81</v>
      </c>
      <c r="B121" s="409" t="s">
        <v>155</v>
      </c>
      <c r="C121" s="407">
        <v>0.36482352941176477</v>
      </c>
      <c r="D121" s="407">
        <v>0.45500000000000002</v>
      </c>
      <c r="E121" s="407">
        <v>0.64321294158544018</v>
      </c>
      <c r="F121" s="409" t="s">
        <v>155</v>
      </c>
      <c r="G121" s="409" t="s">
        <v>155</v>
      </c>
      <c r="H121" s="407">
        <v>0.36482352941176477</v>
      </c>
      <c r="I121" s="407"/>
      <c r="J121" s="410">
        <v>0.14310925505669511</v>
      </c>
      <c r="K121" s="409" t="s">
        <v>155</v>
      </c>
      <c r="L121" s="410">
        <v>0.30640179461615158</v>
      </c>
      <c r="M121" s="361"/>
      <c r="N121" s="23"/>
      <c r="O121" s="373"/>
      <c r="S121" s="485"/>
      <c r="T121" s="486"/>
    </row>
    <row r="122" spans="1:20" ht="15.75" thickBot="1" x14ac:dyDescent="0.3">
      <c r="A122" s="368" t="s">
        <v>151</v>
      </c>
      <c r="B122" s="409" t="s">
        <v>155</v>
      </c>
      <c r="C122" s="407">
        <v>0.29322352941176472</v>
      </c>
      <c r="D122" s="407">
        <v>0.45500000000000002</v>
      </c>
      <c r="E122" s="407">
        <v>0.51697643844164809</v>
      </c>
      <c r="F122" s="409" t="s">
        <v>155</v>
      </c>
      <c r="G122" s="409" t="s">
        <v>155</v>
      </c>
      <c r="H122" s="407">
        <v>0.29322352941176472</v>
      </c>
      <c r="I122" s="407"/>
      <c r="J122" s="410">
        <v>0.14310925505669511</v>
      </c>
      <c r="K122" s="409" t="s">
        <v>155</v>
      </c>
      <c r="L122" s="410">
        <v>0.25143270189431705</v>
      </c>
      <c r="M122" s="361"/>
      <c r="N122" s="23"/>
      <c r="O122" s="373"/>
      <c r="S122" s="485"/>
      <c r="T122" s="486"/>
    </row>
    <row r="123" spans="1:20" x14ac:dyDescent="0.25">
      <c r="A123" s="368" t="s">
        <v>83</v>
      </c>
      <c r="B123" s="364">
        <v>2.466666666666667E-2</v>
      </c>
      <c r="C123" s="409" t="s">
        <v>155</v>
      </c>
      <c r="D123" s="409" t="s">
        <v>155</v>
      </c>
      <c r="E123" s="409" t="s">
        <v>155</v>
      </c>
      <c r="F123" s="409" t="s">
        <v>155</v>
      </c>
      <c r="G123" s="409" t="s">
        <v>155</v>
      </c>
      <c r="H123" s="409" t="s">
        <v>155</v>
      </c>
      <c r="I123" s="409" t="s">
        <v>155</v>
      </c>
      <c r="J123" s="410">
        <v>2.8054794520547947E-3</v>
      </c>
      <c r="K123" s="409" t="s">
        <v>155</v>
      </c>
      <c r="L123" s="411" t="s">
        <v>155</v>
      </c>
      <c r="M123" s="361"/>
      <c r="N123" s="23"/>
      <c r="O123" s="373"/>
      <c r="S123" s="485"/>
      <c r="T123" s="486"/>
    </row>
    <row r="124" spans="1:20" x14ac:dyDescent="0.25">
      <c r="A124" s="368" t="s">
        <v>84</v>
      </c>
      <c r="B124" s="407">
        <v>2.6666666666666668E-2</v>
      </c>
      <c r="C124" s="407">
        <v>2.6666666666666668E-2</v>
      </c>
      <c r="D124" s="409" t="s">
        <v>155</v>
      </c>
      <c r="E124" s="409" t="s">
        <v>155</v>
      </c>
      <c r="F124" s="409" t="s">
        <v>155</v>
      </c>
      <c r="G124" s="409" t="s">
        <v>155</v>
      </c>
      <c r="H124" s="409" t="s">
        <v>155</v>
      </c>
      <c r="I124" s="409" t="s">
        <v>155</v>
      </c>
      <c r="J124" s="410">
        <v>3.0329507589781563E-3</v>
      </c>
      <c r="K124" s="409" t="s">
        <v>155</v>
      </c>
      <c r="L124" s="411" t="s">
        <v>155</v>
      </c>
      <c r="M124" s="361"/>
      <c r="N124" s="23"/>
      <c r="O124" s="373"/>
      <c r="S124" s="485" t="s">
        <v>251</v>
      </c>
      <c r="T124" s="486"/>
    </row>
    <row r="125" spans="1:20" x14ac:dyDescent="0.25">
      <c r="A125" s="422" t="s">
        <v>248</v>
      </c>
      <c r="B125" s="409" t="s">
        <v>155</v>
      </c>
      <c r="C125" s="409" t="s">
        <v>155</v>
      </c>
      <c r="D125" s="409" t="s">
        <v>155</v>
      </c>
      <c r="E125" s="409" t="s">
        <v>155</v>
      </c>
      <c r="F125" s="409" t="s">
        <v>155</v>
      </c>
      <c r="G125" s="409" t="s">
        <v>155</v>
      </c>
      <c r="H125" s="409" t="s">
        <v>155</v>
      </c>
      <c r="I125" s="409" t="s">
        <v>155</v>
      </c>
      <c r="J125" s="410">
        <v>2.8264840182648405</v>
      </c>
      <c r="K125" s="409" t="s">
        <v>155</v>
      </c>
      <c r="L125" s="411" t="s">
        <v>155</v>
      </c>
      <c r="M125" s="361"/>
      <c r="N125" s="23"/>
      <c r="O125" s="373"/>
      <c r="S125" s="485"/>
      <c r="T125" s="486"/>
    </row>
    <row r="126" spans="1:20" x14ac:dyDescent="0.25">
      <c r="A126" s="368" t="s">
        <v>86</v>
      </c>
      <c r="B126" s="409" t="s">
        <v>155</v>
      </c>
      <c r="C126" s="409" t="s">
        <v>155</v>
      </c>
      <c r="D126" s="409" t="s">
        <v>155</v>
      </c>
      <c r="E126" s="409" t="s">
        <v>155</v>
      </c>
      <c r="F126" s="409" t="s">
        <v>155</v>
      </c>
      <c r="G126" s="409" t="s">
        <v>155</v>
      </c>
      <c r="H126" s="409" t="s">
        <v>155</v>
      </c>
      <c r="I126" s="409" t="s">
        <v>155</v>
      </c>
      <c r="J126" s="410">
        <v>2.8264840182648405</v>
      </c>
      <c r="K126" s="409" t="s">
        <v>155</v>
      </c>
      <c r="L126" s="411" t="s">
        <v>155</v>
      </c>
      <c r="M126" s="361"/>
      <c r="N126" s="23"/>
      <c r="O126" s="373"/>
      <c r="S126" s="485"/>
      <c r="T126" s="486"/>
    </row>
    <row r="127" spans="1:20" x14ac:dyDescent="0.25">
      <c r="A127" s="368" t="s">
        <v>85</v>
      </c>
      <c r="B127" s="409" t="s">
        <v>155</v>
      </c>
      <c r="C127" s="407">
        <v>3.2296918767507004</v>
      </c>
      <c r="D127" s="409" t="s">
        <v>155</v>
      </c>
      <c r="E127" s="409" t="s">
        <v>155</v>
      </c>
      <c r="F127" s="409" t="s">
        <v>155</v>
      </c>
      <c r="G127" s="409" t="s">
        <v>155</v>
      </c>
      <c r="H127" s="407">
        <v>3.5526610644257706</v>
      </c>
      <c r="I127" s="407"/>
      <c r="J127" s="410">
        <v>1.914764079147641</v>
      </c>
      <c r="K127" s="409" t="s">
        <v>155</v>
      </c>
      <c r="L127" s="411" t="s">
        <v>155</v>
      </c>
      <c r="M127" s="361"/>
      <c r="N127" s="23"/>
      <c r="O127" s="373"/>
      <c r="S127" s="485"/>
      <c r="T127" s="486"/>
    </row>
    <row r="128" spans="1:20" x14ac:dyDescent="0.25">
      <c r="A128" s="368" t="s">
        <v>152</v>
      </c>
      <c r="B128" s="409" t="s">
        <v>155</v>
      </c>
      <c r="C128" s="407">
        <v>1.2</v>
      </c>
      <c r="D128" s="409" t="s">
        <v>155</v>
      </c>
      <c r="E128" s="409" t="s">
        <v>155</v>
      </c>
      <c r="F128" s="409" t="s">
        <v>155</v>
      </c>
      <c r="G128" s="409" t="s">
        <v>155</v>
      </c>
      <c r="H128" s="409" t="s">
        <v>155</v>
      </c>
      <c r="I128" s="409" t="s">
        <v>155</v>
      </c>
      <c r="J128" s="411" t="s">
        <v>155</v>
      </c>
      <c r="K128" s="409" t="s">
        <v>155</v>
      </c>
      <c r="L128" s="411" t="s">
        <v>155</v>
      </c>
      <c r="M128" s="361"/>
      <c r="N128" s="23"/>
      <c r="O128" s="373"/>
      <c r="S128" s="485"/>
      <c r="T128" s="486"/>
    </row>
    <row r="129" spans="1:20" ht="15.75" thickBot="1" x14ac:dyDescent="0.3">
      <c r="A129" s="374"/>
      <c r="D129" s="374"/>
      <c r="E129" s="374"/>
      <c r="F129" s="366"/>
      <c r="G129" s="373"/>
      <c r="H129" s="362"/>
      <c r="I129" s="362"/>
      <c r="J129" s="375"/>
      <c r="K129" s="361"/>
      <c r="L129" s="375"/>
      <c r="M129" s="361"/>
      <c r="N129" s="23"/>
      <c r="O129" s="373"/>
      <c r="S129" s="485"/>
      <c r="T129" s="486"/>
    </row>
    <row r="130" spans="1:20" ht="15.75" thickBot="1" x14ac:dyDescent="0.3">
      <c r="A130" s="370" t="s">
        <v>232</v>
      </c>
      <c r="B130" s="20" t="s">
        <v>18</v>
      </c>
      <c r="C130" s="44" t="s">
        <v>23</v>
      </c>
      <c r="D130" s="44" t="s">
        <v>242</v>
      </c>
      <c r="E130" s="44" t="s">
        <v>27</v>
      </c>
      <c r="F130" s="44" t="s">
        <v>31</v>
      </c>
      <c r="G130" s="44" t="s">
        <v>32</v>
      </c>
      <c r="H130" s="44" t="s">
        <v>34</v>
      </c>
      <c r="I130" s="44" t="s">
        <v>235</v>
      </c>
      <c r="J130" s="119" t="s">
        <v>38</v>
      </c>
      <c r="K130" s="45" t="s">
        <v>153</v>
      </c>
      <c r="L130" s="119" t="s">
        <v>154</v>
      </c>
      <c r="M130" s="361"/>
      <c r="N130" s="23"/>
      <c r="O130" s="373"/>
      <c r="S130" s="485"/>
      <c r="T130" s="486"/>
    </row>
    <row r="131" spans="1:20" x14ac:dyDescent="0.25">
      <c r="A131" s="367" t="s">
        <v>253</v>
      </c>
      <c r="B131" s="419"/>
      <c r="C131" s="419"/>
      <c r="D131" s="419"/>
      <c r="E131" s="419"/>
      <c r="F131" s="409"/>
      <c r="G131" s="409"/>
      <c r="H131" s="419"/>
      <c r="I131" s="419"/>
      <c r="J131" s="420"/>
      <c r="K131" s="419"/>
      <c r="L131" s="420"/>
      <c r="M131" s="361"/>
      <c r="N131" s="23"/>
      <c r="O131" s="373"/>
      <c r="S131" s="485"/>
      <c r="T131" s="486"/>
    </row>
    <row r="132" spans="1:20" x14ac:dyDescent="0.25">
      <c r="A132" s="371" t="s">
        <v>91</v>
      </c>
      <c r="B132" s="407">
        <v>7.8944309927360762E-2</v>
      </c>
      <c r="C132" s="407">
        <v>6.7655136084284459E-2</v>
      </c>
      <c r="D132" s="407">
        <v>5.8511216268965015E-2</v>
      </c>
      <c r="E132" s="407">
        <v>0.11928139384074646</v>
      </c>
      <c r="F132" s="409" t="s">
        <v>155</v>
      </c>
      <c r="G132" s="409" t="s">
        <v>155</v>
      </c>
      <c r="H132" s="407">
        <v>6.7655136084284459E-2</v>
      </c>
      <c r="I132" s="407"/>
      <c r="J132" s="410">
        <v>3.5068493150684936E-2</v>
      </c>
      <c r="K132" s="407">
        <v>4.7366585956416456E-2</v>
      </c>
      <c r="L132" s="410">
        <v>4.0593081650570677E-2</v>
      </c>
      <c r="M132" s="361"/>
      <c r="N132" s="23"/>
      <c r="O132" s="373"/>
      <c r="S132" s="485"/>
      <c r="T132" s="486"/>
    </row>
    <row r="133" spans="1:20" x14ac:dyDescent="0.25">
      <c r="A133" s="371" t="s">
        <v>273</v>
      </c>
      <c r="B133" s="407">
        <v>9.071670702179177E-2</v>
      </c>
      <c r="C133" s="407">
        <v>9.4717190517998248E-2</v>
      </c>
      <c r="D133" s="407">
        <v>6.723657308100367E-2</v>
      </c>
      <c r="E133" s="407">
        <v>0.16699395137704506</v>
      </c>
      <c r="F133" s="409" t="s">
        <v>155</v>
      </c>
      <c r="G133" s="409" t="s">
        <v>155</v>
      </c>
      <c r="H133" s="407">
        <v>9.4717190517998248E-2</v>
      </c>
      <c r="I133" s="407"/>
      <c r="J133" s="410">
        <v>3.5068493150684936E-2</v>
      </c>
      <c r="K133" s="407">
        <v>5.4430024213075058E-2</v>
      </c>
      <c r="L133" s="410">
        <v>5.6830314310798949E-2</v>
      </c>
      <c r="M133" s="361"/>
      <c r="N133" s="23"/>
      <c r="O133" s="373"/>
      <c r="S133" s="485"/>
      <c r="T133" s="486"/>
    </row>
    <row r="134" spans="1:20" x14ac:dyDescent="0.25">
      <c r="A134" s="371" t="s">
        <v>93</v>
      </c>
      <c r="B134" s="407">
        <v>0.11633898305084746</v>
      </c>
      <c r="C134" s="407">
        <v>0.12093355575065846</v>
      </c>
      <c r="D134" s="407">
        <v>8.6227055554264243E-2</v>
      </c>
      <c r="E134" s="407">
        <v>0.21321549149033428</v>
      </c>
      <c r="F134" s="409" t="s">
        <v>155</v>
      </c>
      <c r="G134" s="409" t="s">
        <v>155</v>
      </c>
      <c r="H134" s="407">
        <v>0.12093355575065846</v>
      </c>
      <c r="I134" s="407"/>
      <c r="J134" s="410">
        <v>3.5068493150684936E-2</v>
      </c>
      <c r="K134" s="407">
        <v>6.9803389830508475E-2</v>
      </c>
      <c r="L134" s="410">
        <v>7.2560133450395081E-2</v>
      </c>
      <c r="M134" s="361"/>
      <c r="N134" s="23"/>
      <c r="O134" s="373"/>
      <c r="S134" s="485"/>
      <c r="T134" s="486"/>
    </row>
    <row r="135" spans="1:20" ht="15.75" thickBot="1" x14ac:dyDescent="0.3">
      <c r="A135" s="369" t="s">
        <v>168</v>
      </c>
      <c r="B135" s="409" t="s">
        <v>155</v>
      </c>
      <c r="C135" s="407">
        <v>0.2151952059747316</v>
      </c>
      <c r="D135" s="409" t="s">
        <v>155</v>
      </c>
      <c r="E135" s="409" t="s">
        <v>155</v>
      </c>
      <c r="F135" s="409" t="s">
        <v>155</v>
      </c>
      <c r="G135" s="409" t="s">
        <v>155</v>
      </c>
      <c r="H135" s="407">
        <v>0.2151952059747316</v>
      </c>
      <c r="I135" s="407"/>
      <c r="J135" s="411" t="s">
        <v>155</v>
      </c>
      <c r="K135" s="409" t="s">
        <v>155</v>
      </c>
      <c r="L135" s="411" t="s">
        <v>155</v>
      </c>
      <c r="M135" s="361"/>
      <c r="N135" s="23"/>
      <c r="O135" s="373"/>
      <c r="S135" s="493"/>
      <c r="T135" s="494"/>
    </row>
    <row r="136" spans="1:20" s="121" customFormat="1" ht="15.75" thickBot="1" x14ac:dyDescent="0.3">
      <c r="A136" s="361"/>
      <c r="E136" s="143"/>
      <c r="F136" s="143"/>
      <c r="G136" s="144"/>
      <c r="H136" s="366"/>
      <c r="I136" s="144"/>
      <c r="J136" s="145"/>
      <c r="K136" s="146"/>
      <c r="L136" s="145"/>
      <c r="M136" s="146"/>
      <c r="N136" s="147"/>
      <c r="O136" s="144"/>
      <c r="S136" s="455" t="s">
        <v>263</v>
      </c>
      <c r="T136" s="456"/>
    </row>
    <row r="137" spans="1:20" ht="15.75" customHeight="1" thickBot="1" x14ac:dyDescent="0.3">
      <c r="B137" s="470" t="s">
        <v>18</v>
      </c>
      <c r="C137" s="471"/>
      <c r="D137" s="471"/>
      <c r="E137" s="471"/>
      <c r="F137" s="471"/>
      <c r="G137" s="471"/>
      <c r="H137" s="472"/>
      <c r="I137" s="461" t="s">
        <v>23</v>
      </c>
      <c r="J137" s="462"/>
      <c r="K137" s="462"/>
      <c r="L137" s="462"/>
      <c r="M137" s="462"/>
      <c r="N137" s="462"/>
      <c r="O137" s="463"/>
      <c r="S137" s="459"/>
      <c r="T137" s="460"/>
    </row>
    <row r="138" spans="1:20" ht="30.75" thickBot="1" x14ac:dyDescent="0.3">
      <c r="A138" s="370" t="s">
        <v>232</v>
      </c>
      <c r="B138" s="30" t="s">
        <v>95</v>
      </c>
      <c r="C138" s="31" t="s">
        <v>19</v>
      </c>
      <c r="D138" s="32" t="s">
        <v>22</v>
      </c>
      <c r="E138" s="32" t="s">
        <v>24</v>
      </c>
      <c r="F138" s="32" t="s">
        <v>26</v>
      </c>
      <c r="G138" s="32" t="s">
        <v>28</v>
      </c>
      <c r="H138" s="34" t="s">
        <v>30</v>
      </c>
      <c r="I138" s="62" t="s">
        <v>96</v>
      </c>
      <c r="J138" s="31" t="s">
        <v>33</v>
      </c>
      <c r="K138" s="148" t="s">
        <v>35</v>
      </c>
      <c r="L138" s="32" t="s">
        <v>37</v>
      </c>
      <c r="M138" s="148" t="s">
        <v>39</v>
      </c>
      <c r="N138" s="32" t="s">
        <v>41</v>
      </c>
      <c r="O138" s="33" t="s">
        <v>43</v>
      </c>
      <c r="S138" s="457"/>
      <c r="T138" s="458"/>
    </row>
    <row r="139" spans="1:20" x14ac:dyDescent="0.25">
      <c r="A139" s="367" t="s">
        <v>79</v>
      </c>
      <c r="B139" s="410">
        <v>9.5764416521069456E-2</v>
      </c>
      <c r="C139" s="410">
        <v>8.279602539281132E-2</v>
      </c>
      <c r="D139" s="410">
        <v>8.279602539281132E-2</v>
      </c>
      <c r="E139" s="410">
        <v>8.279602539281132E-2</v>
      </c>
      <c r="F139" s="410">
        <v>8.279602539281132E-2</v>
      </c>
      <c r="G139" s="410">
        <v>8.279602539281132E-2</v>
      </c>
      <c r="H139" s="410">
        <v>8.279602539281132E-2</v>
      </c>
      <c r="I139" s="412">
        <v>7.8328113008763245E-2</v>
      </c>
      <c r="J139" s="412">
        <v>6.276940230880107E-2</v>
      </c>
      <c r="K139" s="395">
        <v>6.276940230880107E-2</v>
      </c>
      <c r="L139" s="395">
        <v>6.276940230880107E-2</v>
      </c>
      <c r="M139" s="395">
        <v>6.276940230880107E-2</v>
      </c>
      <c r="N139" s="395">
        <v>6.276940230880107E-2</v>
      </c>
      <c r="O139" s="395">
        <v>6.276940230880107E-2</v>
      </c>
      <c r="S139" s="483"/>
      <c r="T139" s="484"/>
    </row>
    <row r="140" spans="1:20" x14ac:dyDescent="0.25">
      <c r="A140" s="368" t="s">
        <v>80</v>
      </c>
      <c r="B140" s="413" t="s">
        <v>155</v>
      </c>
      <c r="C140" s="413" t="s">
        <v>155</v>
      </c>
      <c r="D140" s="413" t="s">
        <v>155</v>
      </c>
      <c r="E140" s="413" t="s">
        <v>155</v>
      </c>
      <c r="F140" s="413" t="s">
        <v>155</v>
      </c>
      <c r="G140" s="413" t="s">
        <v>155</v>
      </c>
      <c r="H140" s="413" t="s">
        <v>155</v>
      </c>
      <c r="I140" s="410">
        <v>0.43058823529411766</v>
      </c>
      <c r="J140" s="410">
        <v>0.35411764705882354</v>
      </c>
      <c r="K140" s="410">
        <v>0.35411764705882354</v>
      </c>
      <c r="L140" s="410">
        <v>0.35411764705882354</v>
      </c>
      <c r="M140" s="410">
        <v>0.35411764705882354</v>
      </c>
      <c r="N140" s="410">
        <v>0.35411764705882354</v>
      </c>
      <c r="O140" s="410">
        <v>0.35411764705882354</v>
      </c>
      <c r="P140" s="373"/>
      <c r="S140" s="485"/>
      <c r="T140" s="486"/>
    </row>
    <row r="141" spans="1:20" x14ac:dyDescent="0.25">
      <c r="A141" s="368" t="s">
        <v>81</v>
      </c>
      <c r="B141" s="413" t="s">
        <v>155</v>
      </c>
      <c r="C141" s="413" t="s">
        <v>155</v>
      </c>
      <c r="D141" s="413" t="s">
        <v>155</v>
      </c>
      <c r="E141" s="413" t="s">
        <v>155</v>
      </c>
      <c r="F141" s="413" t="s">
        <v>155</v>
      </c>
      <c r="G141" s="413" t="s">
        <v>155</v>
      </c>
      <c r="H141" s="413" t="s">
        <v>155</v>
      </c>
      <c r="I141" s="410">
        <v>0.43058823529411766</v>
      </c>
      <c r="J141" s="410">
        <v>0.35411764705882354</v>
      </c>
      <c r="K141" s="410">
        <v>0.35411764705882354</v>
      </c>
      <c r="L141" s="410">
        <v>0.35411764705882354</v>
      </c>
      <c r="M141" s="410">
        <v>0.35411764705882354</v>
      </c>
      <c r="N141" s="410">
        <v>0.35411764705882354</v>
      </c>
      <c r="O141" s="410">
        <v>0.35411764705882354</v>
      </c>
      <c r="P141" s="373"/>
      <c r="S141" s="485" t="s">
        <v>251</v>
      </c>
      <c r="T141" s="486"/>
    </row>
    <row r="142" spans="1:20" x14ac:dyDescent="0.25">
      <c r="A142" s="368" t="s">
        <v>151</v>
      </c>
      <c r="B142" s="413" t="s">
        <v>155</v>
      </c>
      <c r="C142" s="413" t="s">
        <v>155</v>
      </c>
      <c r="D142" s="413" t="s">
        <v>155</v>
      </c>
      <c r="E142" s="413" t="s">
        <v>155</v>
      </c>
      <c r="F142" s="413" t="s">
        <v>155</v>
      </c>
      <c r="G142" s="413" t="s">
        <v>155</v>
      </c>
      <c r="H142" s="413" t="s">
        <v>155</v>
      </c>
      <c r="I142" s="410">
        <v>0.30941176470588239</v>
      </c>
      <c r="J142" s="410">
        <v>0.29058823529411765</v>
      </c>
      <c r="K142" s="410">
        <v>0.29058823529411765</v>
      </c>
      <c r="L142" s="410">
        <v>0.29058823529411765</v>
      </c>
      <c r="M142" s="410">
        <v>0.29058823529411765</v>
      </c>
      <c r="N142" s="410">
        <v>0.29058823529411765</v>
      </c>
      <c r="O142" s="410">
        <v>0.29058823529411765</v>
      </c>
      <c r="P142" s="373"/>
      <c r="S142" s="485"/>
      <c r="T142" s="486"/>
    </row>
    <row r="143" spans="1:20" x14ac:dyDescent="0.25">
      <c r="A143" s="368" t="s">
        <v>83</v>
      </c>
      <c r="B143" s="410">
        <v>3.8666666666666669E-2</v>
      </c>
      <c r="C143" s="410">
        <v>0.03</v>
      </c>
      <c r="D143" s="410">
        <v>2.8666666666666667E-2</v>
      </c>
      <c r="E143" s="410">
        <v>2.466666666666667E-2</v>
      </c>
      <c r="F143" s="410">
        <v>2.466666666666667E-2</v>
      </c>
      <c r="G143" s="410">
        <v>2.466666666666667E-2</v>
      </c>
      <c r="H143" s="410">
        <v>2.466666666666667E-2</v>
      </c>
      <c r="I143" s="413" t="s">
        <v>155</v>
      </c>
      <c r="J143" s="413" t="s">
        <v>155</v>
      </c>
      <c r="K143" s="413" t="s">
        <v>155</v>
      </c>
      <c r="L143" s="413" t="s">
        <v>155</v>
      </c>
      <c r="M143" s="413" t="s">
        <v>155</v>
      </c>
      <c r="N143" s="413" t="s">
        <v>155</v>
      </c>
      <c r="O143" s="413" t="s">
        <v>155</v>
      </c>
      <c r="S143" s="485"/>
      <c r="T143" s="486"/>
    </row>
    <row r="144" spans="1:20" x14ac:dyDescent="0.25">
      <c r="A144" s="368" t="s">
        <v>84</v>
      </c>
      <c r="B144" s="410">
        <v>3.3333333333333333E-2</v>
      </c>
      <c r="C144" s="410">
        <v>2.6666666666666668E-2</v>
      </c>
      <c r="D144" s="410">
        <v>2.6666666666666668E-2</v>
      </c>
      <c r="E144" s="410">
        <v>2.6666666666666668E-2</v>
      </c>
      <c r="F144" s="410">
        <v>2.6666666666666668E-2</v>
      </c>
      <c r="G144" s="410">
        <v>2.6666666666666668E-2</v>
      </c>
      <c r="H144" s="410">
        <v>2.6666666666666668E-2</v>
      </c>
      <c r="I144" s="410">
        <v>3.3333333333333333E-2</v>
      </c>
      <c r="J144" s="410">
        <v>2.6666666666666668E-2</v>
      </c>
      <c r="K144" s="410">
        <v>2.6666666666666668E-2</v>
      </c>
      <c r="L144" s="410">
        <v>2.6666666666666668E-2</v>
      </c>
      <c r="M144" s="410">
        <v>2.6666666666666668E-2</v>
      </c>
      <c r="N144" s="410">
        <v>2.6666666666666668E-2</v>
      </c>
      <c r="O144" s="410">
        <v>2.6666666666666668E-2</v>
      </c>
      <c r="S144" s="493"/>
      <c r="T144" s="494"/>
    </row>
    <row r="145" spans="1:15" x14ac:dyDescent="0.25">
      <c r="E145" s="374"/>
      <c r="F145" s="374"/>
      <c r="G145" s="373"/>
      <c r="H145" s="366"/>
      <c r="I145" s="373"/>
      <c r="J145" s="362"/>
      <c r="K145" s="375"/>
      <c r="L145" s="362"/>
      <c r="M145" s="375"/>
      <c r="N145" s="23"/>
      <c r="O145" s="373"/>
    </row>
    <row r="146" spans="1:15" x14ac:dyDescent="0.25">
      <c r="A146" s="374" t="s">
        <v>174</v>
      </c>
      <c r="E146" s="374"/>
      <c r="F146" s="374"/>
      <c r="G146" s="373"/>
      <c r="H146" s="366"/>
      <c r="I146" s="373"/>
      <c r="J146" s="362"/>
      <c r="K146" s="375"/>
      <c r="L146" s="362"/>
      <c r="M146" s="375"/>
      <c r="N146" s="23"/>
      <c r="O146" s="373"/>
    </row>
    <row r="147" spans="1:15" s="373" customFormat="1" x14ac:dyDescent="0.25">
      <c r="A147" s="374"/>
      <c r="B147" s="374"/>
      <c r="C147" s="374"/>
      <c r="D147" s="374"/>
      <c r="E147" s="374"/>
      <c r="F147" s="374"/>
      <c r="G147" s="374"/>
      <c r="H147" s="25"/>
      <c r="I147" s="25"/>
      <c r="J147" s="374"/>
      <c r="K147" s="118"/>
      <c r="L147" s="374"/>
      <c r="M147" s="118"/>
      <c r="N147" s="25"/>
    </row>
    <row r="148" spans="1:15" s="113" customFormat="1" x14ac:dyDescent="0.25">
      <c r="A148" s="421" t="s">
        <v>275</v>
      </c>
      <c r="B148" s="421"/>
      <c r="C148" s="421"/>
      <c r="E148" s="149"/>
      <c r="F148" s="149"/>
      <c r="H148" s="150"/>
      <c r="J148" s="151"/>
      <c r="K148" s="152"/>
      <c r="L148" s="151"/>
      <c r="M148" s="152"/>
      <c r="N148" s="153"/>
    </row>
    <row r="149" spans="1:15" x14ac:dyDescent="0.25">
      <c r="A149" s="361" t="s">
        <v>149</v>
      </c>
      <c r="E149" s="374"/>
      <c r="F149" s="374"/>
      <c r="G149" s="373"/>
      <c r="H149" s="366"/>
      <c r="I149" s="373"/>
      <c r="J149" s="362"/>
      <c r="K149" s="375"/>
      <c r="L149" s="362"/>
      <c r="M149" s="375"/>
      <c r="N149" s="23"/>
      <c r="O149" s="373"/>
    </row>
    <row r="150" spans="1:15" x14ac:dyDescent="0.25">
      <c r="A150" s="361" t="s">
        <v>175</v>
      </c>
      <c r="E150" s="374"/>
      <c r="F150" s="374"/>
      <c r="G150" s="373"/>
      <c r="H150" s="366"/>
      <c r="I150" s="373"/>
      <c r="J150" s="362"/>
      <c r="K150" s="375"/>
      <c r="L150" s="362"/>
      <c r="M150" s="375"/>
      <c r="N150" s="23"/>
      <c r="O150" s="373"/>
    </row>
    <row r="151" spans="1:15" x14ac:dyDescent="0.25">
      <c r="A151" s="361" t="s">
        <v>238</v>
      </c>
      <c r="E151" s="374"/>
      <c r="F151" s="374"/>
      <c r="G151" s="373"/>
      <c r="H151" s="366"/>
      <c r="I151" s="373"/>
      <c r="J151" s="362"/>
      <c r="K151" s="375"/>
      <c r="L151" s="362"/>
      <c r="M151" s="375"/>
      <c r="N151" s="23"/>
      <c r="O151" s="373"/>
    </row>
    <row r="152" spans="1:15" x14ac:dyDescent="0.25">
      <c r="A152" s="361" t="s">
        <v>99</v>
      </c>
      <c r="E152" s="374"/>
      <c r="F152" s="374"/>
      <c r="G152" s="373"/>
      <c r="H152" s="366"/>
      <c r="I152" s="373"/>
      <c r="J152" s="362"/>
      <c r="K152" s="375"/>
      <c r="L152" s="362"/>
      <c r="M152" s="375"/>
      <c r="N152" s="23"/>
      <c r="O152" s="373"/>
    </row>
    <row r="153" spans="1:15" x14ac:dyDescent="0.25">
      <c r="A153" s="361" t="s">
        <v>176</v>
      </c>
      <c r="E153" s="374"/>
      <c r="F153" s="374"/>
      <c r="G153" s="373"/>
      <c r="H153" s="366"/>
      <c r="I153" s="373"/>
      <c r="J153" s="362"/>
      <c r="K153" s="375"/>
      <c r="L153" s="362"/>
      <c r="M153" s="375"/>
      <c r="N153" s="23"/>
      <c r="O153" s="373"/>
    </row>
    <row r="154" spans="1:15" x14ac:dyDescent="0.25">
      <c r="A154" s="361" t="s">
        <v>150</v>
      </c>
      <c r="E154" s="374"/>
      <c r="F154" s="374"/>
      <c r="G154" s="373"/>
      <c r="H154" s="366"/>
      <c r="I154" s="373"/>
      <c r="J154" s="362"/>
      <c r="K154" s="375"/>
      <c r="L154" s="362"/>
      <c r="M154" s="375"/>
      <c r="N154" s="23"/>
      <c r="O154" s="373"/>
    </row>
    <row r="155" spans="1:15" x14ac:dyDescent="0.25">
      <c r="A155" s="361" t="s">
        <v>176</v>
      </c>
      <c r="E155" s="374"/>
      <c r="F155" s="374"/>
      <c r="G155" s="373"/>
      <c r="H155" s="366"/>
      <c r="I155" s="373"/>
      <c r="J155" s="362"/>
      <c r="K155" s="375"/>
      <c r="L155" s="362"/>
      <c r="M155" s="375"/>
      <c r="N155" s="23"/>
      <c r="O155" s="373"/>
    </row>
    <row r="156" spans="1:15" x14ac:dyDescent="0.25">
      <c r="E156" s="374"/>
      <c r="F156" s="374"/>
      <c r="G156" s="373"/>
      <c r="H156" s="366"/>
      <c r="I156" s="373"/>
      <c r="J156" s="362"/>
      <c r="K156" s="375"/>
      <c r="L156" s="362"/>
      <c r="M156" s="375"/>
      <c r="N156" s="23"/>
      <c r="O156" s="373"/>
    </row>
    <row r="157" spans="1:15" x14ac:dyDescent="0.25">
      <c r="A157" s="465" t="s">
        <v>142</v>
      </c>
      <c r="B157" s="465"/>
      <c r="C157" s="52"/>
    </row>
    <row r="158" spans="1:15" ht="15.75" thickBot="1" x14ac:dyDescent="0.3"/>
    <row r="159" spans="1:15" ht="16.5" thickBot="1" x14ac:dyDescent="0.3">
      <c r="A159" s="9"/>
      <c r="B159" s="43" t="s">
        <v>138</v>
      </c>
      <c r="D159" s="53"/>
    </row>
    <row r="160" spans="1:15" ht="16.5" thickBot="1" x14ac:dyDescent="0.3">
      <c r="A160" s="11" t="s">
        <v>268</v>
      </c>
      <c r="B160" s="245">
        <f>IF(AND(SUM(T169:T362)&gt;0,$A$30&gt;0),(SUM(T169:T362)*1000)/$A$30, "not enough data")</f>
        <v>0.94849597882182313</v>
      </c>
      <c r="C160" s="246" t="s">
        <v>221</v>
      </c>
    </row>
    <row r="161" spans="1:40" x14ac:dyDescent="0.25">
      <c r="A161" s="22"/>
      <c r="B161" s="22"/>
      <c r="C161" s="22"/>
    </row>
    <row r="162" spans="1:40" x14ac:dyDescent="0.25">
      <c r="E162" s="374"/>
      <c r="F162" s="374"/>
      <c r="G162" s="373"/>
      <c r="H162" s="366"/>
      <c r="I162" s="373"/>
      <c r="J162" s="362"/>
      <c r="K162" s="375"/>
      <c r="L162" s="362"/>
      <c r="M162" s="375"/>
      <c r="N162" s="23"/>
      <c r="O162" s="373"/>
    </row>
    <row r="163" spans="1:40" s="52" customFormat="1" x14ac:dyDescent="0.25">
      <c r="A163" s="113" t="s">
        <v>252</v>
      </c>
      <c r="E163" s="424"/>
      <c r="F163" s="424"/>
      <c r="H163" s="425"/>
      <c r="J163" s="426"/>
      <c r="K163" s="426"/>
      <c r="L163" s="426"/>
      <c r="M163" s="426"/>
      <c r="N163" s="427"/>
    </row>
    <row r="164" spans="1:40" x14ac:dyDescent="0.25">
      <c r="A164" s="247" t="s">
        <v>225</v>
      </c>
      <c r="E164" s="374"/>
      <c r="F164" s="374"/>
      <c r="G164" s="373"/>
      <c r="H164" s="366"/>
      <c r="I164" s="373"/>
      <c r="J164" s="362"/>
      <c r="K164" s="375"/>
      <c r="L164" s="362"/>
      <c r="M164" s="375"/>
      <c r="N164" s="23"/>
      <c r="O164" s="373"/>
    </row>
    <row r="165" spans="1:40" x14ac:dyDescent="0.25">
      <c r="A165" s="26"/>
      <c r="E165" s="374"/>
      <c r="F165" s="374"/>
      <c r="G165" s="373"/>
      <c r="H165" s="366"/>
      <c r="I165" s="373"/>
      <c r="J165" s="464" t="s">
        <v>159</v>
      </c>
      <c r="K165" s="464"/>
      <c r="L165" s="464"/>
      <c r="M165" s="464"/>
      <c r="N165" s="464"/>
      <c r="O165" s="38"/>
      <c r="P165" s="38"/>
      <c r="Q165" s="38" t="s">
        <v>138</v>
      </c>
      <c r="R165" s="38"/>
      <c r="S165" s="38"/>
      <c r="T165" s="38"/>
    </row>
    <row r="166" spans="1:40" x14ac:dyDescent="0.25">
      <c r="A166" s="154"/>
      <c r="E166" s="374"/>
      <c r="F166" s="374"/>
      <c r="G166" s="373"/>
      <c r="H166" s="366"/>
      <c r="K166" s="375"/>
      <c r="M166" s="375"/>
      <c r="N166" s="373"/>
    </row>
    <row r="167" spans="1:40" ht="15.75" thickBot="1" x14ac:dyDescent="0.3">
      <c r="A167" s="154"/>
      <c r="E167" s="374"/>
      <c r="F167" s="155"/>
      <c r="G167" s="156"/>
      <c r="H167" s="156"/>
      <c r="I167" s="157"/>
      <c r="K167" s="375"/>
      <c r="M167" s="375"/>
      <c r="N167" s="373"/>
    </row>
    <row r="168" spans="1:40" ht="56.25" customHeight="1" thickBot="1" x14ac:dyDescent="0.3">
      <c r="B168" s="63" t="s">
        <v>4</v>
      </c>
      <c r="C168" s="63" t="s">
        <v>5</v>
      </c>
      <c r="D168" s="63" t="s">
        <v>6</v>
      </c>
      <c r="E168" s="64" t="s">
        <v>7</v>
      </c>
      <c r="F168" s="12" t="s">
        <v>219</v>
      </c>
      <c r="G168" s="13" t="s">
        <v>177</v>
      </c>
      <c r="H168" s="158" t="s">
        <v>178</v>
      </c>
      <c r="I168" s="14" t="s">
        <v>218</v>
      </c>
      <c r="J168" s="15" t="s">
        <v>8</v>
      </c>
      <c r="K168" s="159" t="s">
        <v>9</v>
      </c>
      <c r="L168" s="12" t="s">
        <v>10</v>
      </c>
      <c r="M168" s="160" t="s">
        <v>11</v>
      </c>
      <c r="N168" s="16" t="s">
        <v>12</v>
      </c>
      <c r="O168" s="40" t="s">
        <v>227</v>
      </c>
      <c r="P168" s="41"/>
      <c r="Q168" s="42" t="s">
        <v>13</v>
      </c>
      <c r="R168" s="42" t="s">
        <v>14</v>
      </c>
      <c r="S168" s="42" t="s">
        <v>15</v>
      </c>
      <c r="T168" s="39" t="s">
        <v>217</v>
      </c>
      <c r="U168" s="161"/>
      <c r="V168" s="374"/>
      <c r="W168" s="24" t="s">
        <v>204</v>
      </c>
      <c r="Y168" s="374"/>
      <c r="Z168" s="374"/>
      <c r="AA168" s="374"/>
      <c r="AB168" s="374"/>
      <c r="AC168" s="374"/>
    </row>
    <row r="169" spans="1:40" ht="46.5" customHeight="1" x14ac:dyDescent="0.25">
      <c r="B169" s="65" t="s">
        <v>16</v>
      </c>
      <c r="C169" s="66" t="s">
        <v>17</v>
      </c>
      <c r="D169" s="67" t="s">
        <v>18</v>
      </c>
      <c r="E169" s="66" t="s">
        <v>95</v>
      </c>
      <c r="F169" s="300">
        <f>+B58</f>
        <v>650</v>
      </c>
      <c r="G169" s="301">
        <f>+B82</f>
        <v>0.16</v>
      </c>
      <c r="H169" s="301">
        <f>+B99</f>
        <v>6.9999999999999951E-2</v>
      </c>
      <c r="I169" s="266">
        <f>F169*G169*IF(ISBLANK(H169),1,H169)</f>
        <v>7.2799999999999949</v>
      </c>
      <c r="J169" s="320">
        <f>+B139</f>
        <v>9.5764416521069456E-2</v>
      </c>
      <c r="K169" s="163" t="s">
        <v>20</v>
      </c>
      <c r="L169" s="162">
        <f t="shared" ref="L169:L175" si="7">+$X$170</f>
        <v>34.200000000000003</v>
      </c>
      <c r="M169" s="163" t="s">
        <v>21</v>
      </c>
      <c r="N169" s="164">
        <f>I169*J169*L169</f>
        <v>23.843041367749773</v>
      </c>
      <c r="O169" s="266">
        <f t="shared" ref="O169:O200" si="8">+VLOOKUP($D169,$W$187:$AA$205,2,FALSE)</f>
        <v>2.3446696785996459</v>
      </c>
      <c r="P169" s="266"/>
      <c r="Q169" s="279">
        <f t="shared" ref="Q169:Q200" si="9">+VLOOKUP($D169,$W$187:$AA$205,5,FALSE)</f>
        <v>1E-4</v>
      </c>
      <c r="R169" s="266">
        <f t="shared" ref="R169:R200" si="10">+VLOOKUP($D169,$W$187:$AA$205,4,FALSE)</f>
        <v>0.60909016790437731</v>
      </c>
      <c r="S169" s="266"/>
      <c r="T169" s="266">
        <f>I169*J169*((O169+R169)*(1+Q169))*IF(ISBLANK(S169),1,S169)</f>
        <v>2.0594637681992602</v>
      </c>
      <c r="U169" s="167"/>
      <c r="V169" s="374"/>
      <c r="W169" s="165" t="s">
        <v>6</v>
      </c>
      <c r="X169" s="166" t="s">
        <v>179</v>
      </c>
      <c r="Y169" s="374"/>
      <c r="Z169" s="374"/>
      <c r="AA169" s="374"/>
      <c r="AB169" s="374"/>
      <c r="AC169" s="374"/>
    </row>
    <row r="170" spans="1:40" x14ac:dyDescent="0.25">
      <c r="B170" s="56" t="s">
        <v>16</v>
      </c>
      <c r="C170" s="68" t="s">
        <v>17</v>
      </c>
      <c r="D170" s="57" t="s">
        <v>18</v>
      </c>
      <c r="E170" s="68" t="s">
        <v>19</v>
      </c>
      <c r="F170" s="168">
        <f t="shared" ref="F170:F204" si="11">$F$169</f>
        <v>650</v>
      </c>
      <c r="G170" s="169">
        <f>+G169</f>
        <v>0.16</v>
      </c>
      <c r="H170" s="305">
        <f>+C99</f>
        <v>0.1</v>
      </c>
      <c r="I170" s="267">
        <f t="shared" ref="I170:I247" si="12">F170*G170*IF(ISBLANK(H170),1,H170)</f>
        <v>10.4</v>
      </c>
      <c r="J170" s="321">
        <f>+C139</f>
        <v>8.279602539281132E-2</v>
      </c>
      <c r="K170" s="171"/>
      <c r="L170" s="170">
        <f t="shared" si="7"/>
        <v>34.200000000000003</v>
      </c>
      <c r="M170" s="171"/>
      <c r="N170" s="172">
        <f t="shared" ref="N170:N233" si="13">I170*J170*L170</f>
        <v>29.448890311715136</v>
      </c>
      <c r="O170" s="267">
        <f t="shared" si="8"/>
        <v>2.3446696785996459</v>
      </c>
      <c r="P170" s="267"/>
      <c r="Q170" s="280">
        <f t="shared" si="9"/>
        <v>1E-4</v>
      </c>
      <c r="R170" s="267">
        <f t="shared" si="10"/>
        <v>0.60909016790437731</v>
      </c>
      <c r="S170" s="267"/>
      <c r="T170" s="267">
        <f t="shared" ref="T170:T233" si="14">I170*J170*((O170+R170)*(1+Q170))*IF(ISBLANK(S170),1,S170)</f>
        <v>2.5436739246145672</v>
      </c>
      <c r="U170" s="167"/>
      <c r="V170" s="374"/>
      <c r="W170" s="17" t="s">
        <v>18</v>
      </c>
      <c r="X170" s="18">
        <f t="shared" ref="X170:X180" si="15">+D12</f>
        <v>34.200000000000003</v>
      </c>
      <c r="Y170" s="374"/>
      <c r="Z170" s="374"/>
      <c r="AA170" s="374"/>
      <c r="AB170" s="374"/>
      <c r="AC170" s="374"/>
    </row>
    <row r="171" spans="1:40" x14ac:dyDescent="0.25">
      <c r="B171" s="56" t="s">
        <v>16</v>
      </c>
      <c r="C171" s="68" t="s">
        <v>17</v>
      </c>
      <c r="D171" s="57" t="s">
        <v>18</v>
      </c>
      <c r="E171" s="68" t="s">
        <v>22</v>
      </c>
      <c r="F171" s="168">
        <f t="shared" si="11"/>
        <v>650</v>
      </c>
      <c r="G171" s="169">
        <f t="shared" ref="G171:G175" si="16">+G170</f>
        <v>0.16</v>
      </c>
      <c r="H171" s="305">
        <f>+D99</f>
        <v>0.15</v>
      </c>
      <c r="I171" s="267">
        <f t="shared" si="12"/>
        <v>15.6</v>
      </c>
      <c r="J171" s="321">
        <f>+D139</f>
        <v>8.279602539281132E-2</v>
      </c>
      <c r="K171" s="171"/>
      <c r="L171" s="170">
        <f t="shared" si="7"/>
        <v>34.200000000000003</v>
      </c>
      <c r="M171" s="171"/>
      <c r="N171" s="172">
        <f t="shared" si="13"/>
        <v>44.173335467572699</v>
      </c>
      <c r="O171" s="267">
        <f t="shared" si="8"/>
        <v>2.3446696785996459</v>
      </c>
      <c r="P171" s="267"/>
      <c r="Q171" s="280">
        <f t="shared" si="9"/>
        <v>1E-4</v>
      </c>
      <c r="R171" s="267">
        <f t="shared" si="10"/>
        <v>0.60909016790437731</v>
      </c>
      <c r="S171" s="267"/>
      <c r="T171" s="267">
        <f t="shared" si="14"/>
        <v>3.8155108869218504</v>
      </c>
      <c r="U171" s="374"/>
      <c r="V171" s="374"/>
      <c r="W171" s="17" t="s">
        <v>23</v>
      </c>
      <c r="X171" s="18">
        <f t="shared" si="15"/>
        <v>38.576999999999998</v>
      </c>
      <c r="Y171" s="374"/>
      <c r="Z171" s="374"/>
      <c r="AA171" s="374"/>
      <c r="AB171" s="374"/>
      <c r="AC171" s="374"/>
    </row>
    <row r="172" spans="1:40" x14ac:dyDescent="0.25">
      <c r="B172" s="56" t="s">
        <v>16</v>
      </c>
      <c r="C172" s="68" t="s">
        <v>17</v>
      </c>
      <c r="D172" s="57" t="s">
        <v>18</v>
      </c>
      <c r="E172" s="68" t="s">
        <v>24</v>
      </c>
      <c r="F172" s="168">
        <f t="shared" si="11"/>
        <v>650</v>
      </c>
      <c r="G172" s="169">
        <f t="shared" si="16"/>
        <v>0.16</v>
      </c>
      <c r="H172" s="305">
        <f>+E99</f>
        <v>0.15</v>
      </c>
      <c r="I172" s="267">
        <f t="shared" si="12"/>
        <v>15.6</v>
      </c>
      <c r="J172" s="321">
        <f>+E139</f>
        <v>8.279602539281132E-2</v>
      </c>
      <c r="K172" s="171"/>
      <c r="L172" s="170">
        <f t="shared" si="7"/>
        <v>34.200000000000003</v>
      </c>
      <c r="M172" s="171"/>
      <c r="N172" s="172">
        <f t="shared" si="13"/>
        <v>44.173335467572699</v>
      </c>
      <c r="O172" s="267">
        <f t="shared" si="8"/>
        <v>2.3446696785996459</v>
      </c>
      <c r="P172" s="267"/>
      <c r="Q172" s="280">
        <f t="shared" si="9"/>
        <v>1E-4</v>
      </c>
      <c r="R172" s="267">
        <f t="shared" si="10"/>
        <v>0.60909016790437731</v>
      </c>
      <c r="S172" s="267"/>
      <c r="T172" s="267">
        <f t="shared" si="14"/>
        <v>3.8155108869218504</v>
      </c>
      <c r="U172" s="173"/>
      <c r="V172" s="173"/>
      <c r="W172" s="17" t="s">
        <v>25</v>
      </c>
      <c r="X172" s="18">
        <f t="shared" si="15"/>
        <v>53.6</v>
      </c>
      <c r="Y172" s="173"/>
      <c r="Z172" s="173"/>
      <c r="AA172" s="173"/>
      <c r="AB172" s="173"/>
      <c r="AC172" s="173"/>
    </row>
    <row r="173" spans="1:40" ht="15" customHeight="1" x14ac:dyDescent="0.25">
      <c r="B173" s="56" t="s">
        <v>16</v>
      </c>
      <c r="C173" s="68" t="s">
        <v>17</v>
      </c>
      <c r="D173" s="57" t="s">
        <v>18</v>
      </c>
      <c r="E173" s="68" t="s">
        <v>26</v>
      </c>
      <c r="F173" s="168">
        <f t="shared" si="11"/>
        <v>650</v>
      </c>
      <c r="G173" s="169">
        <f t="shared" si="16"/>
        <v>0.16</v>
      </c>
      <c r="H173" s="305">
        <f>+F99</f>
        <v>0.23</v>
      </c>
      <c r="I173" s="267">
        <f t="shared" si="12"/>
        <v>23.92</v>
      </c>
      <c r="J173" s="321">
        <f>+F139</f>
        <v>8.279602539281132E-2</v>
      </c>
      <c r="K173" s="171"/>
      <c r="L173" s="170">
        <f t="shared" si="7"/>
        <v>34.200000000000003</v>
      </c>
      <c r="M173" s="171"/>
      <c r="N173" s="172">
        <f t="shared" si="13"/>
        <v>67.732447716944804</v>
      </c>
      <c r="O173" s="267">
        <f t="shared" si="8"/>
        <v>2.3446696785996459</v>
      </c>
      <c r="P173" s="267"/>
      <c r="Q173" s="280">
        <f t="shared" si="9"/>
        <v>1E-4</v>
      </c>
      <c r="R173" s="267">
        <f t="shared" si="10"/>
        <v>0.60909016790437731</v>
      </c>
      <c r="S173" s="267"/>
      <c r="T173" s="267">
        <f t="shared" si="14"/>
        <v>5.8504500266135038</v>
      </c>
      <c r="U173" s="173"/>
      <c r="V173" s="173"/>
      <c r="W173" s="17" t="s">
        <v>27</v>
      </c>
      <c r="X173" s="18">
        <f t="shared" si="15"/>
        <v>25.168500000000002</v>
      </c>
      <c r="Y173" s="173"/>
      <c r="Z173" s="173"/>
      <c r="AA173" s="173"/>
      <c r="AB173" s="173"/>
      <c r="AC173" s="173"/>
      <c r="AJ173" s="29"/>
      <c r="AK173" s="29"/>
      <c r="AL173" s="29"/>
      <c r="AM173" s="29"/>
      <c r="AN173" s="29"/>
    </row>
    <row r="174" spans="1:40" x14ac:dyDescent="0.25">
      <c r="B174" s="56" t="s">
        <v>16</v>
      </c>
      <c r="C174" s="68" t="s">
        <v>17</v>
      </c>
      <c r="D174" s="57" t="s">
        <v>18</v>
      </c>
      <c r="E174" s="68" t="s">
        <v>28</v>
      </c>
      <c r="F174" s="168">
        <f t="shared" si="11"/>
        <v>650</v>
      </c>
      <c r="G174" s="169">
        <f t="shared" si="16"/>
        <v>0.16</v>
      </c>
      <c r="H174" s="305">
        <f>+G99</f>
        <v>0.2</v>
      </c>
      <c r="I174" s="267">
        <f t="shared" si="12"/>
        <v>20.8</v>
      </c>
      <c r="J174" s="321">
        <f>+G139</f>
        <v>8.279602539281132E-2</v>
      </c>
      <c r="K174" s="171"/>
      <c r="L174" s="170">
        <f t="shared" si="7"/>
        <v>34.200000000000003</v>
      </c>
      <c r="M174" s="171"/>
      <c r="N174" s="172">
        <f t="shared" si="13"/>
        <v>58.897780623430272</v>
      </c>
      <c r="O174" s="267">
        <f t="shared" si="8"/>
        <v>2.3446696785996459</v>
      </c>
      <c r="P174" s="267"/>
      <c r="Q174" s="280">
        <f t="shared" si="9"/>
        <v>1E-4</v>
      </c>
      <c r="R174" s="267">
        <f t="shared" si="10"/>
        <v>0.60909016790437731</v>
      </c>
      <c r="S174" s="267"/>
      <c r="T174" s="267">
        <f t="shared" si="14"/>
        <v>5.0873478492291344</v>
      </c>
      <c r="W174" s="17" t="s">
        <v>29</v>
      </c>
      <c r="X174" s="18">
        <f t="shared" si="15"/>
        <v>43.058999999999997</v>
      </c>
      <c r="AD174" s="29"/>
      <c r="AJ174" s="29"/>
      <c r="AK174" s="29"/>
      <c r="AL174" s="29"/>
      <c r="AM174" s="29"/>
      <c r="AN174" s="29"/>
    </row>
    <row r="175" spans="1:40" x14ac:dyDescent="0.25">
      <c r="B175" s="69" t="s">
        <v>16</v>
      </c>
      <c r="C175" s="70" t="s">
        <v>17</v>
      </c>
      <c r="D175" s="71" t="s">
        <v>18</v>
      </c>
      <c r="E175" s="70" t="s">
        <v>30</v>
      </c>
      <c r="F175" s="174">
        <f t="shared" si="11"/>
        <v>650</v>
      </c>
      <c r="G175" s="175">
        <f t="shared" si="16"/>
        <v>0.16</v>
      </c>
      <c r="H175" s="306">
        <f>+H99</f>
        <v>0.1</v>
      </c>
      <c r="I175" s="268">
        <f t="shared" si="12"/>
        <v>10.4</v>
      </c>
      <c r="J175" s="322">
        <f>+H139</f>
        <v>8.279602539281132E-2</v>
      </c>
      <c r="K175" s="177"/>
      <c r="L175" s="176">
        <f t="shared" si="7"/>
        <v>34.200000000000003</v>
      </c>
      <c r="M175" s="177"/>
      <c r="N175" s="178">
        <f t="shared" si="13"/>
        <v>29.448890311715136</v>
      </c>
      <c r="O175" s="268">
        <f t="shared" si="8"/>
        <v>2.3446696785996459</v>
      </c>
      <c r="P175" s="268"/>
      <c r="Q175" s="281">
        <f t="shared" si="9"/>
        <v>1E-4</v>
      </c>
      <c r="R175" s="268">
        <f t="shared" si="10"/>
        <v>0.60909016790437731</v>
      </c>
      <c r="S175" s="268"/>
      <c r="T175" s="268">
        <f t="shared" si="14"/>
        <v>2.5436739246145672</v>
      </c>
      <c r="W175" s="17" t="s">
        <v>31</v>
      </c>
      <c r="X175" s="18">
        <f t="shared" si="15"/>
        <v>23.67</v>
      </c>
      <c r="AI175" s="29"/>
      <c r="AJ175" s="29"/>
      <c r="AK175" s="29"/>
      <c r="AL175" s="29"/>
      <c r="AM175" s="29"/>
      <c r="AN175" s="29"/>
    </row>
    <row r="176" spans="1:40" x14ac:dyDescent="0.25">
      <c r="B176" s="73" t="s">
        <v>16</v>
      </c>
      <c r="C176" s="74" t="s">
        <v>17</v>
      </c>
      <c r="D176" s="75" t="s">
        <v>207</v>
      </c>
      <c r="E176" s="76" t="s">
        <v>96</v>
      </c>
      <c r="F176" s="179">
        <f t="shared" si="11"/>
        <v>650</v>
      </c>
      <c r="G176" s="301">
        <f>+C82+H82</f>
        <v>0.81</v>
      </c>
      <c r="H176" s="301">
        <f>+J99</f>
        <v>0.06</v>
      </c>
      <c r="I176" s="269">
        <f t="shared" si="12"/>
        <v>31.59</v>
      </c>
      <c r="J176" s="323">
        <f>+I139</f>
        <v>7.8328113008763245E-2</v>
      </c>
      <c r="K176" s="181"/>
      <c r="L176" s="180">
        <f t="shared" ref="L176:L182" si="17">+$X$171</f>
        <v>38.576999999999998</v>
      </c>
      <c r="M176" s="181"/>
      <c r="N176" s="182">
        <f t="shared" si="13"/>
        <v>95.454353614878883</v>
      </c>
      <c r="O176" s="269">
        <f t="shared" si="8"/>
        <v>2.6826357639426743</v>
      </c>
      <c r="P176" s="269"/>
      <c r="Q176" s="282">
        <f t="shared" si="9"/>
        <v>1E-4</v>
      </c>
      <c r="R176" s="269">
        <f t="shared" si="10"/>
        <v>0.68807865373854316</v>
      </c>
      <c r="S176" s="269"/>
      <c r="T176" s="269">
        <f t="shared" si="14"/>
        <v>8.3412795421289765</v>
      </c>
      <c r="W176" s="17" t="s">
        <v>32</v>
      </c>
      <c r="X176" s="18">
        <f t="shared" si="15"/>
        <v>23.94</v>
      </c>
    </row>
    <row r="177" spans="2:31" x14ac:dyDescent="0.25">
      <c r="B177" s="54" t="s">
        <v>16</v>
      </c>
      <c r="C177" s="76" t="s">
        <v>17</v>
      </c>
      <c r="D177" s="55" t="s">
        <v>207</v>
      </c>
      <c r="E177" s="76" t="s">
        <v>33</v>
      </c>
      <c r="F177" s="168">
        <f t="shared" si="11"/>
        <v>650</v>
      </c>
      <c r="G177" s="169">
        <f>+G176</f>
        <v>0.81</v>
      </c>
      <c r="H177" s="305">
        <f>+K99</f>
        <v>0.05</v>
      </c>
      <c r="I177" s="267">
        <f t="shared" si="12"/>
        <v>26.325000000000003</v>
      </c>
      <c r="J177" s="324">
        <f>+J139</f>
        <v>6.276940230880107E-2</v>
      </c>
      <c r="K177" s="171"/>
      <c r="L177" s="170">
        <f t="shared" si="17"/>
        <v>38.576999999999998</v>
      </c>
      <c r="M177" s="171"/>
      <c r="N177" s="172">
        <f t="shared" si="13"/>
        <v>63.744809005213753</v>
      </c>
      <c r="O177" s="267">
        <f t="shared" si="8"/>
        <v>2.6826357639426743</v>
      </c>
      <c r="P177" s="267"/>
      <c r="Q177" s="280">
        <f t="shared" si="9"/>
        <v>1E-4</v>
      </c>
      <c r="R177" s="267">
        <f t="shared" si="10"/>
        <v>0.68807865373854316</v>
      </c>
      <c r="S177" s="267"/>
      <c r="T177" s="267">
        <f t="shared" si="14"/>
        <v>5.5703407035509791</v>
      </c>
      <c r="W177" s="17" t="s">
        <v>34</v>
      </c>
      <c r="X177" s="18">
        <f t="shared" si="15"/>
        <v>35.237000000000002</v>
      </c>
    </row>
    <row r="178" spans="2:31" x14ac:dyDescent="0.25">
      <c r="B178" s="56" t="s">
        <v>16</v>
      </c>
      <c r="C178" s="68" t="s">
        <v>17</v>
      </c>
      <c r="D178" s="57" t="s">
        <v>207</v>
      </c>
      <c r="E178" s="68" t="s">
        <v>35</v>
      </c>
      <c r="F178" s="168">
        <f t="shared" si="11"/>
        <v>650</v>
      </c>
      <c r="G178" s="169">
        <f>+G177</f>
        <v>0.81</v>
      </c>
      <c r="H178" s="305">
        <f>+L99</f>
        <v>0.19</v>
      </c>
      <c r="I178" s="267">
        <f t="shared" si="12"/>
        <v>100.035</v>
      </c>
      <c r="J178" s="324">
        <f>+K139</f>
        <v>6.276940230880107E-2</v>
      </c>
      <c r="K178" s="171"/>
      <c r="L178" s="170">
        <f t="shared" si="17"/>
        <v>38.576999999999998</v>
      </c>
      <c r="M178" s="171"/>
      <c r="N178" s="172">
        <f t="shared" si="13"/>
        <v>242.2302742198122</v>
      </c>
      <c r="O178" s="267">
        <f t="shared" si="8"/>
        <v>2.6826357639426743</v>
      </c>
      <c r="P178" s="267"/>
      <c r="Q178" s="280">
        <f t="shared" si="9"/>
        <v>1E-4</v>
      </c>
      <c r="R178" s="267">
        <f t="shared" si="10"/>
        <v>0.68807865373854316</v>
      </c>
      <c r="S178" s="267"/>
      <c r="T178" s="267">
        <f t="shared" si="14"/>
        <v>21.167294673493718</v>
      </c>
      <c r="W178" s="17" t="s">
        <v>36</v>
      </c>
      <c r="X178" s="18">
        <f t="shared" si="15"/>
        <v>141.86000000000001</v>
      </c>
    </row>
    <row r="179" spans="2:31" x14ac:dyDescent="0.25">
      <c r="B179" s="56" t="s">
        <v>16</v>
      </c>
      <c r="C179" s="68" t="s">
        <v>17</v>
      </c>
      <c r="D179" s="57" t="s">
        <v>207</v>
      </c>
      <c r="E179" s="68" t="s">
        <v>37</v>
      </c>
      <c r="F179" s="168">
        <f t="shared" si="11"/>
        <v>650</v>
      </c>
      <c r="G179" s="169">
        <f t="shared" ref="G179:G182" si="18">+G178</f>
        <v>0.81</v>
      </c>
      <c r="H179" s="305">
        <f>+M99</f>
        <v>0.31</v>
      </c>
      <c r="I179" s="267">
        <f t="shared" si="12"/>
        <v>163.215</v>
      </c>
      <c r="J179" s="324">
        <f>+L139</f>
        <v>6.276940230880107E-2</v>
      </c>
      <c r="K179" s="171"/>
      <c r="L179" s="170">
        <f t="shared" si="17"/>
        <v>38.576999999999998</v>
      </c>
      <c r="M179" s="171"/>
      <c r="N179" s="172">
        <f t="shared" si="13"/>
        <v>395.21781583232524</v>
      </c>
      <c r="O179" s="267">
        <f t="shared" si="8"/>
        <v>2.6826357639426743</v>
      </c>
      <c r="P179" s="267"/>
      <c r="Q179" s="280">
        <f t="shared" si="9"/>
        <v>1E-4</v>
      </c>
      <c r="R179" s="267">
        <f t="shared" si="10"/>
        <v>0.68807865373854316</v>
      </c>
      <c r="S179" s="267"/>
      <c r="T179" s="267">
        <f t="shared" si="14"/>
        <v>34.53611236201607</v>
      </c>
      <c r="W179" s="17" t="s">
        <v>38</v>
      </c>
      <c r="X179" s="18">
        <f t="shared" si="15"/>
        <v>1</v>
      </c>
    </row>
    <row r="180" spans="2:31" ht="15.75" thickBot="1" x14ac:dyDescent="0.3">
      <c r="B180" s="56" t="s">
        <v>16</v>
      </c>
      <c r="C180" s="68" t="s">
        <v>17</v>
      </c>
      <c r="D180" s="57" t="s">
        <v>207</v>
      </c>
      <c r="E180" s="68" t="s">
        <v>39</v>
      </c>
      <c r="F180" s="168">
        <f t="shared" si="11"/>
        <v>650</v>
      </c>
      <c r="G180" s="169">
        <f t="shared" si="18"/>
        <v>0.81</v>
      </c>
      <c r="H180" s="305">
        <f>+N99</f>
        <v>0.21</v>
      </c>
      <c r="I180" s="267">
        <f t="shared" si="12"/>
        <v>110.565</v>
      </c>
      <c r="J180" s="324">
        <f>+M139</f>
        <v>6.276940230880107E-2</v>
      </c>
      <c r="K180" s="171"/>
      <c r="L180" s="170">
        <f t="shared" si="17"/>
        <v>38.576999999999998</v>
      </c>
      <c r="M180" s="171"/>
      <c r="N180" s="172">
        <f t="shared" si="13"/>
        <v>267.72819782189771</v>
      </c>
      <c r="O180" s="267">
        <f t="shared" si="8"/>
        <v>2.6826357639426743</v>
      </c>
      <c r="P180" s="267"/>
      <c r="Q180" s="280">
        <f t="shared" si="9"/>
        <v>1E-4</v>
      </c>
      <c r="R180" s="267">
        <f t="shared" si="10"/>
        <v>0.68807865373854316</v>
      </c>
      <c r="S180" s="267"/>
      <c r="T180" s="267">
        <f t="shared" si="14"/>
        <v>23.395430954914108</v>
      </c>
      <c r="W180" s="19" t="s">
        <v>40</v>
      </c>
      <c r="X180" s="18">
        <f t="shared" si="15"/>
        <v>24</v>
      </c>
    </row>
    <row r="181" spans="2:31" x14ac:dyDescent="0.25">
      <c r="B181" s="56" t="s">
        <v>16</v>
      </c>
      <c r="C181" s="68" t="s">
        <v>17</v>
      </c>
      <c r="D181" s="57" t="s">
        <v>207</v>
      </c>
      <c r="E181" s="68" t="s">
        <v>41</v>
      </c>
      <c r="F181" s="168">
        <f t="shared" si="11"/>
        <v>650</v>
      </c>
      <c r="G181" s="169">
        <f t="shared" si="18"/>
        <v>0.81</v>
      </c>
      <c r="H181" s="305">
        <f>+O99</f>
        <v>0.09</v>
      </c>
      <c r="I181" s="267">
        <f t="shared" si="12"/>
        <v>47.384999999999998</v>
      </c>
      <c r="J181" s="324">
        <f>+N139</f>
        <v>6.276940230880107E-2</v>
      </c>
      <c r="K181" s="171"/>
      <c r="L181" s="170">
        <f t="shared" si="17"/>
        <v>38.576999999999998</v>
      </c>
      <c r="M181" s="171"/>
      <c r="N181" s="172">
        <f t="shared" si="13"/>
        <v>114.74065620938472</v>
      </c>
      <c r="O181" s="267">
        <f t="shared" si="8"/>
        <v>2.6826357639426743</v>
      </c>
      <c r="P181" s="267"/>
      <c r="Q181" s="280">
        <f t="shared" si="9"/>
        <v>1E-4</v>
      </c>
      <c r="R181" s="267">
        <f t="shared" si="10"/>
        <v>0.68807865373854316</v>
      </c>
      <c r="S181" s="267"/>
      <c r="T181" s="267">
        <f t="shared" si="14"/>
        <v>10.026613266391761</v>
      </c>
      <c r="W181" s="183" t="s">
        <v>180</v>
      </c>
    </row>
    <row r="182" spans="2:31" x14ac:dyDescent="0.25">
      <c r="B182" s="69" t="s">
        <v>16</v>
      </c>
      <c r="C182" s="70" t="s">
        <v>17</v>
      </c>
      <c r="D182" s="71" t="s">
        <v>207</v>
      </c>
      <c r="E182" s="70" t="s">
        <v>43</v>
      </c>
      <c r="F182" s="174">
        <f t="shared" si="11"/>
        <v>650</v>
      </c>
      <c r="G182" s="175">
        <f t="shared" si="18"/>
        <v>0.81</v>
      </c>
      <c r="H182" s="306">
        <f>+P99</f>
        <v>0.09</v>
      </c>
      <c r="I182" s="268">
        <f t="shared" si="12"/>
        <v>47.384999999999998</v>
      </c>
      <c r="J182" s="325">
        <f>+O139</f>
        <v>6.276940230880107E-2</v>
      </c>
      <c r="K182" s="177"/>
      <c r="L182" s="176">
        <f t="shared" si="17"/>
        <v>38.576999999999998</v>
      </c>
      <c r="M182" s="177"/>
      <c r="N182" s="178">
        <f t="shared" si="13"/>
        <v>114.74065620938472</v>
      </c>
      <c r="O182" s="268">
        <f t="shared" si="8"/>
        <v>2.6826357639426743</v>
      </c>
      <c r="P182" s="268"/>
      <c r="Q182" s="281">
        <f t="shared" si="9"/>
        <v>1E-4</v>
      </c>
      <c r="R182" s="268">
        <f t="shared" si="10"/>
        <v>0.68807865373854316</v>
      </c>
      <c r="S182" s="268"/>
      <c r="T182" s="268">
        <f t="shared" si="14"/>
        <v>10.026613266391761</v>
      </c>
    </row>
    <row r="183" spans="2:31" x14ac:dyDescent="0.25">
      <c r="B183" s="77" t="s">
        <v>16</v>
      </c>
      <c r="C183" s="55" t="s">
        <v>17</v>
      </c>
      <c r="D183" s="55" t="s">
        <v>25</v>
      </c>
      <c r="E183" s="68" t="s">
        <v>181</v>
      </c>
      <c r="F183" s="179">
        <f t="shared" si="11"/>
        <v>650</v>
      </c>
      <c r="G183" s="301">
        <f>+D82</f>
        <v>0</v>
      </c>
      <c r="H183" s="169">
        <v>0.15</v>
      </c>
      <c r="I183" s="269">
        <f>F183*G183*IF(ISBLANK(H183),1,H183)</f>
        <v>0</v>
      </c>
      <c r="J183" s="326">
        <f>+D119</f>
        <v>6.3E-2</v>
      </c>
      <c r="K183" s="181" t="s">
        <v>44</v>
      </c>
      <c r="L183" s="180">
        <f>+$X$172</f>
        <v>53.6</v>
      </c>
      <c r="M183" s="184" t="s">
        <v>45</v>
      </c>
      <c r="N183" s="182">
        <f t="shared" si="13"/>
        <v>0</v>
      </c>
      <c r="O183" s="269">
        <f t="shared" si="8"/>
        <v>1.7266531983669766</v>
      </c>
      <c r="P183" s="269" t="s">
        <v>46</v>
      </c>
      <c r="Q183" s="282">
        <f t="shared" si="9"/>
        <v>0.02</v>
      </c>
      <c r="R183" s="269">
        <f t="shared" si="10"/>
        <v>0.33200000000000007</v>
      </c>
      <c r="S183" s="269">
        <v>0.12804097311139565</v>
      </c>
      <c r="T183" s="269">
        <f t="shared" si="14"/>
        <v>0</v>
      </c>
    </row>
    <row r="184" spans="2:31" ht="15.75" thickBot="1" x14ac:dyDescent="0.3">
      <c r="B184" s="78" t="s">
        <v>16</v>
      </c>
      <c r="C184" s="57" t="s">
        <v>17</v>
      </c>
      <c r="D184" s="57" t="s">
        <v>25</v>
      </c>
      <c r="E184" s="68" t="s">
        <v>182</v>
      </c>
      <c r="F184" s="168">
        <f t="shared" si="11"/>
        <v>650</v>
      </c>
      <c r="G184" s="169">
        <f>+G183</f>
        <v>0</v>
      </c>
      <c r="H184" s="169">
        <v>0.14000000000000001</v>
      </c>
      <c r="I184" s="267">
        <f t="shared" si="12"/>
        <v>0</v>
      </c>
      <c r="J184" s="321">
        <f>+J183</f>
        <v>6.3E-2</v>
      </c>
      <c r="K184" s="171"/>
      <c r="L184" s="170">
        <f>+$X$172</f>
        <v>53.6</v>
      </c>
      <c r="M184" s="171"/>
      <c r="N184" s="172">
        <f t="shared" si="13"/>
        <v>0</v>
      </c>
      <c r="O184" s="267">
        <f t="shared" si="8"/>
        <v>1.7266531983669766</v>
      </c>
      <c r="P184" s="267" t="s">
        <v>46</v>
      </c>
      <c r="Q184" s="280">
        <f t="shared" si="9"/>
        <v>0.02</v>
      </c>
      <c r="R184" s="267">
        <f t="shared" si="10"/>
        <v>0.33200000000000007</v>
      </c>
      <c r="S184" s="267">
        <v>0.12804097311139565</v>
      </c>
      <c r="T184" s="267">
        <f t="shared" si="14"/>
        <v>0</v>
      </c>
      <c r="W184" s="49" t="s">
        <v>141</v>
      </c>
      <c r="AD184" s="50" t="s">
        <v>140</v>
      </c>
      <c r="AE184" s="373"/>
    </row>
    <row r="185" spans="2:31" ht="30.75" thickBot="1" x14ac:dyDescent="0.3">
      <c r="B185" s="78" t="s">
        <v>16</v>
      </c>
      <c r="C185" s="57" t="s">
        <v>17</v>
      </c>
      <c r="D185" s="57" t="s">
        <v>25</v>
      </c>
      <c r="E185" s="68" t="s">
        <v>57</v>
      </c>
      <c r="F185" s="168">
        <f t="shared" si="11"/>
        <v>650</v>
      </c>
      <c r="G185" s="169">
        <f t="shared" ref="G185:G186" si="19">+G184</f>
        <v>0</v>
      </c>
      <c r="H185" s="169">
        <v>0.49</v>
      </c>
      <c r="I185" s="267">
        <f t="shared" si="12"/>
        <v>0</v>
      </c>
      <c r="J185" s="321">
        <f>+J184</f>
        <v>6.3E-2</v>
      </c>
      <c r="K185" s="171"/>
      <c r="L185" s="170">
        <f>+$X$172</f>
        <v>53.6</v>
      </c>
      <c r="M185" s="171"/>
      <c r="N185" s="172">
        <f t="shared" si="13"/>
        <v>0</v>
      </c>
      <c r="O185" s="267">
        <f t="shared" si="8"/>
        <v>1.7266531983669766</v>
      </c>
      <c r="P185" s="267" t="s">
        <v>46</v>
      </c>
      <c r="Q185" s="280">
        <f t="shared" si="9"/>
        <v>0.02</v>
      </c>
      <c r="R185" s="267">
        <f t="shared" si="10"/>
        <v>0.33200000000000007</v>
      </c>
      <c r="S185" s="267">
        <v>0.12804097311139565</v>
      </c>
      <c r="T185" s="267">
        <f t="shared" si="14"/>
        <v>0</v>
      </c>
      <c r="W185" s="51" t="s">
        <v>136</v>
      </c>
      <c r="X185" s="60" t="str">
        <f>+B27</f>
        <v>BE - Belgium</v>
      </c>
      <c r="AD185" s="396" t="s">
        <v>103</v>
      </c>
      <c r="AE185" s="250" t="s">
        <v>139</v>
      </c>
    </row>
    <row r="186" spans="2:31" ht="15.75" thickBot="1" x14ac:dyDescent="0.3">
      <c r="B186" s="79" t="s">
        <v>16</v>
      </c>
      <c r="C186" s="71" t="s">
        <v>17</v>
      </c>
      <c r="D186" s="71" t="s">
        <v>25</v>
      </c>
      <c r="E186" s="70" t="s">
        <v>183</v>
      </c>
      <c r="F186" s="174">
        <f t="shared" si="11"/>
        <v>650</v>
      </c>
      <c r="G186" s="175">
        <f t="shared" si="19"/>
        <v>0</v>
      </c>
      <c r="H186" s="169">
        <v>0.22</v>
      </c>
      <c r="I186" s="268">
        <f t="shared" si="12"/>
        <v>0</v>
      </c>
      <c r="J186" s="322">
        <f>+J185</f>
        <v>6.3E-2</v>
      </c>
      <c r="K186" s="177"/>
      <c r="L186" s="176">
        <f>+$X$172</f>
        <v>53.6</v>
      </c>
      <c r="M186" s="177"/>
      <c r="N186" s="178">
        <f t="shared" si="13"/>
        <v>0</v>
      </c>
      <c r="O186" s="268">
        <f t="shared" si="8"/>
        <v>1.7266531983669766</v>
      </c>
      <c r="P186" s="268" t="s">
        <v>46</v>
      </c>
      <c r="Q186" s="281">
        <f t="shared" si="9"/>
        <v>0.02</v>
      </c>
      <c r="R186" s="268">
        <f t="shared" si="10"/>
        <v>0.33200000000000007</v>
      </c>
      <c r="S186" s="268">
        <v>0.12804097311139565</v>
      </c>
      <c r="T186" s="268">
        <f t="shared" si="14"/>
        <v>0</v>
      </c>
      <c r="W186" s="252" t="s">
        <v>6</v>
      </c>
      <c r="X186" s="253" t="s">
        <v>228</v>
      </c>
      <c r="Y186" s="253" t="s">
        <v>54</v>
      </c>
      <c r="Z186" s="253" t="s">
        <v>55</v>
      </c>
      <c r="AA186" s="254" t="s">
        <v>56</v>
      </c>
      <c r="AD186" s="396" t="s">
        <v>135</v>
      </c>
      <c r="AE186" s="396">
        <v>0.27589999999999998</v>
      </c>
    </row>
    <row r="187" spans="2:31" x14ac:dyDescent="0.25">
      <c r="B187" s="54" t="s">
        <v>16</v>
      </c>
      <c r="C187" s="76" t="s">
        <v>17</v>
      </c>
      <c r="D187" s="55" t="s">
        <v>27</v>
      </c>
      <c r="E187" s="68" t="s">
        <v>181</v>
      </c>
      <c r="F187" s="179">
        <f t="shared" si="11"/>
        <v>650</v>
      </c>
      <c r="G187" s="301">
        <f>+E82</f>
        <v>8.9999999999999993E-3</v>
      </c>
      <c r="H187" s="169">
        <v>0.14000000000000001</v>
      </c>
      <c r="I187" s="269">
        <f>F187*G187*IF(ISBLANK(H187),1,H187)</f>
        <v>0.81900000000000006</v>
      </c>
      <c r="J187" s="323">
        <f>+E119</f>
        <v>0.11176470588235295</v>
      </c>
      <c r="K187" s="184" t="s">
        <v>20</v>
      </c>
      <c r="L187" s="180">
        <f>+$X$173</f>
        <v>25.168500000000002</v>
      </c>
      <c r="M187" s="163" t="s">
        <v>21</v>
      </c>
      <c r="N187" s="182">
        <f t="shared" si="13"/>
        <v>2.3038060500000004</v>
      </c>
      <c r="O187" s="269">
        <f t="shared" si="8"/>
        <v>2.0829108092084367</v>
      </c>
      <c r="P187" s="269" t="s">
        <v>46</v>
      </c>
      <c r="Q187" s="282">
        <f t="shared" si="9"/>
        <v>1E-4</v>
      </c>
      <c r="R187" s="269">
        <f t="shared" si="10"/>
        <v>0.91127347902869105</v>
      </c>
      <c r="S187" s="269">
        <v>0.51</v>
      </c>
      <c r="T187" s="269">
        <f t="shared" si="14"/>
        <v>0.13979148287828663</v>
      </c>
      <c r="W187" s="249" t="s">
        <v>18</v>
      </c>
      <c r="X187" s="400">
        <v>2.3446696785996459</v>
      </c>
      <c r="Y187" s="398" t="s">
        <v>58</v>
      </c>
      <c r="Z187" s="400">
        <v>0.60909016790437731</v>
      </c>
      <c r="AA187" s="399">
        <v>1E-4</v>
      </c>
      <c r="AD187" s="251" t="s">
        <v>104</v>
      </c>
      <c r="AE187" s="396">
        <v>0.21149999999999999</v>
      </c>
    </row>
    <row r="188" spans="2:31" x14ac:dyDescent="0.25">
      <c r="B188" s="56" t="s">
        <v>16</v>
      </c>
      <c r="C188" s="68" t="s">
        <v>17</v>
      </c>
      <c r="D188" s="57" t="s">
        <v>27</v>
      </c>
      <c r="E188" s="68" t="s">
        <v>182</v>
      </c>
      <c r="F188" s="168">
        <f t="shared" si="11"/>
        <v>650</v>
      </c>
      <c r="G188" s="169">
        <f>+G187</f>
        <v>8.9999999999999993E-3</v>
      </c>
      <c r="H188" s="169">
        <v>0.12</v>
      </c>
      <c r="I188" s="267">
        <f t="shared" si="12"/>
        <v>0.70199999999999996</v>
      </c>
      <c r="J188" s="324">
        <f>+J187</f>
        <v>0.11176470588235295</v>
      </c>
      <c r="K188" s="171"/>
      <c r="L188" s="170">
        <f>+$X$173</f>
        <v>25.168500000000002</v>
      </c>
      <c r="M188" s="171"/>
      <c r="N188" s="172">
        <f t="shared" si="13"/>
        <v>1.9746909000000001</v>
      </c>
      <c r="O188" s="267">
        <f t="shared" si="8"/>
        <v>2.0829108092084367</v>
      </c>
      <c r="P188" s="267" t="s">
        <v>46</v>
      </c>
      <c r="Q188" s="280">
        <f t="shared" si="9"/>
        <v>1E-4</v>
      </c>
      <c r="R188" s="267">
        <f t="shared" si="10"/>
        <v>0.91127347902869105</v>
      </c>
      <c r="S188" s="267">
        <v>0.51</v>
      </c>
      <c r="T188" s="267">
        <f t="shared" si="14"/>
        <v>0.11982127103853137</v>
      </c>
      <c r="W188" s="248" t="s">
        <v>23</v>
      </c>
      <c r="X188" s="401">
        <v>2.6826357639426743</v>
      </c>
      <c r="Y188" s="396" t="s">
        <v>58</v>
      </c>
      <c r="Z188" s="401">
        <v>0.68807865373854316</v>
      </c>
      <c r="AA188" s="397">
        <v>1E-4</v>
      </c>
      <c r="AD188" s="251" t="s">
        <v>105</v>
      </c>
      <c r="AE188" s="396">
        <v>0.37009999999999998</v>
      </c>
    </row>
    <row r="189" spans="2:31" x14ac:dyDescent="0.25">
      <c r="B189" s="56" t="s">
        <v>16</v>
      </c>
      <c r="C189" s="68" t="s">
        <v>17</v>
      </c>
      <c r="D189" s="57" t="s">
        <v>27</v>
      </c>
      <c r="E189" s="68" t="s">
        <v>57</v>
      </c>
      <c r="F189" s="168">
        <f t="shared" si="11"/>
        <v>650</v>
      </c>
      <c r="G189" s="169">
        <f>+G188</f>
        <v>8.9999999999999993E-3</v>
      </c>
      <c r="H189" s="169">
        <f>+H185</f>
        <v>0.49</v>
      </c>
      <c r="I189" s="267">
        <f t="shared" si="12"/>
        <v>2.8664999999999998</v>
      </c>
      <c r="J189" s="324">
        <f>+J188</f>
        <v>0.11176470588235295</v>
      </c>
      <c r="K189" s="171"/>
      <c r="L189" s="170">
        <f>+$X$173</f>
        <v>25.168500000000002</v>
      </c>
      <c r="M189" s="171"/>
      <c r="N189" s="172">
        <f t="shared" si="13"/>
        <v>8.0633211750000005</v>
      </c>
      <c r="O189" s="267">
        <f t="shared" si="8"/>
        <v>2.0829108092084367</v>
      </c>
      <c r="P189" s="267" t="s">
        <v>46</v>
      </c>
      <c r="Q189" s="280">
        <f t="shared" si="9"/>
        <v>1E-4</v>
      </c>
      <c r="R189" s="267">
        <f t="shared" si="10"/>
        <v>0.91127347902869105</v>
      </c>
      <c r="S189" s="267">
        <v>0.51</v>
      </c>
      <c r="T189" s="267">
        <f t="shared" si="14"/>
        <v>0.48927019007400319</v>
      </c>
      <c r="W189" s="248" t="s">
        <v>25</v>
      </c>
      <c r="X189" s="401">
        <v>1.7266531983669766</v>
      </c>
      <c r="Y189" s="396" t="s">
        <v>46</v>
      </c>
      <c r="Z189" s="401">
        <v>0.33200000000000007</v>
      </c>
      <c r="AA189" s="397">
        <v>0.02</v>
      </c>
      <c r="AD189" s="251" t="s">
        <v>106</v>
      </c>
      <c r="AE189" s="396">
        <v>0.37580000000000002</v>
      </c>
    </row>
    <row r="190" spans="2:31" x14ac:dyDescent="0.25">
      <c r="B190" s="69" t="s">
        <v>16</v>
      </c>
      <c r="C190" s="70" t="s">
        <v>17</v>
      </c>
      <c r="D190" s="71" t="s">
        <v>27</v>
      </c>
      <c r="E190" s="70" t="s">
        <v>183</v>
      </c>
      <c r="F190" s="174">
        <f t="shared" si="11"/>
        <v>650</v>
      </c>
      <c r="G190" s="175">
        <f>+G189</f>
        <v>8.9999999999999993E-3</v>
      </c>
      <c r="H190" s="169">
        <v>0.25</v>
      </c>
      <c r="I190" s="268">
        <f t="shared" si="12"/>
        <v>1.4624999999999999</v>
      </c>
      <c r="J190" s="325">
        <f>+J189</f>
        <v>0.11176470588235295</v>
      </c>
      <c r="K190" s="177"/>
      <c r="L190" s="176">
        <f>+$X$173</f>
        <v>25.168500000000002</v>
      </c>
      <c r="M190" s="177"/>
      <c r="N190" s="178">
        <f t="shared" si="13"/>
        <v>4.1139393750000002</v>
      </c>
      <c r="O190" s="268">
        <f t="shared" si="8"/>
        <v>2.0829108092084367</v>
      </c>
      <c r="P190" s="268" t="s">
        <v>46</v>
      </c>
      <c r="Q190" s="281">
        <f t="shared" si="9"/>
        <v>1E-4</v>
      </c>
      <c r="R190" s="268">
        <f t="shared" si="10"/>
        <v>0.91127347902869105</v>
      </c>
      <c r="S190" s="268">
        <v>0.51</v>
      </c>
      <c r="T190" s="268">
        <f t="shared" si="14"/>
        <v>0.24962764799694037</v>
      </c>
      <c r="W190" s="248" t="s">
        <v>27</v>
      </c>
      <c r="X190" s="401">
        <v>2.0829108092084367</v>
      </c>
      <c r="Y190" s="396" t="s">
        <v>46</v>
      </c>
      <c r="Z190" s="401">
        <v>0.91127347902869105</v>
      </c>
      <c r="AA190" s="397">
        <v>1E-4</v>
      </c>
      <c r="AD190" s="251" t="s">
        <v>107</v>
      </c>
      <c r="AE190" s="396">
        <v>0.1666</v>
      </c>
    </row>
    <row r="191" spans="2:31" x14ac:dyDescent="0.25">
      <c r="B191" s="54" t="s">
        <v>16</v>
      </c>
      <c r="C191" s="76" t="s">
        <v>17</v>
      </c>
      <c r="D191" s="55" t="s">
        <v>156</v>
      </c>
      <c r="E191" s="68" t="s">
        <v>181</v>
      </c>
      <c r="F191" s="179">
        <f t="shared" si="11"/>
        <v>650</v>
      </c>
      <c r="G191" s="301">
        <f>+G82</f>
        <v>0</v>
      </c>
      <c r="H191" s="169">
        <v>0.37</v>
      </c>
      <c r="I191" s="269">
        <f t="shared" si="12"/>
        <v>0</v>
      </c>
      <c r="J191" s="326">
        <f>+MAX(G119,F119)</f>
        <v>0.110126582278481</v>
      </c>
      <c r="K191" s="181"/>
      <c r="L191" s="180">
        <f>+$X$176</f>
        <v>23.94</v>
      </c>
      <c r="M191" s="181"/>
      <c r="N191" s="182">
        <f t="shared" si="13"/>
        <v>0</v>
      </c>
      <c r="O191" s="269">
        <f t="shared" si="8"/>
        <v>1.4068018071597874</v>
      </c>
      <c r="P191" s="269"/>
      <c r="Q191" s="282">
        <f t="shared" si="9"/>
        <v>1E-4</v>
      </c>
      <c r="R191" s="269">
        <f t="shared" si="10"/>
        <v>7.5935324818283981E-2</v>
      </c>
      <c r="S191" s="269"/>
      <c r="T191" s="269">
        <f t="shared" si="14"/>
        <v>0</v>
      </c>
      <c r="W191" s="248" t="s">
        <v>31</v>
      </c>
      <c r="X191" s="401">
        <v>1.4068018071597874</v>
      </c>
      <c r="Y191" s="396" t="s">
        <v>58</v>
      </c>
      <c r="Z191" s="401">
        <v>7.5935324818283981E-2</v>
      </c>
      <c r="AA191" s="397">
        <v>1E-4</v>
      </c>
      <c r="AD191" s="251" t="s">
        <v>108</v>
      </c>
      <c r="AE191" s="396">
        <v>0.4249</v>
      </c>
    </row>
    <row r="192" spans="2:31" x14ac:dyDescent="0.25">
      <c r="B192" s="56" t="s">
        <v>16</v>
      </c>
      <c r="C192" s="68" t="s">
        <v>17</v>
      </c>
      <c r="D192" s="57" t="str">
        <f>+D191</f>
        <v>Bio-Ethanol / ethanol</v>
      </c>
      <c r="E192" s="68" t="s">
        <v>182</v>
      </c>
      <c r="F192" s="168">
        <f t="shared" si="11"/>
        <v>650</v>
      </c>
      <c r="G192" s="169">
        <f>+G191</f>
        <v>0</v>
      </c>
      <c r="H192" s="169">
        <v>0.31</v>
      </c>
      <c r="I192" s="267">
        <f t="shared" si="12"/>
        <v>0</v>
      </c>
      <c r="J192" s="321">
        <f>+J191</f>
        <v>0.110126582278481</v>
      </c>
      <c r="K192" s="171"/>
      <c r="L192" s="170">
        <f>+$X$176</f>
        <v>23.94</v>
      </c>
      <c r="M192" s="171"/>
      <c r="N192" s="172">
        <f t="shared" si="13"/>
        <v>0</v>
      </c>
      <c r="O192" s="267">
        <f t="shared" si="8"/>
        <v>1.4068018071597874</v>
      </c>
      <c r="P192" s="267"/>
      <c r="Q192" s="280">
        <f t="shared" si="9"/>
        <v>1E-4</v>
      </c>
      <c r="R192" s="267">
        <f t="shared" si="10"/>
        <v>7.5935324818283981E-2</v>
      </c>
      <c r="S192" s="267"/>
      <c r="T192" s="267">
        <f t="shared" si="14"/>
        <v>0</v>
      </c>
      <c r="W192" s="248" t="s">
        <v>32</v>
      </c>
      <c r="X192" s="401">
        <v>1.4068018071597874</v>
      </c>
      <c r="Y192" s="396" t="s">
        <v>58</v>
      </c>
      <c r="Z192" s="401">
        <v>-1.0191319909822323</v>
      </c>
      <c r="AA192" s="397">
        <v>1E-4</v>
      </c>
      <c r="AD192" s="251" t="s">
        <v>109</v>
      </c>
      <c r="AE192" s="396">
        <v>0.76219999999999999</v>
      </c>
    </row>
    <row r="193" spans="2:31" x14ac:dyDescent="0.25">
      <c r="B193" s="56" t="s">
        <v>16</v>
      </c>
      <c r="C193" s="68" t="s">
        <v>17</v>
      </c>
      <c r="D193" s="57" t="str">
        <f>+D192</f>
        <v>Bio-Ethanol / ethanol</v>
      </c>
      <c r="E193" s="68" t="s">
        <v>57</v>
      </c>
      <c r="F193" s="168">
        <f t="shared" si="11"/>
        <v>650</v>
      </c>
      <c r="G193" s="169">
        <f t="shared" ref="G193:G194" si="20">+G192</f>
        <v>0</v>
      </c>
      <c r="H193" s="169">
        <v>0.17</v>
      </c>
      <c r="I193" s="267">
        <f t="shared" si="12"/>
        <v>0</v>
      </c>
      <c r="J193" s="321">
        <f>+J192</f>
        <v>0.110126582278481</v>
      </c>
      <c r="K193" s="171"/>
      <c r="L193" s="170">
        <f>+$X$176</f>
        <v>23.94</v>
      </c>
      <c r="M193" s="171"/>
      <c r="N193" s="172">
        <f t="shared" si="13"/>
        <v>0</v>
      </c>
      <c r="O193" s="267">
        <f t="shared" si="8"/>
        <v>1.4068018071597874</v>
      </c>
      <c r="P193" s="267"/>
      <c r="Q193" s="280">
        <f t="shared" si="9"/>
        <v>1E-4</v>
      </c>
      <c r="R193" s="267">
        <f t="shared" si="10"/>
        <v>7.5935324818283981E-2</v>
      </c>
      <c r="S193" s="267"/>
      <c r="T193" s="267">
        <f t="shared" si="14"/>
        <v>0</v>
      </c>
      <c r="W193" s="248" t="s">
        <v>137</v>
      </c>
      <c r="X193" s="401">
        <v>2.1461086111541396</v>
      </c>
      <c r="Y193" s="396" t="s">
        <v>58</v>
      </c>
      <c r="Z193" s="401">
        <v>-1.4907532970097548</v>
      </c>
      <c r="AA193" s="397">
        <v>1E-4</v>
      </c>
      <c r="AD193" s="251" t="s">
        <v>110</v>
      </c>
      <c r="AE193" s="396">
        <v>0.4556</v>
      </c>
    </row>
    <row r="194" spans="2:31" x14ac:dyDescent="0.25">
      <c r="B194" s="69" t="s">
        <v>16</v>
      </c>
      <c r="C194" s="70" t="s">
        <v>17</v>
      </c>
      <c r="D194" s="71" t="str">
        <f>+D193</f>
        <v>Bio-Ethanol / ethanol</v>
      </c>
      <c r="E194" s="70" t="s">
        <v>183</v>
      </c>
      <c r="F194" s="174">
        <f t="shared" si="11"/>
        <v>650</v>
      </c>
      <c r="G194" s="175">
        <f t="shared" si="20"/>
        <v>0</v>
      </c>
      <c r="H194" s="169">
        <v>0.15</v>
      </c>
      <c r="I194" s="268">
        <f t="shared" si="12"/>
        <v>0</v>
      </c>
      <c r="J194" s="322">
        <f>+J193</f>
        <v>0.110126582278481</v>
      </c>
      <c r="K194" s="177"/>
      <c r="L194" s="176">
        <f>+$X$176</f>
        <v>23.94</v>
      </c>
      <c r="M194" s="177"/>
      <c r="N194" s="178">
        <f t="shared" si="13"/>
        <v>0</v>
      </c>
      <c r="O194" s="268">
        <f t="shared" si="8"/>
        <v>1.4068018071597874</v>
      </c>
      <c r="P194" s="268"/>
      <c r="Q194" s="281">
        <f t="shared" si="9"/>
        <v>1E-4</v>
      </c>
      <c r="R194" s="268">
        <f t="shared" si="10"/>
        <v>7.5935324818283981E-2</v>
      </c>
      <c r="S194" s="268"/>
      <c r="T194" s="268">
        <f t="shared" si="14"/>
        <v>0</v>
      </c>
      <c r="W194" s="248" t="s">
        <v>36</v>
      </c>
      <c r="X194" s="401">
        <v>0</v>
      </c>
      <c r="Y194" s="396" t="s">
        <v>46</v>
      </c>
      <c r="Z194" s="401">
        <v>1.5</v>
      </c>
      <c r="AA194" s="397">
        <v>0</v>
      </c>
      <c r="AD194" s="251" t="s">
        <v>111</v>
      </c>
      <c r="AE194" s="396">
        <v>0.82989999999999997</v>
      </c>
    </row>
    <row r="195" spans="2:31" x14ac:dyDescent="0.25">
      <c r="B195" s="54" t="s">
        <v>16</v>
      </c>
      <c r="C195" s="76" t="s">
        <v>17</v>
      </c>
      <c r="D195" s="55" t="s">
        <v>50</v>
      </c>
      <c r="E195" s="68" t="s">
        <v>181</v>
      </c>
      <c r="F195" s="179">
        <f t="shared" si="11"/>
        <v>650</v>
      </c>
      <c r="G195" s="301">
        <f>+K82</f>
        <v>0.01</v>
      </c>
      <c r="H195" s="169">
        <v>0.01</v>
      </c>
      <c r="I195" s="269">
        <f t="shared" si="12"/>
        <v>6.5000000000000002E-2</v>
      </c>
      <c r="J195" s="323">
        <f>+K119</f>
        <v>4.5333333333333337E-2</v>
      </c>
      <c r="K195" s="181"/>
      <c r="L195" s="180">
        <f>+$X$170</f>
        <v>34.200000000000003</v>
      </c>
      <c r="M195" s="181"/>
      <c r="N195" s="182">
        <f t="shared" si="13"/>
        <v>0.10077600000000002</v>
      </c>
      <c r="O195" s="269">
        <f t="shared" si="8"/>
        <v>2.3446696785996459</v>
      </c>
      <c r="P195" s="269"/>
      <c r="Q195" s="282">
        <f t="shared" si="9"/>
        <v>1E-4</v>
      </c>
      <c r="R195" s="269">
        <f t="shared" si="10"/>
        <v>0.60909016790437731</v>
      </c>
      <c r="S195" s="269"/>
      <c r="T195" s="269">
        <f t="shared" si="14"/>
        <v>8.7046160555999588E-3</v>
      </c>
      <c r="W195" s="248" t="s">
        <v>38</v>
      </c>
      <c r="X195" s="401">
        <v>0</v>
      </c>
      <c r="Y195" s="396" t="s">
        <v>52</v>
      </c>
      <c r="Z195" s="402">
        <f>+VLOOKUP(X185,$AD$186:$AE$216,2,FALSE)</f>
        <v>0.21149999999999999</v>
      </c>
      <c r="AA195" s="397">
        <v>0</v>
      </c>
      <c r="AD195" s="251" t="s">
        <v>112</v>
      </c>
      <c r="AE195" s="396">
        <v>0.30399999999999999</v>
      </c>
    </row>
    <row r="196" spans="2:31" x14ac:dyDescent="0.25">
      <c r="B196" s="56" t="s">
        <v>16</v>
      </c>
      <c r="C196" s="68" t="s">
        <v>17</v>
      </c>
      <c r="D196" s="57" t="s">
        <v>50</v>
      </c>
      <c r="E196" s="68" t="s">
        <v>182</v>
      </c>
      <c r="F196" s="168">
        <f t="shared" si="11"/>
        <v>650</v>
      </c>
      <c r="G196" s="169">
        <f>+G195</f>
        <v>0.01</v>
      </c>
      <c r="H196" s="169">
        <v>0.05</v>
      </c>
      <c r="I196" s="267">
        <f t="shared" si="12"/>
        <v>0.32500000000000001</v>
      </c>
      <c r="J196" s="324">
        <f>+J195</f>
        <v>4.5333333333333337E-2</v>
      </c>
      <c r="K196" s="171"/>
      <c r="L196" s="170">
        <f>+$X$170</f>
        <v>34.200000000000003</v>
      </c>
      <c r="M196" s="171"/>
      <c r="N196" s="172">
        <f t="shared" si="13"/>
        <v>0.50388000000000011</v>
      </c>
      <c r="O196" s="267">
        <f t="shared" si="8"/>
        <v>2.3446696785996459</v>
      </c>
      <c r="P196" s="267"/>
      <c r="Q196" s="280">
        <f t="shared" si="9"/>
        <v>1E-4</v>
      </c>
      <c r="R196" s="267">
        <f t="shared" si="10"/>
        <v>0.60909016790437731</v>
      </c>
      <c r="S196" s="267"/>
      <c r="T196" s="267">
        <f t="shared" si="14"/>
        <v>4.3523080277999796E-2</v>
      </c>
      <c r="W196" s="249" t="s">
        <v>214</v>
      </c>
      <c r="X196" s="400">
        <v>2.3446696785996459</v>
      </c>
      <c r="Y196" s="398" t="s">
        <v>58</v>
      </c>
      <c r="Z196" s="400">
        <v>0.60909016790437731</v>
      </c>
      <c r="AA196" s="399">
        <v>1E-4</v>
      </c>
      <c r="AD196" s="251" t="s">
        <v>113</v>
      </c>
      <c r="AE196" s="396">
        <v>3.4799999999999998E-2</v>
      </c>
    </row>
    <row r="197" spans="2:31" x14ac:dyDescent="0.25">
      <c r="B197" s="56" t="s">
        <v>16</v>
      </c>
      <c r="C197" s="68" t="s">
        <v>17</v>
      </c>
      <c r="D197" s="57" t="s">
        <v>50</v>
      </c>
      <c r="E197" s="68" t="s">
        <v>57</v>
      </c>
      <c r="F197" s="168">
        <f t="shared" si="11"/>
        <v>650</v>
      </c>
      <c r="G197" s="169">
        <f t="shared" ref="G197:G198" si="21">+G196</f>
        <v>0.01</v>
      </c>
      <c r="H197" s="169">
        <v>0.3</v>
      </c>
      <c r="I197" s="267">
        <f t="shared" si="12"/>
        <v>1.95</v>
      </c>
      <c r="J197" s="324">
        <f>+J196</f>
        <v>4.5333333333333337E-2</v>
      </c>
      <c r="K197" s="171"/>
      <c r="L197" s="170">
        <f>+$X$170</f>
        <v>34.200000000000003</v>
      </c>
      <c r="M197" s="171"/>
      <c r="N197" s="172">
        <f t="shared" si="13"/>
        <v>3.0232800000000006</v>
      </c>
      <c r="O197" s="267">
        <f t="shared" si="8"/>
        <v>2.3446696785996459</v>
      </c>
      <c r="P197" s="267"/>
      <c r="Q197" s="280">
        <f t="shared" si="9"/>
        <v>1E-4</v>
      </c>
      <c r="R197" s="267">
        <f t="shared" si="10"/>
        <v>0.60909016790437731</v>
      </c>
      <c r="S197" s="267"/>
      <c r="T197" s="267">
        <f t="shared" si="14"/>
        <v>0.26113848166799875</v>
      </c>
      <c r="W197" s="248" t="s">
        <v>215</v>
      </c>
      <c r="X197" s="401">
        <v>2.6826357639426743</v>
      </c>
      <c r="Y197" s="396" t="s">
        <v>58</v>
      </c>
      <c r="Z197" s="401">
        <v>0.68807865373854316</v>
      </c>
      <c r="AA197" s="397">
        <v>1E-4</v>
      </c>
      <c r="AD197" s="251" t="s">
        <v>114</v>
      </c>
      <c r="AE197" s="396">
        <v>0.13669999999999999</v>
      </c>
    </row>
    <row r="198" spans="2:31" x14ac:dyDescent="0.25">
      <c r="B198" s="69" t="s">
        <v>16</v>
      </c>
      <c r="C198" s="70" t="s">
        <v>17</v>
      </c>
      <c r="D198" s="71" t="s">
        <v>50</v>
      </c>
      <c r="E198" s="70" t="s">
        <v>183</v>
      </c>
      <c r="F198" s="174">
        <f t="shared" si="11"/>
        <v>650</v>
      </c>
      <c r="G198" s="175">
        <f t="shared" si="21"/>
        <v>0.01</v>
      </c>
      <c r="H198" s="169">
        <v>0.64</v>
      </c>
      <c r="I198" s="268">
        <f t="shared" si="12"/>
        <v>4.16</v>
      </c>
      <c r="J198" s="325">
        <f>+J197</f>
        <v>4.5333333333333337E-2</v>
      </c>
      <c r="K198" s="177"/>
      <c r="L198" s="176">
        <f>+$X$170</f>
        <v>34.200000000000003</v>
      </c>
      <c r="M198" s="177"/>
      <c r="N198" s="178">
        <f t="shared" si="13"/>
        <v>6.4496640000000012</v>
      </c>
      <c r="O198" s="268">
        <f t="shared" si="8"/>
        <v>2.3446696785996459</v>
      </c>
      <c r="P198" s="268"/>
      <c r="Q198" s="281">
        <f t="shared" si="9"/>
        <v>1E-4</v>
      </c>
      <c r="R198" s="268">
        <f t="shared" si="10"/>
        <v>0.60909016790437731</v>
      </c>
      <c r="S198" s="268"/>
      <c r="T198" s="268">
        <f t="shared" si="14"/>
        <v>0.55709542755839736</v>
      </c>
      <c r="W198" s="248" t="s">
        <v>156</v>
      </c>
      <c r="X198" s="401">
        <f>+IF(($F$82+$G$82)&gt;0,(X191*$F$82+X192*$G$82)/($F$82+$G$82),X191)</f>
        <v>1.4068018071597874</v>
      </c>
      <c r="Y198" s="396" t="s">
        <v>58</v>
      </c>
      <c r="Z198" s="401">
        <f>+IF(($F$82+$G$82)&gt;0,(Z191*$F$82+Z192*$G$82)/($F$82+$G$82),Z191)</f>
        <v>7.5935324818283981E-2</v>
      </c>
      <c r="AA198" s="396">
        <f>+IF(($F$82+$G$82)&gt;0,(AA191*$F$82+AA192*$G$82)/($F$82+$G$82),AA191)</f>
        <v>1E-4</v>
      </c>
      <c r="AD198" s="251" t="s">
        <v>115</v>
      </c>
      <c r="AE198" s="396">
        <v>0.22919999999999999</v>
      </c>
    </row>
    <row r="199" spans="2:31" x14ac:dyDescent="0.25">
      <c r="B199" s="54" t="s">
        <v>16</v>
      </c>
      <c r="C199" s="76" t="s">
        <v>17</v>
      </c>
      <c r="D199" s="55" t="s">
        <v>51</v>
      </c>
      <c r="E199" s="68" t="s">
        <v>181</v>
      </c>
      <c r="F199" s="179">
        <f t="shared" si="11"/>
        <v>650</v>
      </c>
      <c r="G199" s="301">
        <f>+L82</f>
        <v>0.01</v>
      </c>
      <c r="H199" s="169">
        <v>0.01</v>
      </c>
      <c r="I199" s="269">
        <f t="shared" si="12"/>
        <v>6.5000000000000002E-2</v>
      </c>
      <c r="J199" s="326">
        <f>+L119</f>
        <v>3.3000000000000002E-2</v>
      </c>
      <c r="K199" s="181"/>
      <c r="L199" s="180">
        <f>+$X$171</f>
        <v>38.576999999999998</v>
      </c>
      <c r="M199" s="181"/>
      <c r="N199" s="182">
        <f t="shared" si="13"/>
        <v>8.2747664999999998E-2</v>
      </c>
      <c r="O199" s="269">
        <f t="shared" si="8"/>
        <v>2.6826357639426743</v>
      </c>
      <c r="P199" s="269"/>
      <c r="Q199" s="282">
        <f t="shared" si="9"/>
        <v>1E-4</v>
      </c>
      <c r="R199" s="269">
        <f t="shared" si="10"/>
        <v>0.68807865373854316</v>
      </c>
      <c r="S199" s="269"/>
      <c r="T199" s="269">
        <f t="shared" si="14"/>
        <v>7.2309054441688052E-3</v>
      </c>
      <c r="W199" s="248" t="s">
        <v>207</v>
      </c>
      <c r="X199" s="401">
        <f>+IF(($C$82+$H$82)&gt;0,(X188*$C$82+X193*$H$82)/($C$82+$H$82),X188)</f>
        <v>2.6826357639426743</v>
      </c>
      <c r="Y199" s="396" t="s">
        <v>58</v>
      </c>
      <c r="Z199" s="401">
        <f>+IF(($C$82+$H$82)&gt;0,(Z188*$C$82+Z193*$H$82)/($C$82+$H$82),Z188)</f>
        <v>0.68807865373854316</v>
      </c>
      <c r="AA199" s="396">
        <f>+IF(($C$82+$H$82)&gt;0,(AA188*$C$82+AA193*$H$82)/($C$82+$H$82),0)</f>
        <v>1E-4</v>
      </c>
      <c r="AD199" s="251" t="s">
        <v>116</v>
      </c>
      <c r="AE199" s="396">
        <v>0.68359999999999999</v>
      </c>
    </row>
    <row r="200" spans="2:31" x14ac:dyDescent="0.25">
      <c r="B200" s="56" t="s">
        <v>16</v>
      </c>
      <c r="C200" s="68" t="s">
        <v>17</v>
      </c>
      <c r="D200" s="57" t="s">
        <v>51</v>
      </c>
      <c r="E200" s="68" t="s">
        <v>182</v>
      </c>
      <c r="F200" s="168">
        <f t="shared" si="11"/>
        <v>650</v>
      </c>
      <c r="G200" s="169">
        <f>+G199</f>
        <v>0.01</v>
      </c>
      <c r="H200" s="169">
        <v>0.05</v>
      </c>
      <c r="I200" s="267">
        <f t="shared" si="12"/>
        <v>0.32500000000000001</v>
      </c>
      <c r="J200" s="321">
        <f>+J199</f>
        <v>3.3000000000000002E-2</v>
      </c>
      <c r="K200" s="171"/>
      <c r="L200" s="170">
        <f>+$X$171</f>
        <v>38.576999999999998</v>
      </c>
      <c r="M200" s="171"/>
      <c r="N200" s="172">
        <f t="shared" si="13"/>
        <v>0.41373832499999996</v>
      </c>
      <c r="O200" s="267">
        <f t="shared" si="8"/>
        <v>2.6826357639426743</v>
      </c>
      <c r="P200" s="267"/>
      <c r="Q200" s="280">
        <f t="shared" si="9"/>
        <v>1E-4</v>
      </c>
      <c r="R200" s="267">
        <f t="shared" si="10"/>
        <v>0.68807865373854316</v>
      </c>
      <c r="S200" s="267"/>
      <c r="T200" s="267">
        <f t="shared" si="14"/>
        <v>3.6154527220844022E-2</v>
      </c>
      <c r="W200" s="248" t="s">
        <v>208</v>
      </c>
      <c r="X200" s="401">
        <f>+IF((SUM($C$92:$C$94)+SUM($H$92:$H$94))&gt;0,(X188*SUM($C$92:$C$94)+X193*SUM($H$92:$H$94))/(SUM($C$92:$C$94)+SUM($H$92:$H$94)),X188)</f>
        <v>2.6826357639426743</v>
      </c>
      <c r="Y200" s="396" t="s">
        <v>58</v>
      </c>
      <c r="Z200" s="401">
        <f>+IF((SUM($C$92:$C$94)+SUM($H$92:$H$94))&gt;0,(Z188*SUM($C$92:$C$94)+Z193*SUM($H$92:$H$94))/(SUM($C$92:$C$94)+SUM($H$92:$H$94)),Z188)</f>
        <v>0.68807865373854316</v>
      </c>
      <c r="AA200" s="396">
        <f>+IF((SUM($C$92:$C$94)+SUM($H$92:$H$94))&gt;0,(AA188*SUM($C$92:$C$94)+AA193*SUM($H$92:$H$94))/(SUM($C$92:$C$94)+SUM($H$92:$H$94)),0)</f>
        <v>1E-4</v>
      </c>
      <c r="AD200" s="251" t="s">
        <v>117</v>
      </c>
      <c r="AE200" s="396">
        <v>9.5399999999999999E-2</v>
      </c>
    </row>
    <row r="201" spans="2:31" x14ac:dyDescent="0.25">
      <c r="B201" s="56" t="s">
        <v>16</v>
      </c>
      <c r="C201" s="68" t="s">
        <v>17</v>
      </c>
      <c r="D201" s="57" t="s">
        <v>51</v>
      </c>
      <c r="E201" s="68" t="s">
        <v>57</v>
      </c>
      <c r="F201" s="168">
        <f t="shared" si="11"/>
        <v>650</v>
      </c>
      <c r="G201" s="169">
        <f t="shared" ref="G201:G202" si="22">+G200</f>
        <v>0.01</v>
      </c>
      <c r="H201" s="169">
        <v>0.3</v>
      </c>
      <c r="I201" s="267">
        <f t="shared" si="12"/>
        <v>1.95</v>
      </c>
      <c r="J201" s="321">
        <f>+J200</f>
        <v>3.3000000000000002E-2</v>
      </c>
      <c r="K201" s="171"/>
      <c r="L201" s="170">
        <f>+$X$171</f>
        <v>38.576999999999998</v>
      </c>
      <c r="M201" s="171"/>
      <c r="N201" s="172">
        <f t="shared" si="13"/>
        <v>2.4824299500000002</v>
      </c>
      <c r="O201" s="267">
        <f t="shared" ref="O201:O232" si="23">+VLOOKUP($D201,$W$187:$AA$205,2,FALSE)</f>
        <v>2.6826357639426743</v>
      </c>
      <c r="P201" s="267"/>
      <c r="Q201" s="280">
        <f t="shared" ref="Q201:Q232" si="24">+VLOOKUP($D201,$W$187:$AA$205,5,FALSE)</f>
        <v>1E-4</v>
      </c>
      <c r="R201" s="267">
        <f t="shared" ref="R201:R232" si="25">+VLOOKUP($D201,$W$187:$AA$205,4,FALSE)</f>
        <v>0.68807865373854316</v>
      </c>
      <c r="S201" s="267"/>
      <c r="T201" s="267">
        <f t="shared" si="14"/>
        <v>0.21692716332506415</v>
      </c>
      <c r="W201" s="248" t="s">
        <v>209</v>
      </c>
      <c r="X201" s="401">
        <f>+IF(($C$95+$H$95)&gt;0,(X188*$C$95+X193*$H$95)/($C$95+$H$95),X188)</f>
        <v>2.677270492414789</v>
      </c>
      <c r="Y201" s="396" t="s">
        <v>58</v>
      </c>
      <c r="Z201" s="401">
        <f>+IF(($C$95+$H$95)&gt;0,(Z188*$C$95+Z193*$H$95)/($C$95+$H$95),Z188)</f>
        <v>0.66629033423106021</v>
      </c>
      <c r="AA201" s="396">
        <f>+IF(($C$95+$H$95)&gt;0,(AA188*$C$95+AA193*$H$95)/($C$95+$H$95),0)</f>
        <v>1E-4</v>
      </c>
      <c r="AD201" s="251" t="s">
        <v>118</v>
      </c>
      <c r="AE201" s="396">
        <v>0.1027</v>
      </c>
    </row>
    <row r="202" spans="2:31" ht="15.75" thickBot="1" x14ac:dyDescent="0.3">
      <c r="B202" s="69" t="s">
        <v>16</v>
      </c>
      <c r="C202" s="70" t="s">
        <v>17</v>
      </c>
      <c r="D202" s="71" t="s">
        <v>51</v>
      </c>
      <c r="E202" s="70" t="s">
        <v>183</v>
      </c>
      <c r="F202" s="174">
        <f t="shared" si="11"/>
        <v>650</v>
      </c>
      <c r="G202" s="175">
        <f t="shared" si="22"/>
        <v>0.01</v>
      </c>
      <c r="H202" s="169">
        <v>0.64</v>
      </c>
      <c r="I202" s="268">
        <f t="shared" si="12"/>
        <v>4.16</v>
      </c>
      <c r="J202" s="322">
        <f>+J201</f>
        <v>3.3000000000000002E-2</v>
      </c>
      <c r="K202" s="177"/>
      <c r="L202" s="176">
        <f>+$X$171</f>
        <v>38.576999999999998</v>
      </c>
      <c r="M202" s="177"/>
      <c r="N202" s="178">
        <f t="shared" si="13"/>
        <v>5.2958505599999999</v>
      </c>
      <c r="O202" s="268">
        <f t="shared" si="23"/>
        <v>2.6826357639426743</v>
      </c>
      <c r="P202" s="268"/>
      <c r="Q202" s="281">
        <f t="shared" si="24"/>
        <v>1E-4</v>
      </c>
      <c r="R202" s="268">
        <f t="shared" si="25"/>
        <v>0.68807865373854316</v>
      </c>
      <c r="S202" s="268"/>
      <c r="T202" s="268">
        <f t="shared" si="14"/>
        <v>0.46277794842680353</v>
      </c>
      <c r="W202" s="248" t="s">
        <v>210</v>
      </c>
      <c r="X202" s="401">
        <f>+IF(($C$83+$H$83)&gt;0,(X188*$C$83+X193*$H$83)/($C$83+$H$83),X188)</f>
        <v>2.6778021859896244</v>
      </c>
      <c r="Y202" s="396" t="s">
        <v>58</v>
      </c>
      <c r="Z202" s="401">
        <f>+IF(($C$83+$H$83)&gt;0,(Z188*$C$83+Z193*$H$83)/($C$83+$H$83),Z188)</f>
        <v>0.6684495370651351</v>
      </c>
      <c r="AA202" s="396">
        <f>+IF(($C$83+$H$83)&gt;0,(AA188*$C$83+AA193*$H$83)/($C$83+$H$83),0)</f>
        <v>1E-4</v>
      </c>
      <c r="AD202" s="251" t="s">
        <v>119</v>
      </c>
      <c r="AE202" s="396">
        <v>0.26819999999999999</v>
      </c>
    </row>
    <row r="203" spans="2:31" x14ac:dyDescent="0.25">
      <c r="B203" s="86" t="s">
        <v>16</v>
      </c>
      <c r="C203" s="100" t="s">
        <v>17</v>
      </c>
      <c r="D203" s="87" t="s">
        <v>38</v>
      </c>
      <c r="E203" s="88"/>
      <c r="F203" s="185">
        <f t="shared" si="11"/>
        <v>650</v>
      </c>
      <c r="G203" s="302">
        <f>+J82</f>
        <v>1E-3</v>
      </c>
      <c r="H203" s="186">
        <v>1</v>
      </c>
      <c r="I203" s="270">
        <f>F203*G203*IF(ISBLANK(H203),1,H203)</f>
        <v>0.65</v>
      </c>
      <c r="J203" s="327">
        <f>+J119</f>
        <v>2.7397260273972605E-2</v>
      </c>
      <c r="K203" s="188" t="s">
        <v>184</v>
      </c>
      <c r="L203" s="162">
        <f>+$X$170</f>
        <v>34.200000000000003</v>
      </c>
      <c r="M203" s="163" t="s">
        <v>21</v>
      </c>
      <c r="N203" s="189">
        <f t="shared" si="13"/>
        <v>0.60904109589041111</v>
      </c>
      <c r="O203" s="270">
        <f t="shared" si="23"/>
        <v>0</v>
      </c>
      <c r="P203" s="270" t="s">
        <v>52</v>
      </c>
      <c r="Q203" s="283">
        <f t="shared" si="24"/>
        <v>0</v>
      </c>
      <c r="R203" s="270">
        <f t="shared" si="25"/>
        <v>0.21149999999999999</v>
      </c>
      <c r="S203" s="270">
        <v>0.11235955056179775</v>
      </c>
      <c r="T203" s="270">
        <f t="shared" si="14"/>
        <v>4.2319532091734648E-4</v>
      </c>
      <c r="W203" s="248" t="s">
        <v>211</v>
      </c>
      <c r="X203" s="401">
        <f>+IF(($C$84+$H$84)&gt;0,(X188*$C$84+X193*$H$84)/($C$84+$H$84),X188)</f>
        <v>2.6826357639426743</v>
      </c>
      <c r="Y203" s="396" t="s">
        <v>58</v>
      </c>
      <c r="Z203" s="401">
        <f>+IF(($C$84+$H$84)&gt;0,(Z188*$C$84+Z193*$H$84)/($C$84+$H$84),Z188)</f>
        <v>0.68807865373854316</v>
      </c>
      <c r="AA203" s="396">
        <f>+IF(($C$84+$H$84)&gt;0,(AA188*$C$84+AA193*$H$84)/($C$84+$H$84),0)</f>
        <v>1E-4</v>
      </c>
      <c r="AD203" s="251" t="s">
        <v>120</v>
      </c>
      <c r="AE203" s="396">
        <v>0.20660000000000001</v>
      </c>
    </row>
    <row r="204" spans="2:31" ht="15.75" thickBot="1" x14ac:dyDescent="0.3">
      <c r="B204" s="80" t="s">
        <v>16</v>
      </c>
      <c r="C204" s="81" t="s">
        <v>17</v>
      </c>
      <c r="D204" s="83" t="s">
        <v>157</v>
      </c>
      <c r="E204" s="81"/>
      <c r="F204" s="190">
        <f t="shared" si="11"/>
        <v>650</v>
      </c>
      <c r="G204" s="303">
        <f>+I82</f>
        <v>0</v>
      </c>
      <c r="H204" s="191">
        <v>1</v>
      </c>
      <c r="I204" s="271">
        <f>F204*G204*IF(ISBLANK(H204),1,H204)</f>
        <v>0</v>
      </c>
      <c r="J204" s="328">
        <f>+I119</f>
        <v>0</v>
      </c>
      <c r="K204" s="193"/>
      <c r="L204" s="192">
        <f>+$X$178</f>
        <v>141.86000000000001</v>
      </c>
      <c r="M204" s="193"/>
      <c r="N204" s="194">
        <f t="shared" si="13"/>
        <v>0</v>
      </c>
      <c r="O204" s="271">
        <f t="shared" si="23"/>
        <v>0</v>
      </c>
      <c r="P204" s="271"/>
      <c r="Q204" s="284">
        <f t="shared" si="24"/>
        <v>0</v>
      </c>
      <c r="R204" s="271">
        <f t="shared" si="25"/>
        <v>1.5</v>
      </c>
      <c r="S204" s="271"/>
      <c r="T204" s="271">
        <f t="shared" si="14"/>
        <v>0</v>
      </c>
      <c r="W204" s="248" t="s">
        <v>212</v>
      </c>
      <c r="X204" s="401">
        <f>+IF(($C$85+$H$85)&gt;0,(X188*$C$85+X193*$H$85)/($C$85+$H$85),X188)</f>
        <v>2.6826357639426743</v>
      </c>
      <c r="Y204" s="396" t="s">
        <v>58</v>
      </c>
      <c r="Z204" s="401">
        <f>+IF(($C$85+$H$85)&gt;0,(Z188*$C$85+Z193*$H$85)/($C$85+$H$85),Z188)</f>
        <v>0.68807865373854316</v>
      </c>
      <c r="AA204" s="396">
        <f>+IF(($C$85+$H$85)&gt;0,(AA188*$C$85+AA193*$H$85)/($C$85+$H$85),0)</f>
        <v>1E-4</v>
      </c>
      <c r="AD204" s="251" t="s">
        <v>121</v>
      </c>
      <c r="AE204" s="396">
        <v>0.71530000000000005</v>
      </c>
    </row>
    <row r="205" spans="2:31" x14ac:dyDescent="0.25">
      <c r="B205" s="65" t="s">
        <v>53</v>
      </c>
      <c r="C205" s="66" t="s">
        <v>17</v>
      </c>
      <c r="D205" s="67" t="s">
        <v>18</v>
      </c>
      <c r="E205" s="66" t="s">
        <v>98</v>
      </c>
      <c r="F205" s="304">
        <f>+B62</f>
        <v>65</v>
      </c>
      <c r="G205" s="301">
        <f>+B86</f>
        <v>1</v>
      </c>
      <c r="H205" s="301">
        <f>+B103</f>
        <v>5.0000000000000044E-2</v>
      </c>
      <c r="I205" s="266">
        <f t="shared" si="12"/>
        <v>3.2500000000000027</v>
      </c>
      <c r="J205" s="329">
        <f>+B123</f>
        <v>2.466666666666667E-2</v>
      </c>
      <c r="K205" s="163"/>
      <c r="L205" s="162">
        <f t="shared" ref="L205:L212" si="26">+$X$170</f>
        <v>34.200000000000003</v>
      </c>
      <c r="M205" s="163"/>
      <c r="N205" s="164">
        <f t="shared" si="13"/>
        <v>2.7417000000000029</v>
      </c>
      <c r="O205" s="266">
        <f t="shared" si="23"/>
        <v>2.3446696785996459</v>
      </c>
      <c r="P205" s="266"/>
      <c r="Q205" s="279">
        <f t="shared" si="24"/>
        <v>1E-4</v>
      </c>
      <c r="R205" s="266">
        <f t="shared" si="25"/>
        <v>0.60909016790437731</v>
      </c>
      <c r="S205" s="266"/>
      <c r="T205" s="266">
        <f t="shared" si="14"/>
        <v>0.23681676033617557</v>
      </c>
      <c r="W205" s="248" t="s">
        <v>213</v>
      </c>
      <c r="X205" s="401">
        <f>+IF(($C$88+$H$88)&gt;0,(X188*$C$88+X193*$H$88)/($C$88+$H$88),X188)</f>
        <v>2.6826357639426743</v>
      </c>
      <c r="Y205" s="396" t="s">
        <v>58</v>
      </c>
      <c r="Z205" s="401">
        <f>+IF(($C$88+$H$88)&gt;0,(Z188*$C$88+Z193*$H$88)/($C$88+$H$88),Z188)</f>
        <v>0.68807865373854316</v>
      </c>
      <c r="AA205" s="396">
        <f>+IF(($C$88+$H$88)&gt;0,(AA188*$C$88+AA193*$H$88)/($C$88+$H$88),AA188)</f>
        <v>1E-4</v>
      </c>
      <c r="AD205" s="251" t="s">
        <v>122</v>
      </c>
      <c r="AE205" s="396">
        <v>0.45140000000000002</v>
      </c>
    </row>
    <row r="206" spans="2:31" x14ac:dyDescent="0.25">
      <c r="B206" s="56" t="s">
        <v>53</v>
      </c>
      <c r="C206" s="68" t="s">
        <v>17</v>
      </c>
      <c r="D206" s="57" t="s">
        <v>18</v>
      </c>
      <c r="E206" s="68" t="s">
        <v>97</v>
      </c>
      <c r="F206" s="195">
        <f t="shared" ref="F206:F212" si="27">$F$205</f>
        <v>65</v>
      </c>
      <c r="G206" s="196">
        <f>+G205</f>
        <v>1</v>
      </c>
      <c r="H206" s="305">
        <f>+C103</f>
        <v>0.15</v>
      </c>
      <c r="I206" s="267">
        <f t="shared" si="12"/>
        <v>9.75</v>
      </c>
      <c r="J206" s="324">
        <f>+J205</f>
        <v>2.466666666666667E-2</v>
      </c>
      <c r="K206" s="171"/>
      <c r="L206" s="170">
        <f t="shared" si="26"/>
        <v>34.200000000000003</v>
      </c>
      <c r="M206" s="171"/>
      <c r="N206" s="172">
        <f t="shared" si="13"/>
        <v>8.225100000000003</v>
      </c>
      <c r="O206" s="267">
        <f t="shared" si="23"/>
        <v>2.3446696785996459</v>
      </c>
      <c r="P206" s="267"/>
      <c r="Q206" s="280">
        <f t="shared" si="24"/>
        <v>1E-4</v>
      </c>
      <c r="R206" s="267">
        <f t="shared" si="25"/>
        <v>0.60909016790437731</v>
      </c>
      <c r="S206" s="267"/>
      <c r="T206" s="267">
        <f t="shared" si="14"/>
        <v>0.71045028100852614</v>
      </c>
      <c r="AD206" s="251" t="s">
        <v>123</v>
      </c>
      <c r="AE206" s="396">
        <v>6.0100000000000001E-2</v>
      </c>
    </row>
    <row r="207" spans="2:31" x14ac:dyDescent="0.25">
      <c r="B207" s="56" t="s">
        <v>53</v>
      </c>
      <c r="C207" s="68" t="s">
        <v>17</v>
      </c>
      <c r="D207" s="57" t="s">
        <v>18</v>
      </c>
      <c r="E207" s="68" t="s">
        <v>185</v>
      </c>
      <c r="F207" s="195">
        <f t="shared" si="27"/>
        <v>65</v>
      </c>
      <c r="G207" s="196">
        <f t="shared" ref="G207:G211" si="28">+G206</f>
        <v>1</v>
      </c>
      <c r="H207" s="305">
        <f>+D103</f>
        <v>0.05</v>
      </c>
      <c r="I207" s="267">
        <f t="shared" si="12"/>
        <v>3.25</v>
      </c>
      <c r="J207" s="324">
        <f t="shared" ref="J207:J211" si="29">+J206</f>
        <v>2.466666666666667E-2</v>
      </c>
      <c r="K207" s="171"/>
      <c r="L207" s="170">
        <f t="shared" si="26"/>
        <v>34.200000000000003</v>
      </c>
      <c r="M207" s="171"/>
      <c r="N207" s="172">
        <f t="shared" si="13"/>
        <v>2.7417000000000007</v>
      </c>
      <c r="O207" s="267">
        <f t="shared" si="23"/>
        <v>2.3446696785996459</v>
      </c>
      <c r="P207" s="267"/>
      <c r="Q207" s="280">
        <f t="shared" si="24"/>
        <v>1E-4</v>
      </c>
      <c r="R207" s="267">
        <f t="shared" si="25"/>
        <v>0.60909016790437731</v>
      </c>
      <c r="S207" s="267"/>
      <c r="T207" s="267">
        <f t="shared" si="14"/>
        <v>0.23681676033617535</v>
      </c>
      <c r="AD207" s="251" t="s">
        <v>124</v>
      </c>
      <c r="AE207" s="396">
        <v>0.67059999999999997</v>
      </c>
    </row>
    <row r="208" spans="2:31" x14ac:dyDescent="0.25">
      <c r="B208" s="56" t="s">
        <v>53</v>
      </c>
      <c r="C208" s="68" t="s">
        <v>17</v>
      </c>
      <c r="D208" s="57" t="s">
        <v>18</v>
      </c>
      <c r="E208" s="68" t="s">
        <v>181</v>
      </c>
      <c r="F208" s="195">
        <f t="shared" si="27"/>
        <v>65</v>
      </c>
      <c r="G208" s="196">
        <f t="shared" si="28"/>
        <v>1</v>
      </c>
      <c r="H208" s="305">
        <f>+E103</f>
        <v>0.05</v>
      </c>
      <c r="I208" s="267">
        <f t="shared" si="12"/>
        <v>3.25</v>
      </c>
      <c r="J208" s="324">
        <f t="shared" si="29"/>
        <v>2.466666666666667E-2</v>
      </c>
      <c r="K208" s="171"/>
      <c r="L208" s="170">
        <f t="shared" si="26"/>
        <v>34.200000000000003</v>
      </c>
      <c r="M208" s="171"/>
      <c r="N208" s="172">
        <f t="shared" si="13"/>
        <v>2.7417000000000007</v>
      </c>
      <c r="O208" s="267">
        <f t="shared" si="23"/>
        <v>2.3446696785996459</v>
      </c>
      <c r="P208" s="267"/>
      <c r="Q208" s="280">
        <f t="shared" si="24"/>
        <v>1E-4</v>
      </c>
      <c r="R208" s="267">
        <f t="shared" si="25"/>
        <v>0.60909016790437731</v>
      </c>
      <c r="S208" s="267"/>
      <c r="T208" s="267">
        <f t="shared" si="14"/>
        <v>0.23681676033617535</v>
      </c>
      <c r="AD208" s="251" t="s">
        <v>125</v>
      </c>
      <c r="AE208" s="396">
        <v>0.35949999999999999</v>
      </c>
    </row>
    <row r="209" spans="2:31" x14ac:dyDescent="0.25">
      <c r="B209" s="56" t="s">
        <v>53</v>
      </c>
      <c r="C209" s="68" t="s">
        <v>17</v>
      </c>
      <c r="D209" s="57" t="s">
        <v>18</v>
      </c>
      <c r="E209" s="68" t="s">
        <v>182</v>
      </c>
      <c r="F209" s="195">
        <f t="shared" si="27"/>
        <v>65</v>
      </c>
      <c r="G209" s="196">
        <f t="shared" si="28"/>
        <v>1</v>
      </c>
      <c r="H209" s="305">
        <f>+F103</f>
        <v>0.2</v>
      </c>
      <c r="I209" s="267">
        <f t="shared" si="12"/>
        <v>13</v>
      </c>
      <c r="J209" s="324">
        <f t="shared" si="29"/>
        <v>2.466666666666667E-2</v>
      </c>
      <c r="K209" s="171"/>
      <c r="L209" s="170">
        <f t="shared" si="26"/>
        <v>34.200000000000003</v>
      </c>
      <c r="M209" s="171"/>
      <c r="N209" s="172">
        <f t="shared" si="13"/>
        <v>10.966800000000003</v>
      </c>
      <c r="O209" s="267">
        <f t="shared" si="23"/>
        <v>2.3446696785996459</v>
      </c>
      <c r="P209" s="267"/>
      <c r="Q209" s="280">
        <f t="shared" si="24"/>
        <v>1E-4</v>
      </c>
      <c r="R209" s="267">
        <f t="shared" si="25"/>
        <v>0.60909016790437731</v>
      </c>
      <c r="S209" s="267"/>
      <c r="T209" s="267">
        <f t="shared" si="14"/>
        <v>0.94726704134470141</v>
      </c>
      <c r="AD209" s="251" t="s">
        <v>126</v>
      </c>
      <c r="AE209" s="396">
        <v>0.20849999999999999</v>
      </c>
    </row>
    <row r="210" spans="2:31" x14ac:dyDescent="0.25">
      <c r="B210" s="56" t="s">
        <v>53</v>
      </c>
      <c r="C210" s="68" t="s">
        <v>17</v>
      </c>
      <c r="D210" s="57" t="s">
        <v>18</v>
      </c>
      <c r="E210" s="68" t="s">
        <v>57</v>
      </c>
      <c r="F210" s="195">
        <f t="shared" si="27"/>
        <v>65</v>
      </c>
      <c r="G210" s="196">
        <f t="shared" si="28"/>
        <v>1</v>
      </c>
      <c r="H210" s="307">
        <f>+G103</f>
        <v>0.15</v>
      </c>
      <c r="I210" s="267">
        <f t="shared" si="12"/>
        <v>9.75</v>
      </c>
      <c r="J210" s="324">
        <f t="shared" si="29"/>
        <v>2.466666666666667E-2</v>
      </c>
      <c r="K210" s="171"/>
      <c r="L210" s="170">
        <f t="shared" si="26"/>
        <v>34.200000000000003</v>
      </c>
      <c r="M210" s="171"/>
      <c r="N210" s="172">
        <f t="shared" si="13"/>
        <v>8.225100000000003</v>
      </c>
      <c r="O210" s="267">
        <f t="shared" si="23"/>
        <v>2.3446696785996459</v>
      </c>
      <c r="P210" s="267"/>
      <c r="Q210" s="280">
        <f t="shared" si="24"/>
        <v>1E-4</v>
      </c>
      <c r="R210" s="267">
        <f t="shared" si="25"/>
        <v>0.60909016790437731</v>
      </c>
      <c r="S210" s="267"/>
      <c r="T210" s="267">
        <f t="shared" si="14"/>
        <v>0.71045028100852614</v>
      </c>
      <c r="AD210" s="251" t="s">
        <v>127</v>
      </c>
      <c r="AE210" s="396">
        <v>0.17829999999999999</v>
      </c>
    </row>
    <row r="211" spans="2:31" ht="15.75" thickBot="1" x14ac:dyDescent="0.3">
      <c r="B211" s="69" t="s">
        <v>53</v>
      </c>
      <c r="C211" s="70" t="s">
        <v>17</v>
      </c>
      <c r="D211" s="71" t="s">
        <v>18</v>
      </c>
      <c r="E211" s="70" t="s">
        <v>183</v>
      </c>
      <c r="F211" s="197">
        <f t="shared" si="27"/>
        <v>65</v>
      </c>
      <c r="G211" s="198">
        <f t="shared" si="28"/>
        <v>1</v>
      </c>
      <c r="H211" s="308">
        <f>+H103</f>
        <v>0.35</v>
      </c>
      <c r="I211" s="270">
        <f t="shared" si="12"/>
        <v>22.75</v>
      </c>
      <c r="J211" s="324">
        <f t="shared" si="29"/>
        <v>2.466666666666667E-2</v>
      </c>
      <c r="K211" s="199"/>
      <c r="L211" s="187">
        <f t="shared" si="26"/>
        <v>34.200000000000003</v>
      </c>
      <c r="M211" s="199"/>
      <c r="N211" s="189">
        <f t="shared" si="13"/>
        <v>19.191900000000004</v>
      </c>
      <c r="O211" s="270">
        <f t="shared" si="23"/>
        <v>2.3446696785996459</v>
      </c>
      <c r="P211" s="270"/>
      <c r="Q211" s="283">
        <f t="shared" si="24"/>
        <v>1E-4</v>
      </c>
      <c r="R211" s="270">
        <f t="shared" si="25"/>
        <v>0.60909016790437731</v>
      </c>
      <c r="S211" s="270"/>
      <c r="T211" s="270">
        <f t="shared" si="14"/>
        <v>1.6577173223532273</v>
      </c>
      <c r="AD211" s="251" t="s">
        <v>128</v>
      </c>
      <c r="AE211" s="396">
        <v>8.8999999999999996E-2</v>
      </c>
    </row>
    <row r="212" spans="2:31" ht="15.75" thickBot="1" x14ac:dyDescent="0.3">
      <c r="B212" s="80" t="s">
        <v>53</v>
      </c>
      <c r="C212" s="81" t="s">
        <v>17</v>
      </c>
      <c r="D212" s="83" t="s">
        <v>38</v>
      </c>
      <c r="E212" s="81"/>
      <c r="F212" s="200">
        <f t="shared" si="27"/>
        <v>65</v>
      </c>
      <c r="G212" s="303">
        <f>+J86</f>
        <v>0</v>
      </c>
      <c r="H212" s="191">
        <v>1</v>
      </c>
      <c r="I212" s="271">
        <f t="shared" si="12"/>
        <v>0</v>
      </c>
      <c r="J212" s="328">
        <f>+J123</f>
        <v>2.8054794520547947E-3</v>
      </c>
      <c r="K212" s="188" t="s">
        <v>184</v>
      </c>
      <c r="L212" s="162">
        <f t="shared" si="26"/>
        <v>34.200000000000003</v>
      </c>
      <c r="M212" s="163" t="s">
        <v>21</v>
      </c>
      <c r="N212" s="194">
        <f t="shared" si="13"/>
        <v>0</v>
      </c>
      <c r="O212" s="271">
        <f t="shared" si="23"/>
        <v>0</v>
      </c>
      <c r="P212" s="271" t="s">
        <v>52</v>
      </c>
      <c r="Q212" s="284">
        <f t="shared" si="24"/>
        <v>0</v>
      </c>
      <c r="R212" s="271">
        <f t="shared" si="25"/>
        <v>0.21149999999999999</v>
      </c>
      <c r="S212" s="271">
        <v>0.11235955056179775</v>
      </c>
      <c r="T212" s="271">
        <f t="shared" si="14"/>
        <v>0</v>
      </c>
      <c r="AD212" s="251" t="s">
        <v>129</v>
      </c>
      <c r="AE212" s="396">
        <v>0.10639999999999999</v>
      </c>
    </row>
    <row r="213" spans="2:31" x14ac:dyDescent="0.25">
      <c r="B213" s="54" t="s">
        <v>59</v>
      </c>
      <c r="C213" s="76" t="s">
        <v>17</v>
      </c>
      <c r="D213" s="55" t="s">
        <v>23</v>
      </c>
      <c r="E213" s="76" t="s">
        <v>60</v>
      </c>
      <c r="F213" s="309">
        <f>+B63</f>
        <v>0</v>
      </c>
      <c r="G213" s="301">
        <f>+C87</f>
        <v>0.05</v>
      </c>
      <c r="H213" s="310">
        <f>+L104</f>
        <v>0.11</v>
      </c>
      <c r="I213" s="269">
        <f t="shared" si="12"/>
        <v>0</v>
      </c>
      <c r="J213" s="326">
        <f>+C124</f>
        <v>2.6666666666666668E-2</v>
      </c>
      <c r="K213" s="181"/>
      <c r="L213" s="180">
        <f>+$X$171</f>
        <v>38.576999999999998</v>
      </c>
      <c r="M213" s="181"/>
      <c r="N213" s="182">
        <f t="shared" si="13"/>
        <v>0</v>
      </c>
      <c r="O213" s="269">
        <f t="shared" si="23"/>
        <v>2.6826357639426743</v>
      </c>
      <c r="P213" s="269"/>
      <c r="Q213" s="282">
        <f t="shared" si="24"/>
        <v>1E-4</v>
      </c>
      <c r="R213" s="269">
        <f t="shared" si="25"/>
        <v>0.68807865373854316</v>
      </c>
      <c r="S213" s="269"/>
      <c r="T213" s="269">
        <f t="shared" si="14"/>
        <v>0</v>
      </c>
      <c r="AD213" s="251" t="s">
        <v>130</v>
      </c>
      <c r="AE213" s="396">
        <v>1.0500000000000001E-2</v>
      </c>
    </row>
    <row r="214" spans="2:31" x14ac:dyDescent="0.25">
      <c r="B214" s="84" t="s">
        <v>59</v>
      </c>
      <c r="C214" s="68" t="s">
        <v>17</v>
      </c>
      <c r="D214" s="57" t="s">
        <v>23</v>
      </c>
      <c r="E214" s="68" t="s">
        <v>181</v>
      </c>
      <c r="F214" s="195">
        <f t="shared" ref="F214:F219" si="30">$F$213</f>
        <v>0</v>
      </c>
      <c r="G214" s="196">
        <f>+G213</f>
        <v>0.05</v>
      </c>
      <c r="H214" s="305">
        <f>+M104</f>
        <v>0.16</v>
      </c>
      <c r="I214" s="267">
        <f t="shared" si="12"/>
        <v>0</v>
      </c>
      <c r="J214" s="321">
        <f>+J213</f>
        <v>2.6666666666666668E-2</v>
      </c>
      <c r="K214" s="171"/>
      <c r="L214" s="170">
        <f>+$X$171</f>
        <v>38.576999999999998</v>
      </c>
      <c r="M214" s="171"/>
      <c r="N214" s="172">
        <f t="shared" si="13"/>
        <v>0</v>
      </c>
      <c r="O214" s="267">
        <f t="shared" si="23"/>
        <v>2.6826357639426743</v>
      </c>
      <c r="P214" s="267"/>
      <c r="Q214" s="280">
        <f t="shared" si="24"/>
        <v>1E-4</v>
      </c>
      <c r="R214" s="267">
        <f t="shared" si="25"/>
        <v>0.68807865373854316</v>
      </c>
      <c r="S214" s="267"/>
      <c r="T214" s="267">
        <f t="shared" si="14"/>
        <v>0</v>
      </c>
      <c r="AD214" s="251" t="s">
        <v>131</v>
      </c>
      <c r="AE214" s="396">
        <v>0.38879999999999998</v>
      </c>
    </row>
    <row r="215" spans="2:31" x14ac:dyDescent="0.25">
      <c r="B215" s="84" t="s">
        <v>59</v>
      </c>
      <c r="C215" s="68" t="s">
        <v>17</v>
      </c>
      <c r="D215" s="57" t="s">
        <v>23</v>
      </c>
      <c r="E215" s="68" t="s">
        <v>61</v>
      </c>
      <c r="F215" s="195">
        <f t="shared" si="30"/>
        <v>0</v>
      </c>
      <c r="G215" s="196">
        <f t="shared" ref="G215:G217" si="31">+G214</f>
        <v>0.05</v>
      </c>
      <c r="H215" s="305">
        <f>+N104</f>
        <v>0.28000000000000003</v>
      </c>
      <c r="I215" s="267">
        <f t="shared" si="12"/>
        <v>0</v>
      </c>
      <c r="J215" s="321">
        <f t="shared" ref="J215:J217" si="32">+J214</f>
        <v>2.6666666666666668E-2</v>
      </c>
      <c r="K215" s="171"/>
      <c r="L215" s="170">
        <f>+$X$171</f>
        <v>38.576999999999998</v>
      </c>
      <c r="M215" s="171"/>
      <c r="N215" s="172">
        <f t="shared" si="13"/>
        <v>0</v>
      </c>
      <c r="O215" s="267">
        <f t="shared" si="23"/>
        <v>2.6826357639426743</v>
      </c>
      <c r="P215" s="267"/>
      <c r="Q215" s="280">
        <f t="shared" si="24"/>
        <v>1E-4</v>
      </c>
      <c r="R215" s="267">
        <f t="shared" si="25"/>
        <v>0.68807865373854316</v>
      </c>
      <c r="S215" s="267"/>
      <c r="T215" s="267">
        <f t="shared" si="14"/>
        <v>0</v>
      </c>
      <c r="AD215" s="251" t="s">
        <v>132</v>
      </c>
      <c r="AE215" s="396">
        <v>3.0000000000000001E-3</v>
      </c>
    </row>
    <row r="216" spans="2:31" x14ac:dyDescent="0.25">
      <c r="B216" s="84" t="s">
        <v>59</v>
      </c>
      <c r="C216" s="68" t="s">
        <v>17</v>
      </c>
      <c r="D216" s="57" t="s">
        <v>23</v>
      </c>
      <c r="E216" s="68" t="s">
        <v>62</v>
      </c>
      <c r="F216" s="195">
        <f t="shared" si="30"/>
        <v>0</v>
      </c>
      <c r="G216" s="196">
        <f t="shared" si="31"/>
        <v>0.05</v>
      </c>
      <c r="H216" s="305">
        <f>+O104</f>
        <v>0.4</v>
      </c>
      <c r="I216" s="267">
        <f t="shared" si="12"/>
        <v>0</v>
      </c>
      <c r="J216" s="321">
        <f t="shared" si="32"/>
        <v>2.6666666666666668E-2</v>
      </c>
      <c r="K216" s="171"/>
      <c r="L216" s="170">
        <f>+$X$171</f>
        <v>38.576999999999998</v>
      </c>
      <c r="M216" s="171"/>
      <c r="N216" s="172">
        <f t="shared" si="13"/>
        <v>0</v>
      </c>
      <c r="O216" s="267">
        <f t="shared" si="23"/>
        <v>2.6826357639426743</v>
      </c>
      <c r="P216" s="267"/>
      <c r="Q216" s="280">
        <f t="shared" si="24"/>
        <v>1E-4</v>
      </c>
      <c r="R216" s="267">
        <f t="shared" si="25"/>
        <v>0.68807865373854316</v>
      </c>
      <c r="S216" s="267"/>
      <c r="T216" s="267">
        <f t="shared" si="14"/>
        <v>0</v>
      </c>
      <c r="AD216" s="251" t="s">
        <v>133</v>
      </c>
      <c r="AE216" s="396">
        <v>7.0000000000000001E-3</v>
      </c>
    </row>
    <row r="217" spans="2:31" x14ac:dyDescent="0.25">
      <c r="B217" s="84" t="s">
        <v>59</v>
      </c>
      <c r="C217" s="201" t="s">
        <v>17</v>
      </c>
      <c r="D217" s="85" t="s">
        <v>23</v>
      </c>
      <c r="E217" s="201" t="s">
        <v>183</v>
      </c>
      <c r="F217" s="202">
        <f t="shared" si="30"/>
        <v>0</v>
      </c>
      <c r="G217" s="198">
        <f t="shared" si="31"/>
        <v>0.05</v>
      </c>
      <c r="H217" s="306">
        <f>+P104</f>
        <v>0.05</v>
      </c>
      <c r="I217" s="268">
        <f t="shared" si="12"/>
        <v>0</v>
      </c>
      <c r="J217" s="321">
        <f t="shared" si="32"/>
        <v>2.6666666666666668E-2</v>
      </c>
      <c r="K217" s="177"/>
      <c r="L217" s="176">
        <f>+$X$171</f>
        <v>38.576999999999998</v>
      </c>
      <c r="M217" s="177"/>
      <c r="N217" s="178">
        <f t="shared" si="13"/>
        <v>0</v>
      </c>
      <c r="O217" s="268">
        <f t="shared" si="23"/>
        <v>2.6826357639426743</v>
      </c>
      <c r="P217" s="268"/>
      <c r="Q217" s="281">
        <f t="shared" si="24"/>
        <v>1E-4</v>
      </c>
      <c r="R217" s="268">
        <f t="shared" si="25"/>
        <v>0.68807865373854316</v>
      </c>
      <c r="S217" s="268"/>
      <c r="T217" s="268">
        <f t="shared" si="14"/>
        <v>0</v>
      </c>
      <c r="AD217" s="47" t="s">
        <v>134</v>
      </c>
    </row>
    <row r="218" spans="2:31" x14ac:dyDescent="0.25">
      <c r="B218" s="203" t="s">
        <v>59</v>
      </c>
      <c r="C218" s="204" t="s">
        <v>17</v>
      </c>
      <c r="D218" s="205" t="s">
        <v>18</v>
      </c>
      <c r="E218" s="206" t="s">
        <v>60</v>
      </c>
      <c r="F218" s="207">
        <f t="shared" si="30"/>
        <v>0</v>
      </c>
      <c r="G218" s="301">
        <f>+B87</f>
        <v>0.95</v>
      </c>
      <c r="H218" s="310">
        <f>+D104</f>
        <v>0.1</v>
      </c>
      <c r="I218" s="269">
        <f t="shared" si="12"/>
        <v>0</v>
      </c>
      <c r="J218" s="326">
        <f>+B124</f>
        <v>2.6666666666666668E-2</v>
      </c>
      <c r="K218" s="181"/>
      <c r="L218" s="180">
        <f t="shared" ref="L218:L230" si="33">+$X$170</f>
        <v>34.200000000000003</v>
      </c>
      <c r="M218" s="181"/>
      <c r="N218" s="182">
        <f t="shared" si="13"/>
        <v>0</v>
      </c>
      <c r="O218" s="269">
        <f t="shared" si="23"/>
        <v>2.3446696785996459</v>
      </c>
      <c r="P218" s="269"/>
      <c r="Q218" s="282">
        <f t="shared" si="24"/>
        <v>1E-4</v>
      </c>
      <c r="R218" s="269">
        <f t="shared" si="25"/>
        <v>0.60909016790437731</v>
      </c>
      <c r="S218" s="269"/>
      <c r="T218" s="269">
        <f t="shared" si="14"/>
        <v>0</v>
      </c>
    </row>
    <row r="219" spans="2:31" x14ac:dyDescent="0.25">
      <c r="B219" s="84" t="s">
        <v>59</v>
      </c>
      <c r="C219" s="68" t="s">
        <v>17</v>
      </c>
      <c r="D219" s="57" t="s">
        <v>18</v>
      </c>
      <c r="E219" s="82" t="s">
        <v>181</v>
      </c>
      <c r="F219" s="208">
        <f t="shared" si="30"/>
        <v>0</v>
      </c>
      <c r="G219" s="209">
        <f>+G218</f>
        <v>0.95</v>
      </c>
      <c r="H219" s="311">
        <f>+E104</f>
        <v>0.15</v>
      </c>
      <c r="I219" s="267">
        <f t="shared" si="12"/>
        <v>0</v>
      </c>
      <c r="J219" s="321">
        <f>+J218</f>
        <v>2.6666666666666668E-2</v>
      </c>
      <c r="K219" s="171"/>
      <c r="L219" s="170">
        <f t="shared" si="33"/>
        <v>34.200000000000003</v>
      </c>
      <c r="M219" s="171"/>
      <c r="N219" s="172">
        <f t="shared" si="13"/>
        <v>0</v>
      </c>
      <c r="O219" s="267">
        <f t="shared" si="23"/>
        <v>2.3446696785996459</v>
      </c>
      <c r="P219" s="267"/>
      <c r="Q219" s="280">
        <f t="shared" si="24"/>
        <v>1E-4</v>
      </c>
      <c r="R219" s="267">
        <f t="shared" si="25"/>
        <v>0.60909016790437731</v>
      </c>
      <c r="S219" s="267"/>
      <c r="T219" s="267">
        <f t="shared" si="14"/>
        <v>0</v>
      </c>
    </row>
    <row r="220" spans="2:31" x14ac:dyDescent="0.25">
      <c r="B220" s="84" t="s">
        <v>59</v>
      </c>
      <c r="C220" s="68" t="s">
        <v>17</v>
      </c>
      <c r="D220" s="57" t="s">
        <v>18</v>
      </c>
      <c r="E220" s="82" t="s">
        <v>61</v>
      </c>
      <c r="F220" s="208">
        <f>$F$213</f>
        <v>0</v>
      </c>
      <c r="G220" s="209">
        <f t="shared" ref="G220:G222" si="34">+G219</f>
        <v>0.95</v>
      </c>
      <c r="H220" s="311">
        <f>+F104</f>
        <v>0.25</v>
      </c>
      <c r="I220" s="267">
        <f t="shared" si="12"/>
        <v>0</v>
      </c>
      <c r="J220" s="321">
        <f t="shared" ref="J220:J222" si="35">+J219</f>
        <v>2.6666666666666668E-2</v>
      </c>
      <c r="K220" s="171"/>
      <c r="L220" s="170">
        <f t="shared" si="33"/>
        <v>34.200000000000003</v>
      </c>
      <c r="M220" s="171"/>
      <c r="N220" s="172">
        <f t="shared" si="13"/>
        <v>0</v>
      </c>
      <c r="O220" s="267">
        <f t="shared" si="23"/>
        <v>2.3446696785996459</v>
      </c>
      <c r="P220" s="267"/>
      <c r="Q220" s="280">
        <f t="shared" si="24"/>
        <v>1E-4</v>
      </c>
      <c r="R220" s="267">
        <f t="shared" si="25"/>
        <v>0.60909016790437731</v>
      </c>
      <c r="S220" s="267"/>
      <c r="T220" s="267">
        <f t="shared" si="14"/>
        <v>0</v>
      </c>
    </row>
    <row r="221" spans="2:31" x14ac:dyDescent="0.25">
      <c r="B221" s="84" t="s">
        <v>59</v>
      </c>
      <c r="C221" s="68" t="s">
        <v>17</v>
      </c>
      <c r="D221" s="57" t="s">
        <v>18</v>
      </c>
      <c r="E221" s="82" t="s">
        <v>62</v>
      </c>
      <c r="F221" s="208">
        <f>$F$213</f>
        <v>0</v>
      </c>
      <c r="G221" s="209">
        <f t="shared" si="34"/>
        <v>0.95</v>
      </c>
      <c r="H221" s="305">
        <f>+G104</f>
        <v>0.16</v>
      </c>
      <c r="I221" s="267">
        <f t="shared" si="12"/>
        <v>0</v>
      </c>
      <c r="J221" s="321">
        <f t="shared" si="35"/>
        <v>2.6666666666666668E-2</v>
      </c>
      <c r="K221" s="171"/>
      <c r="L221" s="170">
        <f t="shared" si="33"/>
        <v>34.200000000000003</v>
      </c>
      <c r="M221" s="171"/>
      <c r="N221" s="172">
        <f t="shared" si="13"/>
        <v>0</v>
      </c>
      <c r="O221" s="267">
        <f t="shared" si="23"/>
        <v>2.3446696785996459</v>
      </c>
      <c r="P221" s="267"/>
      <c r="Q221" s="280">
        <f t="shared" si="24"/>
        <v>1E-4</v>
      </c>
      <c r="R221" s="267">
        <f t="shared" si="25"/>
        <v>0.60909016790437731</v>
      </c>
      <c r="S221" s="267"/>
      <c r="T221" s="267">
        <f t="shared" si="14"/>
        <v>0</v>
      </c>
    </row>
    <row r="222" spans="2:31" ht="15.75" thickBot="1" x14ac:dyDescent="0.3">
      <c r="B222" s="69" t="s">
        <v>59</v>
      </c>
      <c r="C222" s="70" t="s">
        <v>17</v>
      </c>
      <c r="D222" s="71" t="s">
        <v>18</v>
      </c>
      <c r="E222" s="72" t="s">
        <v>183</v>
      </c>
      <c r="F222" s="210">
        <f>$F$213</f>
        <v>0</v>
      </c>
      <c r="G222" s="175">
        <f t="shared" si="34"/>
        <v>0.95</v>
      </c>
      <c r="H222" s="312">
        <f>+H104</f>
        <v>0.34</v>
      </c>
      <c r="I222" s="270">
        <f t="shared" si="12"/>
        <v>0</v>
      </c>
      <c r="J222" s="321">
        <f t="shared" si="35"/>
        <v>2.6666666666666668E-2</v>
      </c>
      <c r="K222" s="199"/>
      <c r="L222" s="187">
        <f t="shared" si="33"/>
        <v>34.200000000000003</v>
      </c>
      <c r="M222" s="199"/>
      <c r="N222" s="189">
        <f t="shared" si="13"/>
        <v>0</v>
      </c>
      <c r="O222" s="270">
        <f t="shared" si="23"/>
        <v>2.3446696785996459</v>
      </c>
      <c r="P222" s="270"/>
      <c r="Q222" s="283">
        <f t="shared" si="24"/>
        <v>1E-4</v>
      </c>
      <c r="R222" s="270">
        <f t="shared" si="25"/>
        <v>0.60909016790437731</v>
      </c>
      <c r="S222" s="270"/>
      <c r="T222" s="270">
        <f t="shared" si="14"/>
        <v>0</v>
      </c>
    </row>
    <row r="223" spans="2:31" ht="15.75" thickBot="1" x14ac:dyDescent="0.3">
      <c r="B223" s="80" t="s">
        <v>59</v>
      </c>
      <c r="C223" s="81" t="s">
        <v>17</v>
      </c>
      <c r="D223" s="83" t="s">
        <v>38</v>
      </c>
      <c r="E223" s="81"/>
      <c r="F223" s="200">
        <f>+F213</f>
        <v>0</v>
      </c>
      <c r="G223" s="303">
        <f>+J87</f>
        <v>0</v>
      </c>
      <c r="H223" s="191">
        <v>1</v>
      </c>
      <c r="I223" s="271">
        <f t="shared" si="12"/>
        <v>0</v>
      </c>
      <c r="J223" s="328">
        <f>+J124</f>
        <v>3.0329507589781563E-3</v>
      </c>
      <c r="K223" s="188" t="s">
        <v>184</v>
      </c>
      <c r="L223" s="162">
        <f t="shared" si="33"/>
        <v>34.200000000000003</v>
      </c>
      <c r="M223" s="163" t="s">
        <v>21</v>
      </c>
      <c r="N223" s="194">
        <f t="shared" si="13"/>
        <v>0</v>
      </c>
      <c r="O223" s="271">
        <f t="shared" si="23"/>
        <v>0</v>
      </c>
      <c r="P223" s="271" t="s">
        <v>52</v>
      </c>
      <c r="Q223" s="284">
        <f t="shared" si="24"/>
        <v>0</v>
      </c>
      <c r="R223" s="271">
        <f t="shared" si="25"/>
        <v>0.21149999999999999</v>
      </c>
      <c r="S223" s="271">
        <v>0.11235955056179775</v>
      </c>
      <c r="T223" s="271">
        <f t="shared" si="14"/>
        <v>0</v>
      </c>
    </row>
    <row r="224" spans="2:31" x14ac:dyDescent="0.25">
      <c r="B224" s="65" t="s">
        <v>63</v>
      </c>
      <c r="C224" s="67" t="s">
        <v>186</v>
      </c>
      <c r="D224" s="67" t="s">
        <v>18</v>
      </c>
      <c r="E224" s="211" t="s">
        <v>187</v>
      </c>
      <c r="F224" s="309">
        <f>+B71</f>
        <v>60</v>
      </c>
      <c r="G224" s="301">
        <f>+B92</f>
        <v>0.14000000000000001</v>
      </c>
      <c r="H224" s="301">
        <f>+B109</f>
        <v>6.9999999999999951E-2</v>
      </c>
      <c r="I224" s="269">
        <f t="shared" si="12"/>
        <v>0.58799999999999963</v>
      </c>
      <c r="J224" s="326">
        <f>+B132</f>
        <v>7.8944309927360762E-2</v>
      </c>
      <c r="K224" s="181"/>
      <c r="L224" s="180">
        <f t="shared" si="33"/>
        <v>34.200000000000003</v>
      </c>
      <c r="M224" s="181"/>
      <c r="N224" s="182">
        <f t="shared" si="13"/>
        <v>1.5875384949152531</v>
      </c>
      <c r="O224" s="269">
        <f t="shared" si="23"/>
        <v>2.3446696785996459</v>
      </c>
      <c r="P224" s="269"/>
      <c r="Q224" s="282">
        <f t="shared" si="24"/>
        <v>1E-4</v>
      </c>
      <c r="R224" s="269">
        <f t="shared" si="25"/>
        <v>0.60909016790437731</v>
      </c>
      <c r="S224" s="269"/>
      <c r="T224" s="269">
        <f t="shared" si="14"/>
        <v>0.13712504040369039</v>
      </c>
    </row>
    <row r="225" spans="2:20" x14ac:dyDescent="0.25">
      <c r="B225" s="56" t="s">
        <v>63</v>
      </c>
      <c r="C225" s="57" t="s">
        <v>186</v>
      </c>
      <c r="D225" s="57" t="s">
        <v>18</v>
      </c>
      <c r="E225" s="82" t="s">
        <v>188</v>
      </c>
      <c r="F225" s="212">
        <f>$F$224</f>
        <v>60</v>
      </c>
      <c r="G225" s="169">
        <f>+G224</f>
        <v>0.14000000000000001</v>
      </c>
      <c r="H225" s="305">
        <f>+C109</f>
        <v>0.1</v>
      </c>
      <c r="I225" s="269">
        <f>F225*G225*IF(ISBLANK(H225),1,H225)</f>
        <v>0.84000000000000008</v>
      </c>
      <c r="J225" s="326">
        <f>+J224</f>
        <v>7.8944309927360762E-2</v>
      </c>
      <c r="K225" s="181"/>
      <c r="L225" s="180">
        <f t="shared" si="33"/>
        <v>34.200000000000003</v>
      </c>
      <c r="M225" s="181"/>
      <c r="N225" s="182">
        <f t="shared" si="13"/>
        <v>2.2679121355932201</v>
      </c>
      <c r="O225" s="269">
        <f t="shared" si="23"/>
        <v>2.3446696785996459</v>
      </c>
      <c r="P225" s="269"/>
      <c r="Q225" s="282">
        <f t="shared" si="24"/>
        <v>1E-4</v>
      </c>
      <c r="R225" s="269">
        <f t="shared" si="25"/>
        <v>0.60909016790437731</v>
      </c>
      <c r="S225" s="269"/>
      <c r="T225" s="269">
        <f t="shared" si="14"/>
        <v>0.19589291486241497</v>
      </c>
    </row>
    <row r="226" spans="2:20" x14ac:dyDescent="0.25">
      <c r="B226" s="56" t="s">
        <v>63</v>
      </c>
      <c r="C226" s="57" t="s">
        <v>186</v>
      </c>
      <c r="D226" s="57" t="s">
        <v>18</v>
      </c>
      <c r="E226" s="82" t="s">
        <v>22</v>
      </c>
      <c r="F226" s="212">
        <f t="shared" ref="F226:F230" si="36">$F$224</f>
        <v>60</v>
      </c>
      <c r="G226" s="169">
        <f t="shared" ref="G226:G230" si="37">+G225</f>
        <v>0.14000000000000001</v>
      </c>
      <c r="H226" s="305">
        <f>+D109</f>
        <v>0.2</v>
      </c>
      <c r="I226" s="267">
        <f>F226*G226*IF(ISBLANK(H226),1,H226)</f>
        <v>1.6800000000000002</v>
      </c>
      <c r="J226" s="326">
        <f t="shared" ref="J226:J230" si="38">+J225</f>
        <v>7.8944309927360762E-2</v>
      </c>
      <c r="K226" s="171"/>
      <c r="L226" s="170">
        <f t="shared" si="33"/>
        <v>34.200000000000003</v>
      </c>
      <c r="M226" s="171"/>
      <c r="N226" s="172">
        <f t="shared" si="13"/>
        <v>4.5358242711864403</v>
      </c>
      <c r="O226" s="267">
        <f t="shared" si="23"/>
        <v>2.3446696785996459</v>
      </c>
      <c r="P226" s="267"/>
      <c r="Q226" s="280">
        <f t="shared" si="24"/>
        <v>1E-4</v>
      </c>
      <c r="R226" s="267">
        <f t="shared" si="25"/>
        <v>0.60909016790437731</v>
      </c>
      <c r="S226" s="267"/>
      <c r="T226" s="267">
        <f t="shared" si="14"/>
        <v>0.39178582972482995</v>
      </c>
    </row>
    <row r="227" spans="2:20" x14ac:dyDescent="0.25">
      <c r="B227" s="56" t="s">
        <v>63</v>
      </c>
      <c r="C227" s="57" t="s">
        <v>186</v>
      </c>
      <c r="D227" s="57" t="s">
        <v>18</v>
      </c>
      <c r="E227" s="82" t="s">
        <v>189</v>
      </c>
      <c r="F227" s="212">
        <f t="shared" si="36"/>
        <v>60</v>
      </c>
      <c r="G227" s="169">
        <f t="shared" si="37"/>
        <v>0.14000000000000001</v>
      </c>
      <c r="H227" s="305">
        <f>+D109</f>
        <v>0.2</v>
      </c>
      <c r="I227" s="267">
        <f t="shared" si="12"/>
        <v>1.6800000000000002</v>
      </c>
      <c r="J227" s="326">
        <f t="shared" si="38"/>
        <v>7.8944309927360762E-2</v>
      </c>
      <c r="K227" s="171"/>
      <c r="L227" s="170">
        <f t="shared" si="33"/>
        <v>34.200000000000003</v>
      </c>
      <c r="M227" s="171"/>
      <c r="N227" s="172">
        <f t="shared" si="13"/>
        <v>4.5358242711864403</v>
      </c>
      <c r="O227" s="267">
        <f t="shared" si="23"/>
        <v>2.3446696785996459</v>
      </c>
      <c r="P227" s="267"/>
      <c r="Q227" s="280">
        <f t="shared" si="24"/>
        <v>1E-4</v>
      </c>
      <c r="R227" s="267">
        <f t="shared" si="25"/>
        <v>0.60909016790437731</v>
      </c>
      <c r="S227" s="267"/>
      <c r="T227" s="267">
        <f t="shared" si="14"/>
        <v>0.39178582972482995</v>
      </c>
    </row>
    <row r="228" spans="2:20" x14ac:dyDescent="0.25">
      <c r="B228" s="56" t="s">
        <v>63</v>
      </c>
      <c r="C228" s="57" t="s">
        <v>186</v>
      </c>
      <c r="D228" s="57" t="s">
        <v>18</v>
      </c>
      <c r="E228" s="82" t="s">
        <v>190</v>
      </c>
      <c r="F228" s="212">
        <f t="shared" si="36"/>
        <v>60</v>
      </c>
      <c r="G228" s="169">
        <f t="shared" si="37"/>
        <v>0.14000000000000001</v>
      </c>
      <c r="H228" s="305">
        <f>+E109</f>
        <v>0.3</v>
      </c>
      <c r="I228" s="267">
        <f t="shared" si="12"/>
        <v>2.52</v>
      </c>
      <c r="J228" s="326">
        <f t="shared" si="38"/>
        <v>7.8944309927360762E-2</v>
      </c>
      <c r="K228" s="171"/>
      <c r="L228" s="170">
        <f t="shared" si="33"/>
        <v>34.200000000000003</v>
      </c>
      <c r="M228" s="171"/>
      <c r="N228" s="172">
        <f t="shared" si="13"/>
        <v>6.8037364067796604</v>
      </c>
      <c r="O228" s="267">
        <f t="shared" si="23"/>
        <v>2.3446696785996459</v>
      </c>
      <c r="P228" s="267"/>
      <c r="Q228" s="280">
        <f t="shared" si="24"/>
        <v>1E-4</v>
      </c>
      <c r="R228" s="267">
        <f t="shared" si="25"/>
        <v>0.60909016790437731</v>
      </c>
      <c r="S228" s="267"/>
      <c r="T228" s="267">
        <f t="shared" si="14"/>
        <v>0.58767874458724501</v>
      </c>
    </row>
    <row r="229" spans="2:20" x14ac:dyDescent="0.25">
      <c r="B229" s="56" t="s">
        <v>63</v>
      </c>
      <c r="C229" s="57" t="s">
        <v>186</v>
      </c>
      <c r="D229" s="57" t="s">
        <v>18</v>
      </c>
      <c r="E229" s="82" t="s">
        <v>191</v>
      </c>
      <c r="F229" s="212">
        <f t="shared" si="36"/>
        <v>60</v>
      </c>
      <c r="G229" s="169">
        <f t="shared" si="37"/>
        <v>0.14000000000000001</v>
      </c>
      <c r="H229" s="305">
        <f>+F109</f>
        <v>0.2</v>
      </c>
      <c r="I229" s="267">
        <f>F229*G229*IF(ISBLANK(H229),1,H229)</f>
        <v>1.6800000000000002</v>
      </c>
      <c r="J229" s="326">
        <f t="shared" si="38"/>
        <v>7.8944309927360762E-2</v>
      </c>
      <c r="K229" s="171"/>
      <c r="L229" s="170">
        <f t="shared" si="33"/>
        <v>34.200000000000003</v>
      </c>
      <c r="M229" s="171"/>
      <c r="N229" s="172">
        <f t="shared" si="13"/>
        <v>4.5358242711864403</v>
      </c>
      <c r="O229" s="267">
        <f t="shared" si="23"/>
        <v>2.3446696785996459</v>
      </c>
      <c r="P229" s="267"/>
      <c r="Q229" s="280">
        <f t="shared" si="24"/>
        <v>1E-4</v>
      </c>
      <c r="R229" s="267">
        <f t="shared" si="25"/>
        <v>0.60909016790437731</v>
      </c>
      <c r="S229" s="267"/>
      <c r="T229" s="267">
        <f t="shared" si="14"/>
        <v>0.39178582972482995</v>
      </c>
    </row>
    <row r="230" spans="2:20" x14ac:dyDescent="0.25">
      <c r="B230" s="69" t="s">
        <v>63</v>
      </c>
      <c r="C230" s="71" t="s">
        <v>186</v>
      </c>
      <c r="D230" s="71" t="s">
        <v>18</v>
      </c>
      <c r="E230" s="72" t="s">
        <v>192</v>
      </c>
      <c r="F230" s="213">
        <f t="shared" si="36"/>
        <v>60</v>
      </c>
      <c r="G230" s="175">
        <f t="shared" si="37"/>
        <v>0.14000000000000001</v>
      </c>
      <c r="H230" s="306">
        <f>+G109</f>
        <v>7.0000000000000007E-2</v>
      </c>
      <c r="I230" s="268">
        <f t="shared" si="12"/>
        <v>0.58800000000000008</v>
      </c>
      <c r="J230" s="326">
        <f t="shared" si="38"/>
        <v>7.8944309927360762E-2</v>
      </c>
      <c r="K230" s="177"/>
      <c r="L230" s="176">
        <f t="shared" si="33"/>
        <v>34.200000000000003</v>
      </c>
      <c r="M230" s="177"/>
      <c r="N230" s="178">
        <f t="shared" si="13"/>
        <v>1.5875384949152542</v>
      </c>
      <c r="O230" s="268">
        <f t="shared" si="23"/>
        <v>2.3446696785996459</v>
      </c>
      <c r="P230" s="268"/>
      <c r="Q230" s="281">
        <f t="shared" si="24"/>
        <v>1E-4</v>
      </c>
      <c r="R230" s="268">
        <f t="shared" si="25"/>
        <v>0.60909016790437731</v>
      </c>
      <c r="S230" s="268"/>
      <c r="T230" s="268">
        <f t="shared" si="14"/>
        <v>0.1371250404036905</v>
      </c>
    </row>
    <row r="231" spans="2:20" x14ac:dyDescent="0.25">
      <c r="B231" s="54" t="s">
        <v>63</v>
      </c>
      <c r="C231" s="55" t="s">
        <v>186</v>
      </c>
      <c r="D231" s="75" t="s">
        <v>208</v>
      </c>
      <c r="E231" s="96" t="s">
        <v>193</v>
      </c>
      <c r="F231" s="214">
        <f>$F$224</f>
        <v>60</v>
      </c>
      <c r="G231" s="301">
        <f>+C92+H92</f>
        <v>0.84</v>
      </c>
      <c r="H231" s="301">
        <f>+J109</f>
        <v>6.9999999999999951E-2</v>
      </c>
      <c r="I231" s="269">
        <f t="shared" si="12"/>
        <v>3.5279999999999974</v>
      </c>
      <c r="J231" s="326">
        <f>+C132</f>
        <v>6.7655136084284459E-2</v>
      </c>
      <c r="K231" s="181"/>
      <c r="L231" s="180">
        <f t="shared" ref="L231:L237" si="39">+$X$171</f>
        <v>38.576999999999998</v>
      </c>
      <c r="M231" s="181"/>
      <c r="N231" s="182">
        <f t="shared" si="13"/>
        <v>9.2078407477042941</v>
      </c>
      <c r="O231" s="269">
        <f t="shared" si="23"/>
        <v>2.6826357639426743</v>
      </c>
      <c r="P231" s="269"/>
      <c r="Q231" s="282">
        <f t="shared" si="24"/>
        <v>1E-4</v>
      </c>
      <c r="R231" s="269">
        <f t="shared" si="25"/>
        <v>0.68807865373854316</v>
      </c>
      <c r="S231" s="269"/>
      <c r="T231" s="269">
        <f t="shared" si="14"/>
        <v>0.80462724587593304</v>
      </c>
    </row>
    <row r="232" spans="2:20" x14ac:dyDescent="0.25">
      <c r="B232" s="56" t="s">
        <v>63</v>
      </c>
      <c r="C232" s="57" t="s">
        <v>186</v>
      </c>
      <c r="D232" s="55" t="s">
        <v>208</v>
      </c>
      <c r="E232" s="82" t="s">
        <v>194</v>
      </c>
      <c r="F232" s="212">
        <f>$F$224</f>
        <v>60</v>
      </c>
      <c r="G232" s="169">
        <f>+G231</f>
        <v>0.84</v>
      </c>
      <c r="H232" s="305">
        <f>+K109</f>
        <v>0.04</v>
      </c>
      <c r="I232" s="269">
        <f t="shared" si="12"/>
        <v>2.016</v>
      </c>
      <c r="J232" s="326">
        <f>+J231</f>
        <v>6.7655136084284459E-2</v>
      </c>
      <c r="K232" s="181"/>
      <c r="L232" s="180">
        <f t="shared" si="39"/>
        <v>38.576999999999998</v>
      </c>
      <c r="M232" s="181"/>
      <c r="N232" s="182">
        <f t="shared" si="13"/>
        <v>5.2616232844024582</v>
      </c>
      <c r="O232" s="269">
        <f t="shared" si="23"/>
        <v>2.6826357639426743</v>
      </c>
      <c r="P232" s="269"/>
      <c r="Q232" s="282">
        <f t="shared" si="24"/>
        <v>1E-4</v>
      </c>
      <c r="R232" s="269">
        <f t="shared" si="25"/>
        <v>0.68807865373854316</v>
      </c>
      <c r="S232" s="269"/>
      <c r="T232" s="269">
        <f t="shared" si="14"/>
        <v>0.45978699764339065</v>
      </c>
    </row>
    <row r="233" spans="2:20" x14ac:dyDescent="0.25">
      <c r="B233" s="56" t="s">
        <v>63</v>
      </c>
      <c r="C233" s="57" t="s">
        <v>186</v>
      </c>
      <c r="D233" s="57" t="s">
        <v>208</v>
      </c>
      <c r="E233" s="82" t="s">
        <v>195</v>
      </c>
      <c r="F233" s="212">
        <f t="shared" ref="F233:F243" si="40">$F$224</f>
        <v>60</v>
      </c>
      <c r="G233" s="169">
        <f t="shared" ref="G233:G237" si="41">+G232</f>
        <v>0.84</v>
      </c>
      <c r="H233" s="305">
        <f>+L109</f>
        <v>0.1</v>
      </c>
      <c r="I233" s="267">
        <f t="shared" si="12"/>
        <v>5.04</v>
      </c>
      <c r="J233" s="326">
        <f t="shared" ref="J233:J237" si="42">+J232</f>
        <v>6.7655136084284459E-2</v>
      </c>
      <c r="K233" s="171"/>
      <c r="L233" s="170">
        <f t="shared" si="39"/>
        <v>38.576999999999998</v>
      </c>
      <c r="M233" s="171"/>
      <c r="N233" s="172">
        <f t="shared" si="13"/>
        <v>13.154058211006145</v>
      </c>
      <c r="O233" s="267">
        <f t="shared" ref="O233:O264" si="43">+VLOOKUP($D233,$W$187:$AA$205,2,FALSE)</f>
        <v>2.6826357639426743</v>
      </c>
      <c r="P233" s="267"/>
      <c r="Q233" s="280">
        <f t="shared" ref="Q233:Q264" si="44">+VLOOKUP($D233,$W$187:$AA$205,5,FALSE)</f>
        <v>1E-4</v>
      </c>
      <c r="R233" s="267">
        <f t="shared" ref="R233:R264" si="45">+VLOOKUP($D233,$W$187:$AA$205,4,FALSE)</f>
        <v>0.68807865373854316</v>
      </c>
      <c r="S233" s="267"/>
      <c r="T233" s="267">
        <f t="shared" si="14"/>
        <v>1.1494674941084766</v>
      </c>
    </row>
    <row r="234" spans="2:20" x14ac:dyDescent="0.25">
      <c r="B234" s="56" t="s">
        <v>63</v>
      </c>
      <c r="C234" s="57" t="s">
        <v>186</v>
      </c>
      <c r="D234" s="57" t="s">
        <v>208</v>
      </c>
      <c r="E234" s="82" t="s">
        <v>196</v>
      </c>
      <c r="F234" s="212">
        <f t="shared" si="40"/>
        <v>60</v>
      </c>
      <c r="G234" s="169">
        <f t="shared" si="41"/>
        <v>0.84</v>
      </c>
      <c r="H234" s="305">
        <f>+M109</f>
        <v>0.19</v>
      </c>
      <c r="I234" s="267">
        <f t="shared" si="12"/>
        <v>9.5760000000000005</v>
      </c>
      <c r="J234" s="326">
        <f t="shared" si="42"/>
        <v>6.7655136084284459E-2</v>
      </c>
      <c r="K234" s="171"/>
      <c r="L234" s="170">
        <f t="shared" si="39"/>
        <v>38.576999999999998</v>
      </c>
      <c r="M234" s="171"/>
      <c r="N234" s="172">
        <f t="shared" ref="N234:N297" si="46">I234*J234*L234</f>
        <v>24.992710600911678</v>
      </c>
      <c r="O234" s="267">
        <f t="shared" si="43"/>
        <v>2.6826357639426743</v>
      </c>
      <c r="P234" s="267"/>
      <c r="Q234" s="280">
        <f t="shared" si="44"/>
        <v>1E-4</v>
      </c>
      <c r="R234" s="267">
        <f t="shared" si="45"/>
        <v>0.68807865373854316</v>
      </c>
      <c r="S234" s="267"/>
      <c r="T234" s="267">
        <f t="shared" ref="T234:T297" si="47">I234*J234*((O234+R234)*(1+Q234))*IF(ISBLANK(S234),1,S234)</f>
        <v>2.1839882388061058</v>
      </c>
    </row>
    <row r="235" spans="2:20" x14ac:dyDescent="0.25">
      <c r="B235" s="56" t="s">
        <v>63</v>
      </c>
      <c r="C235" s="57" t="s">
        <v>186</v>
      </c>
      <c r="D235" s="57" t="s">
        <v>208</v>
      </c>
      <c r="E235" s="82" t="s">
        <v>197</v>
      </c>
      <c r="F235" s="212">
        <f t="shared" si="40"/>
        <v>60</v>
      </c>
      <c r="G235" s="169">
        <f t="shared" si="41"/>
        <v>0.84</v>
      </c>
      <c r="H235" s="305">
        <f>+N109</f>
        <v>0.3</v>
      </c>
      <c r="I235" s="267">
        <f t="shared" si="12"/>
        <v>15.12</v>
      </c>
      <c r="J235" s="326">
        <f t="shared" si="42"/>
        <v>6.7655136084284459E-2</v>
      </c>
      <c r="K235" s="171"/>
      <c r="L235" s="170">
        <f t="shared" si="39"/>
        <v>38.576999999999998</v>
      </c>
      <c r="M235" s="171"/>
      <c r="N235" s="172">
        <f t="shared" si="46"/>
        <v>39.462174633018435</v>
      </c>
      <c r="O235" s="267">
        <f t="shared" si="43"/>
        <v>2.6826357639426743</v>
      </c>
      <c r="P235" s="267"/>
      <c r="Q235" s="280">
        <f t="shared" si="44"/>
        <v>1E-4</v>
      </c>
      <c r="R235" s="267">
        <f t="shared" si="45"/>
        <v>0.68807865373854316</v>
      </c>
      <c r="S235" s="267"/>
      <c r="T235" s="267">
        <f t="shared" si="47"/>
        <v>3.4484024823254296</v>
      </c>
    </row>
    <row r="236" spans="2:20" x14ac:dyDescent="0.25">
      <c r="B236" s="56" t="s">
        <v>63</v>
      </c>
      <c r="C236" s="57" t="s">
        <v>186</v>
      </c>
      <c r="D236" s="57" t="s">
        <v>208</v>
      </c>
      <c r="E236" s="82" t="s">
        <v>198</v>
      </c>
      <c r="F236" s="212">
        <f t="shared" si="40"/>
        <v>60</v>
      </c>
      <c r="G236" s="169">
        <f t="shared" si="41"/>
        <v>0.84</v>
      </c>
      <c r="H236" s="305">
        <f>+O109</f>
        <v>0.2</v>
      </c>
      <c r="I236" s="267">
        <f>F236*G236*IF(ISBLANK(H236),1,H236)</f>
        <v>10.08</v>
      </c>
      <c r="J236" s="326">
        <f t="shared" si="42"/>
        <v>6.7655136084284459E-2</v>
      </c>
      <c r="K236" s="171"/>
      <c r="L236" s="170">
        <f t="shared" si="39"/>
        <v>38.576999999999998</v>
      </c>
      <c r="M236" s="171"/>
      <c r="N236" s="172">
        <f t="shared" si="46"/>
        <v>26.30811642201229</v>
      </c>
      <c r="O236" s="267">
        <f t="shared" si="43"/>
        <v>2.6826357639426743</v>
      </c>
      <c r="P236" s="267"/>
      <c r="Q236" s="280">
        <f t="shared" si="44"/>
        <v>1E-4</v>
      </c>
      <c r="R236" s="267">
        <f t="shared" si="45"/>
        <v>0.68807865373854316</v>
      </c>
      <c r="S236" s="267"/>
      <c r="T236" s="267">
        <f t="shared" si="47"/>
        <v>2.2989349882169532</v>
      </c>
    </row>
    <row r="237" spans="2:20" ht="15.75" thickBot="1" x14ac:dyDescent="0.3">
      <c r="B237" s="56" t="s">
        <v>63</v>
      </c>
      <c r="C237" s="57" t="s">
        <v>186</v>
      </c>
      <c r="D237" s="57" t="s">
        <v>208</v>
      </c>
      <c r="E237" s="82" t="s">
        <v>199</v>
      </c>
      <c r="F237" s="212">
        <f t="shared" si="40"/>
        <v>60</v>
      </c>
      <c r="G237" s="169">
        <f t="shared" si="41"/>
        <v>0.84</v>
      </c>
      <c r="H237" s="305">
        <f>+P109</f>
        <v>0.1</v>
      </c>
      <c r="I237" s="267">
        <f t="shared" si="12"/>
        <v>5.04</v>
      </c>
      <c r="J237" s="326">
        <f t="shared" si="42"/>
        <v>6.7655136084284459E-2</v>
      </c>
      <c r="K237" s="171"/>
      <c r="L237" s="170">
        <f t="shared" si="39"/>
        <v>38.576999999999998</v>
      </c>
      <c r="M237" s="171"/>
      <c r="N237" s="172">
        <f t="shared" si="46"/>
        <v>13.154058211006145</v>
      </c>
      <c r="O237" s="267">
        <f t="shared" si="43"/>
        <v>2.6826357639426743</v>
      </c>
      <c r="P237" s="267"/>
      <c r="Q237" s="280">
        <f t="shared" si="44"/>
        <v>1E-4</v>
      </c>
      <c r="R237" s="267">
        <f t="shared" si="45"/>
        <v>0.68807865373854316</v>
      </c>
      <c r="S237" s="267"/>
      <c r="T237" s="267">
        <f t="shared" si="47"/>
        <v>1.1494674941084766</v>
      </c>
    </row>
    <row r="238" spans="2:20" x14ac:dyDescent="0.25">
      <c r="B238" s="215" t="s">
        <v>63</v>
      </c>
      <c r="C238" s="216" t="s">
        <v>186</v>
      </c>
      <c r="D238" s="216" t="s">
        <v>38</v>
      </c>
      <c r="E238" s="217"/>
      <c r="F238" s="210">
        <f t="shared" si="40"/>
        <v>60</v>
      </c>
      <c r="G238" s="302">
        <f>+J92</f>
        <v>0</v>
      </c>
      <c r="H238" s="186">
        <v>1</v>
      </c>
      <c r="I238" s="270">
        <f t="shared" si="12"/>
        <v>0</v>
      </c>
      <c r="J238" s="326">
        <f>+J132</f>
        <v>3.5068493150684936E-2</v>
      </c>
      <c r="K238" s="188" t="s">
        <v>184</v>
      </c>
      <c r="L238" s="162">
        <f>+$X$170</f>
        <v>34.200000000000003</v>
      </c>
      <c r="M238" s="163" t="s">
        <v>21</v>
      </c>
      <c r="N238" s="189">
        <f t="shared" si="46"/>
        <v>0</v>
      </c>
      <c r="O238" s="270">
        <f t="shared" si="43"/>
        <v>0</v>
      </c>
      <c r="P238" s="270" t="s">
        <v>52</v>
      </c>
      <c r="Q238" s="283">
        <f t="shared" si="44"/>
        <v>0</v>
      </c>
      <c r="R238" s="270">
        <f t="shared" si="45"/>
        <v>0.21149999999999999</v>
      </c>
      <c r="S238" s="270">
        <v>0.11235955056179775</v>
      </c>
      <c r="T238" s="270">
        <f t="shared" si="47"/>
        <v>0</v>
      </c>
    </row>
    <row r="239" spans="2:20" ht="15.75" thickBot="1" x14ac:dyDescent="0.3">
      <c r="B239" s="215" t="s">
        <v>63</v>
      </c>
      <c r="C239" s="216" t="s">
        <v>186</v>
      </c>
      <c r="D239" s="216" t="s">
        <v>25</v>
      </c>
      <c r="E239" s="217"/>
      <c r="F239" s="210">
        <f t="shared" si="40"/>
        <v>60</v>
      </c>
      <c r="G239" s="302">
        <f>+D92</f>
        <v>0</v>
      </c>
      <c r="H239" s="186">
        <v>1</v>
      </c>
      <c r="I239" s="270">
        <f t="shared" si="12"/>
        <v>0</v>
      </c>
      <c r="J239" s="330">
        <f>+D132</f>
        <v>5.8511216268965015E-2</v>
      </c>
      <c r="K239" s="181" t="s">
        <v>44</v>
      </c>
      <c r="L239" s="180">
        <f>+$X$172</f>
        <v>53.6</v>
      </c>
      <c r="M239" s="184" t="s">
        <v>45</v>
      </c>
      <c r="N239" s="189">
        <f t="shared" si="46"/>
        <v>0</v>
      </c>
      <c r="O239" s="270">
        <f t="shared" si="43"/>
        <v>1.7266531983669766</v>
      </c>
      <c r="P239" s="270" t="s">
        <v>46</v>
      </c>
      <c r="Q239" s="283">
        <f t="shared" si="44"/>
        <v>0.02</v>
      </c>
      <c r="R239" s="270">
        <f t="shared" si="45"/>
        <v>0.33200000000000007</v>
      </c>
      <c r="S239" s="270">
        <v>0.128</v>
      </c>
      <c r="T239" s="270">
        <f t="shared" si="47"/>
        <v>0</v>
      </c>
    </row>
    <row r="240" spans="2:20" x14ac:dyDescent="0.25">
      <c r="B240" s="215" t="s">
        <v>63</v>
      </c>
      <c r="C240" s="216" t="s">
        <v>186</v>
      </c>
      <c r="D240" s="216" t="s">
        <v>27</v>
      </c>
      <c r="E240" s="217"/>
      <c r="F240" s="210">
        <f t="shared" si="40"/>
        <v>60</v>
      </c>
      <c r="G240" s="302">
        <f>+E92</f>
        <v>0</v>
      </c>
      <c r="H240" s="186">
        <v>1</v>
      </c>
      <c r="I240" s="270">
        <f t="shared" si="12"/>
        <v>0</v>
      </c>
      <c r="J240" s="330">
        <f>+E132</f>
        <v>0.11928139384074646</v>
      </c>
      <c r="K240" s="184" t="s">
        <v>20</v>
      </c>
      <c r="L240" s="180">
        <f>+$X$173</f>
        <v>25.168500000000002</v>
      </c>
      <c r="M240" s="163" t="s">
        <v>21</v>
      </c>
      <c r="N240" s="189">
        <f t="shared" si="46"/>
        <v>0</v>
      </c>
      <c r="O240" s="270">
        <f t="shared" si="43"/>
        <v>2.0829108092084367</v>
      </c>
      <c r="P240" s="270" t="s">
        <v>46</v>
      </c>
      <c r="Q240" s="283">
        <f t="shared" si="44"/>
        <v>1E-4</v>
      </c>
      <c r="R240" s="270">
        <f t="shared" si="45"/>
        <v>0.91127347902869105</v>
      </c>
      <c r="S240" s="270">
        <v>0.51</v>
      </c>
      <c r="T240" s="270">
        <f t="shared" si="47"/>
        <v>0</v>
      </c>
    </row>
    <row r="241" spans="2:20" x14ac:dyDescent="0.25">
      <c r="B241" s="215" t="s">
        <v>63</v>
      </c>
      <c r="C241" s="216" t="s">
        <v>186</v>
      </c>
      <c r="D241" s="216" t="s">
        <v>157</v>
      </c>
      <c r="E241" s="217"/>
      <c r="F241" s="210">
        <f t="shared" si="40"/>
        <v>60</v>
      </c>
      <c r="G241" s="302">
        <f>+I92</f>
        <v>0</v>
      </c>
      <c r="H241" s="186">
        <v>1</v>
      </c>
      <c r="I241" s="270">
        <f t="shared" si="12"/>
        <v>0</v>
      </c>
      <c r="J241" s="330">
        <f>+I132</f>
        <v>0</v>
      </c>
      <c r="K241" s="199"/>
      <c r="L241" s="187">
        <f>+X178</f>
        <v>141.86000000000001</v>
      </c>
      <c r="M241" s="199"/>
      <c r="N241" s="189">
        <f t="shared" si="46"/>
        <v>0</v>
      </c>
      <c r="O241" s="270">
        <f t="shared" si="43"/>
        <v>0</v>
      </c>
      <c r="P241" s="270"/>
      <c r="Q241" s="283">
        <f t="shared" si="44"/>
        <v>0</v>
      </c>
      <c r="R241" s="270">
        <f t="shared" si="45"/>
        <v>1.5</v>
      </c>
      <c r="S241" s="270"/>
      <c r="T241" s="270">
        <f t="shared" si="47"/>
        <v>0</v>
      </c>
    </row>
    <row r="242" spans="2:20" x14ac:dyDescent="0.25">
      <c r="B242" s="86" t="s">
        <v>63</v>
      </c>
      <c r="C242" s="87" t="s">
        <v>186</v>
      </c>
      <c r="D242" s="87" t="s">
        <v>50</v>
      </c>
      <c r="E242" s="88"/>
      <c r="F242" s="210">
        <f t="shared" si="40"/>
        <v>60</v>
      </c>
      <c r="G242" s="302">
        <f>+K92</f>
        <v>0.01</v>
      </c>
      <c r="H242" s="186">
        <v>1</v>
      </c>
      <c r="I242" s="270">
        <f t="shared" si="12"/>
        <v>0.6</v>
      </c>
      <c r="J242" s="330">
        <f>+K132</f>
        <v>4.7366585956416456E-2</v>
      </c>
      <c r="K242" s="199"/>
      <c r="L242" s="187">
        <f>+X170</f>
        <v>34.200000000000003</v>
      </c>
      <c r="M242" s="199"/>
      <c r="N242" s="189">
        <f t="shared" si="46"/>
        <v>0.97196234382566571</v>
      </c>
      <c r="O242" s="270">
        <f t="shared" si="43"/>
        <v>2.3446696785996459</v>
      </c>
      <c r="P242" s="270"/>
      <c r="Q242" s="283">
        <f t="shared" si="44"/>
        <v>1E-4</v>
      </c>
      <c r="R242" s="270">
        <f t="shared" si="45"/>
        <v>0.60909016790437731</v>
      </c>
      <c r="S242" s="270"/>
      <c r="T242" s="270">
        <f t="shared" si="47"/>
        <v>8.3954106369606415E-2</v>
      </c>
    </row>
    <row r="243" spans="2:20" x14ac:dyDescent="0.25">
      <c r="B243" s="86" t="s">
        <v>63</v>
      </c>
      <c r="C243" s="87" t="s">
        <v>186</v>
      </c>
      <c r="D243" s="87" t="s">
        <v>51</v>
      </c>
      <c r="E243" s="88"/>
      <c r="F243" s="210">
        <f t="shared" si="40"/>
        <v>60</v>
      </c>
      <c r="G243" s="302">
        <f>+L92</f>
        <v>0.01</v>
      </c>
      <c r="H243" s="186">
        <v>1</v>
      </c>
      <c r="I243" s="270">
        <f t="shared" si="12"/>
        <v>0.6</v>
      </c>
      <c r="J243" s="330">
        <f>+L132</f>
        <v>4.0593081650570677E-2</v>
      </c>
      <c r="K243" s="199"/>
      <c r="L243" s="187">
        <f>+X171</f>
        <v>38.576999999999998</v>
      </c>
      <c r="M243" s="199"/>
      <c r="N243" s="189">
        <f t="shared" si="46"/>
        <v>0.93957558650043893</v>
      </c>
      <c r="O243" s="270">
        <f t="shared" si="43"/>
        <v>2.6826357639426743</v>
      </c>
      <c r="P243" s="270"/>
      <c r="Q243" s="283">
        <f t="shared" si="44"/>
        <v>1E-4</v>
      </c>
      <c r="R243" s="270">
        <f t="shared" si="45"/>
        <v>0.68807865373854316</v>
      </c>
      <c r="S243" s="270"/>
      <c r="T243" s="270">
        <f t="shared" si="47"/>
        <v>8.2104821007748324E-2</v>
      </c>
    </row>
    <row r="244" spans="2:20" x14ac:dyDescent="0.25">
      <c r="B244" s="54" t="s">
        <v>63</v>
      </c>
      <c r="C244" s="55" t="s">
        <v>200</v>
      </c>
      <c r="D244" s="55" t="s">
        <v>18</v>
      </c>
      <c r="E244" s="96" t="s">
        <v>187</v>
      </c>
      <c r="F244" s="309">
        <f>+B72</f>
        <v>100</v>
      </c>
      <c r="G244" s="301">
        <f>+B93</f>
        <v>0.1</v>
      </c>
      <c r="H244" s="301">
        <f>+B110</f>
        <v>6.9999999999999951E-2</v>
      </c>
      <c r="I244" s="269">
        <f t="shared" si="12"/>
        <v>0.69999999999999951</v>
      </c>
      <c r="J244" s="326">
        <f>+B133</f>
        <v>9.071670702179177E-2</v>
      </c>
      <c r="K244" s="181"/>
      <c r="L244" s="180">
        <f t="shared" ref="L244:L250" si="48">+$X$170</f>
        <v>34.200000000000003</v>
      </c>
      <c r="M244" s="181"/>
      <c r="N244" s="182">
        <f t="shared" si="46"/>
        <v>2.1717579661016932</v>
      </c>
      <c r="O244" s="269">
        <f t="shared" si="43"/>
        <v>2.3446696785996459</v>
      </c>
      <c r="P244" s="269"/>
      <c r="Q244" s="282">
        <f t="shared" si="44"/>
        <v>1E-4</v>
      </c>
      <c r="R244" s="269">
        <f t="shared" si="45"/>
        <v>0.60909016790437731</v>
      </c>
      <c r="S244" s="269"/>
      <c r="T244" s="269">
        <f t="shared" si="47"/>
        <v>0.18758751350128908</v>
      </c>
    </row>
    <row r="245" spans="2:20" x14ac:dyDescent="0.25">
      <c r="B245" s="56" t="s">
        <v>63</v>
      </c>
      <c r="C245" s="57" t="s">
        <v>200</v>
      </c>
      <c r="D245" s="57" t="s">
        <v>18</v>
      </c>
      <c r="E245" s="82" t="s">
        <v>188</v>
      </c>
      <c r="F245" s="212">
        <f>$F$244</f>
        <v>100</v>
      </c>
      <c r="G245" s="169">
        <f>+G244</f>
        <v>0.1</v>
      </c>
      <c r="H245" s="305">
        <f>+C110</f>
        <v>0.1</v>
      </c>
      <c r="I245" s="269">
        <f t="shared" si="12"/>
        <v>1</v>
      </c>
      <c r="J245" s="326">
        <f>+J244</f>
        <v>9.071670702179177E-2</v>
      </c>
      <c r="K245" s="181"/>
      <c r="L245" s="180">
        <f t="shared" si="48"/>
        <v>34.200000000000003</v>
      </c>
      <c r="M245" s="181"/>
      <c r="N245" s="182">
        <f t="shared" si="46"/>
        <v>3.1025113801452786</v>
      </c>
      <c r="O245" s="269">
        <f t="shared" si="43"/>
        <v>2.3446696785996459</v>
      </c>
      <c r="P245" s="269"/>
      <c r="Q245" s="282">
        <f t="shared" si="44"/>
        <v>1E-4</v>
      </c>
      <c r="R245" s="269">
        <f t="shared" si="45"/>
        <v>0.60909016790437731</v>
      </c>
      <c r="S245" s="269"/>
      <c r="T245" s="269">
        <f t="shared" si="47"/>
        <v>0.26798216214469889</v>
      </c>
    </row>
    <row r="246" spans="2:20" x14ac:dyDescent="0.25">
      <c r="B246" s="56" t="s">
        <v>63</v>
      </c>
      <c r="C246" s="57" t="s">
        <v>200</v>
      </c>
      <c r="D246" s="57" t="s">
        <v>18</v>
      </c>
      <c r="E246" s="82" t="s">
        <v>22</v>
      </c>
      <c r="F246" s="212">
        <f t="shared" ref="F246:F263" si="49">$F$244</f>
        <v>100</v>
      </c>
      <c r="G246" s="169">
        <f t="shared" ref="G246:G250" si="50">+G245</f>
        <v>0.1</v>
      </c>
      <c r="H246" s="305">
        <f>+D110</f>
        <v>0.2</v>
      </c>
      <c r="I246" s="267">
        <f t="shared" si="12"/>
        <v>2</v>
      </c>
      <c r="J246" s="326">
        <f t="shared" ref="J246:J250" si="51">+J245</f>
        <v>9.071670702179177E-2</v>
      </c>
      <c r="K246" s="171"/>
      <c r="L246" s="170">
        <f t="shared" si="48"/>
        <v>34.200000000000003</v>
      </c>
      <c r="M246" s="171"/>
      <c r="N246" s="172">
        <f t="shared" si="46"/>
        <v>6.2050227602905572</v>
      </c>
      <c r="O246" s="267">
        <f t="shared" si="43"/>
        <v>2.3446696785996459</v>
      </c>
      <c r="P246" s="267"/>
      <c r="Q246" s="280">
        <f t="shared" si="44"/>
        <v>1E-4</v>
      </c>
      <c r="R246" s="267">
        <f t="shared" si="45"/>
        <v>0.60909016790437731</v>
      </c>
      <c r="S246" s="267"/>
      <c r="T246" s="267">
        <f t="shared" si="47"/>
        <v>0.53596432428939778</v>
      </c>
    </row>
    <row r="247" spans="2:20" x14ac:dyDescent="0.25">
      <c r="B247" s="56" t="s">
        <v>63</v>
      </c>
      <c r="C247" s="57" t="s">
        <v>200</v>
      </c>
      <c r="D247" s="57" t="s">
        <v>18</v>
      </c>
      <c r="E247" s="82" t="s">
        <v>189</v>
      </c>
      <c r="F247" s="212">
        <f t="shared" si="49"/>
        <v>100</v>
      </c>
      <c r="G247" s="169">
        <f t="shared" si="50"/>
        <v>0.1</v>
      </c>
      <c r="H247" s="305">
        <f>+E110</f>
        <v>0.3</v>
      </c>
      <c r="I247" s="267">
        <f t="shared" si="12"/>
        <v>3</v>
      </c>
      <c r="J247" s="326">
        <f t="shared" si="51"/>
        <v>9.071670702179177E-2</v>
      </c>
      <c r="K247" s="171"/>
      <c r="L247" s="170">
        <f t="shared" si="48"/>
        <v>34.200000000000003</v>
      </c>
      <c r="M247" s="171"/>
      <c r="N247" s="172">
        <f t="shared" si="46"/>
        <v>9.3075341404358358</v>
      </c>
      <c r="O247" s="267">
        <f t="shared" si="43"/>
        <v>2.3446696785996459</v>
      </c>
      <c r="P247" s="267"/>
      <c r="Q247" s="280">
        <f t="shared" si="44"/>
        <v>1E-4</v>
      </c>
      <c r="R247" s="267">
        <f t="shared" si="45"/>
        <v>0.60909016790437731</v>
      </c>
      <c r="S247" s="267"/>
      <c r="T247" s="267">
        <f t="shared" si="47"/>
        <v>0.80394648643409661</v>
      </c>
    </row>
    <row r="248" spans="2:20" x14ac:dyDescent="0.25">
      <c r="B248" s="56" t="s">
        <v>63</v>
      </c>
      <c r="C248" s="57" t="s">
        <v>200</v>
      </c>
      <c r="D248" s="57" t="s">
        <v>18</v>
      </c>
      <c r="E248" s="82" t="s">
        <v>190</v>
      </c>
      <c r="F248" s="212">
        <f t="shared" si="49"/>
        <v>100</v>
      </c>
      <c r="G248" s="169">
        <f t="shared" si="50"/>
        <v>0.1</v>
      </c>
      <c r="H248" s="305">
        <f>+F110</f>
        <v>0.2</v>
      </c>
      <c r="I248" s="267">
        <f t="shared" ref="I248:I302" si="52">F248*G248*IF(ISBLANK(H248),1,H248)</f>
        <v>2</v>
      </c>
      <c r="J248" s="326">
        <f t="shared" si="51"/>
        <v>9.071670702179177E-2</v>
      </c>
      <c r="K248" s="171"/>
      <c r="L248" s="170">
        <f t="shared" si="48"/>
        <v>34.200000000000003</v>
      </c>
      <c r="M248" s="171"/>
      <c r="N248" s="172">
        <f t="shared" si="46"/>
        <v>6.2050227602905572</v>
      </c>
      <c r="O248" s="267">
        <f t="shared" si="43"/>
        <v>2.3446696785996459</v>
      </c>
      <c r="P248" s="267"/>
      <c r="Q248" s="280">
        <f t="shared" si="44"/>
        <v>1E-4</v>
      </c>
      <c r="R248" s="267">
        <f t="shared" si="45"/>
        <v>0.60909016790437731</v>
      </c>
      <c r="S248" s="267"/>
      <c r="T248" s="267">
        <f t="shared" si="47"/>
        <v>0.53596432428939778</v>
      </c>
    </row>
    <row r="249" spans="2:20" x14ac:dyDescent="0.25">
      <c r="B249" s="56" t="s">
        <v>63</v>
      </c>
      <c r="C249" s="57" t="s">
        <v>200</v>
      </c>
      <c r="D249" s="57" t="s">
        <v>18</v>
      </c>
      <c r="E249" s="82" t="s">
        <v>191</v>
      </c>
      <c r="F249" s="212">
        <f t="shared" si="49"/>
        <v>100</v>
      </c>
      <c r="G249" s="169">
        <f t="shared" si="50"/>
        <v>0.1</v>
      </c>
      <c r="H249" s="305">
        <f>+G110</f>
        <v>7.0000000000000007E-2</v>
      </c>
      <c r="I249" s="267">
        <f>F249*G249*IF(ISBLANK(H249),1,H249)</f>
        <v>0.70000000000000007</v>
      </c>
      <c r="J249" s="326">
        <f t="shared" si="51"/>
        <v>9.071670702179177E-2</v>
      </c>
      <c r="K249" s="171"/>
      <c r="L249" s="170">
        <f t="shared" si="48"/>
        <v>34.200000000000003</v>
      </c>
      <c r="M249" s="171"/>
      <c r="N249" s="172">
        <f t="shared" si="46"/>
        <v>2.1717579661016955</v>
      </c>
      <c r="O249" s="267">
        <f t="shared" si="43"/>
        <v>2.3446696785996459</v>
      </c>
      <c r="P249" s="267"/>
      <c r="Q249" s="280">
        <f t="shared" si="44"/>
        <v>1E-4</v>
      </c>
      <c r="R249" s="267">
        <f t="shared" si="45"/>
        <v>0.60909016790437731</v>
      </c>
      <c r="S249" s="267"/>
      <c r="T249" s="267">
        <f t="shared" si="47"/>
        <v>0.18758751350128924</v>
      </c>
    </row>
    <row r="250" spans="2:20" x14ac:dyDescent="0.25">
      <c r="B250" s="69" t="s">
        <v>63</v>
      </c>
      <c r="C250" s="71" t="s">
        <v>200</v>
      </c>
      <c r="D250" s="71" t="s">
        <v>18</v>
      </c>
      <c r="E250" s="72" t="s">
        <v>192</v>
      </c>
      <c r="F250" s="213">
        <f t="shared" si="49"/>
        <v>100</v>
      </c>
      <c r="G250" s="175">
        <f t="shared" si="50"/>
        <v>0.1</v>
      </c>
      <c r="H250" s="306">
        <f>+H110</f>
        <v>0.06</v>
      </c>
      <c r="I250" s="268">
        <f t="shared" si="52"/>
        <v>0.6</v>
      </c>
      <c r="J250" s="326">
        <f t="shared" si="51"/>
        <v>9.071670702179177E-2</v>
      </c>
      <c r="K250" s="177"/>
      <c r="L250" s="176">
        <f t="shared" si="48"/>
        <v>34.200000000000003</v>
      </c>
      <c r="M250" s="177"/>
      <c r="N250" s="178">
        <f t="shared" si="46"/>
        <v>1.8615068280871672</v>
      </c>
      <c r="O250" s="268">
        <f t="shared" si="43"/>
        <v>2.3446696785996459</v>
      </c>
      <c r="P250" s="268"/>
      <c r="Q250" s="281">
        <f t="shared" si="44"/>
        <v>1E-4</v>
      </c>
      <c r="R250" s="268">
        <f t="shared" si="45"/>
        <v>0.60909016790437731</v>
      </c>
      <c r="S250" s="268"/>
      <c r="T250" s="268">
        <f t="shared" si="47"/>
        <v>0.16078929728681934</v>
      </c>
    </row>
    <row r="251" spans="2:20" x14ac:dyDescent="0.25">
      <c r="B251" s="54" t="s">
        <v>63</v>
      </c>
      <c r="C251" s="55" t="s">
        <v>200</v>
      </c>
      <c r="D251" s="75" t="s">
        <v>208</v>
      </c>
      <c r="E251" s="96" t="s">
        <v>193</v>
      </c>
      <c r="F251" s="214">
        <f t="shared" si="49"/>
        <v>100</v>
      </c>
      <c r="G251" s="301">
        <f>+C93+H93</f>
        <v>0.89</v>
      </c>
      <c r="H251" s="301">
        <f>+J110</f>
        <v>6.9999999999999951E-2</v>
      </c>
      <c r="I251" s="269">
        <f t="shared" si="52"/>
        <v>6.229999999999996</v>
      </c>
      <c r="J251" s="326">
        <f>+C133</f>
        <v>9.4717190517998248E-2</v>
      </c>
      <c r="K251" s="181"/>
      <c r="L251" s="180">
        <f t="shared" ref="L251:L257" si="53">+$X$171</f>
        <v>38.576999999999998</v>
      </c>
      <c r="M251" s="181"/>
      <c r="N251" s="182">
        <f t="shared" si="46"/>
        <v>22.763828515157844</v>
      </c>
      <c r="O251" s="269">
        <f t="shared" si="43"/>
        <v>2.6826357639426743</v>
      </c>
      <c r="P251" s="269"/>
      <c r="Q251" s="282">
        <f t="shared" si="44"/>
        <v>1E-4</v>
      </c>
      <c r="R251" s="269">
        <f t="shared" si="45"/>
        <v>0.68807865373854316</v>
      </c>
      <c r="S251" s="269"/>
      <c r="T251" s="269">
        <f t="shared" si="47"/>
        <v>1.9892173578599459</v>
      </c>
    </row>
    <row r="252" spans="2:20" x14ac:dyDescent="0.25">
      <c r="B252" s="56" t="s">
        <v>63</v>
      </c>
      <c r="C252" s="57" t="s">
        <v>200</v>
      </c>
      <c r="D252" s="55" t="s">
        <v>208</v>
      </c>
      <c r="E252" s="82" t="s">
        <v>194</v>
      </c>
      <c r="F252" s="212">
        <f t="shared" si="49"/>
        <v>100</v>
      </c>
      <c r="G252" s="169">
        <f>+G251</f>
        <v>0.89</v>
      </c>
      <c r="H252" s="305">
        <f>+K110</f>
        <v>0.04</v>
      </c>
      <c r="I252" s="269">
        <f t="shared" si="52"/>
        <v>3.56</v>
      </c>
      <c r="J252" s="326">
        <f>+J251</f>
        <v>9.4717190517998248E-2</v>
      </c>
      <c r="K252" s="181"/>
      <c r="L252" s="180">
        <f t="shared" si="53"/>
        <v>38.576999999999998</v>
      </c>
      <c r="M252" s="181"/>
      <c r="N252" s="182">
        <f t="shared" si="46"/>
        <v>13.007902008661635</v>
      </c>
      <c r="O252" s="269">
        <f t="shared" si="43"/>
        <v>2.6826357639426743</v>
      </c>
      <c r="P252" s="269"/>
      <c r="Q252" s="282">
        <f t="shared" si="44"/>
        <v>1E-4</v>
      </c>
      <c r="R252" s="269">
        <f t="shared" si="45"/>
        <v>0.68807865373854316</v>
      </c>
      <c r="S252" s="269"/>
      <c r="T252" s="269">
        <f t="shared" si="47"/>
        <v>1.1366956330628271</v>
      </c>
    </row>
    <row r="253" spans="2:20" x14ac:dyDescent="0.25">
      <c r="B253" s="56" t="s">
        <v>63</v>
      </c>
      <c r="C253" s="57" t="s">
        <v>200</v>
      </c>
      <c r="D253" s="57" t="s">
        <v>208</v>
      </c>
      <c r="E253" s="82" t="s">
        <v>195</v>
      </c>
      <c r="F253" s="212">
        <f t="shared" si="49"/>
        <v>100</v>
      </c>
      <c r="G253" s="169">
        <f t="shared" ref="G253:G257" si="54">+G252</f>
        <v>0.89</v>
      </c>
      <c r="H253" s="305">
        <f>+L110</f>
        <v>0.1</v>
      </c>
      <c r="I253" s="267">
        <f t="shared" si="52"/>
        <v>8.9</v>
      </c>
      <c r="J253" s="326">
        <f t="shared" ref="J253:J257" si="55">+J252</f>
        <v>9.4717190517998248E-2</v>
      </c>
      <c r="K253" s="171"/>
      <c r="L253" s="170">
        <f t="shared" si="53"/>
        <v>38.576999999999998</v>
      </c>
      <c r="M253" s="171"/>
      <c r="N253" s="172">
        <f t="shared" si="46"/>
        <v>32.519755021654085</v>
      </c>
      <c r="O253" s="267">
        <f t="shared" si="43"/>
        <v>2.6826357639426743</v>
      </c>
      <c r="P253" s="267"/>
      <c r="Q253" s="280">
        <f t="shared" si="44"/>
        <v>1E-4</v>
      </c>
      <c r="R253" s="267">
        <f t="shared" si="45"/>
        <v>0.68807865373854316</v>
      </c>
      <c r="S253" s="267"/>
      <c r="T253" s="267">
        <f t="shared" si="47"/>
        <v>2.8417390826570674</v>
      </c>
    </row>
    <row r="254" spans="2:20" x14ac:dyDescent="0.25">
      <c r="B254" s="56" t="s">
        <v>63</v>
      </c>
      <c r="C254" s="57" t="s">
        <v>200</v>
      </c>
      <c r="D254" s="57" t="s">
        <v>208</v>
      </c>
      <c r="E254" s="82" t="s">
        <v>196</v>
      </c>
      <c r="F254" s="212">
        <f t="shared" si="49"/>
        <v>100</v>
      </c>
      <c r="G254" s="169">
        <f t="shared" si="54"/>
        <v>0.89</v>
      </c>
      <c r="H254" s="305">
        <f>+M110</f>
        <v>0.19</v>
      </c>
      <c r="I254" s="267">
        <f t="shared" si="52"/>
        <v>16.91</v>
      </c>
      <c r="J254" s="326">
        <f t="shared" si="55"/>
        <v>9.4717190517998248E-2</v>
      </c>
      <c r="K254" s="171"/>
      <c r="L254" s="170">
        <f t="shared" si="53"/>
        <v>38.576999999999998</v>
      </c>
      <c r="M254" s="171"/>
      <c r="N254" s="172">
        <f t="shared" si="46"/>
        <v>61.787534541142755</v>
      </c>
      <c r="O254" s="267">
        <f t="shared" si="43"/>
        <v>2.6826357639426743</v>
      </c>
      <c r="P254" s="267"/>
      <c r="Q254" s="280">
        <f t="shared" si="44"/>
        <v>1E-4</v>
      </c>
      <c r="R254" s="267">
        <f t="shared" si="45"/>
        <v>0.68807865373854316</v>
      </c>
      <c r="S254" s="267"/>
      <c r="T254" s="267">
        <f t="shared" si="47"/>
        <v>5.3993042570484286</v>
      </c>
    </row>
    <row r="255" spans="2:20" x14ac:dyDescent="0.25">
      <c r="B255" s="56" t="s">
        <v>63</v>
      </c>
      <c r="C255" s="57" t="s">
        <v>200</v>
      </c>
      <c r="D255" s="57" t="s">
        <v>208</v>
      </c>
      <c r="E255" s="82" t="s">
        <v>197</v>
      </c>
      <c r="F255" s="212">
        <f t="shared" si="49"/>
        <v>100</v>
      </c>
      <c r="G255" s="169">
        <f t="shared" si="54"/>
        <v>0.89</v>
      </c>
      <c r="H255" s="305">
        <f>+N110</f>
        <v>0.3</v>
      </c>
      <c r="I255" s="267">
        <f t="shared" si="52"/>
        <v>26.7</v>
      </c>
      <c r="J255" s="326">
        <f t="shared" si="55"/>
        <v>9.4717190517998248E-2</v>
      </c>
      <c r="K255" s="171"/>
      <c r="L255" s="170">
        <f t="shared" si="53"/>
        <v>38.576999999999998</v>
      </c>
      <c r="M255" s="171"/>
      <c r="N255" s="172">
        <f t="shared" si="46"/>
        <v>97.559265064962233</v>
      </c>
      <c r="O255" s="267">
        <f t="shared" si="43"/>
        <v>2.6826357639426743</v>
      </c>
      <c r="P255" s="267"/>
      <c r="Q255" s="280">
        <f t="shared" si="44"/>
        <v>1E-4</v>
      </c>
      <c r="R255" s="267">
        <f t="shared" si="45"/>
        <v>0.68807865373854316</v>
      </c>
      <c r="S255" s="267"/>
      <c r="T255" s="267">
        <f t="shared" si="47"/>
        <v>8.5252172479712023</v>
      </c>
    </row>
    <row r="256" spans="2:20" x14ac:dyDescent="0.25">
      <c r="B256" s="56" t="s">
        <v>63</v>
      </c>
      <c r="C256" s="57" t="s">
        <v>200</v>
      </c>
      <c r="D256" s="57" t="s">
        <v>208</v>
      </c>
      <c r="E256" s="82" t="s">
        <v>198</v>
      </c>
      <c r="F256" s="212">
        <f t="shared" si="49"/>
        <v>100</v>
      </c>
      <c r="G256" s="169">
        <f t="shared" si="54"/>
        <v>0.89</v>
      </c>
      <c r="H256" s="305">
        <f>+O110</f>
        <v>0.2</v>
      </c>
      <c r="I256" s="267">
        <f>F256*G256*IF(ISBLANK(H256),1,H256)</f>
        <v>17.8</v>
      </c>
      <c r="J256" s="326">
        <f t="shared" si="55"/>
        <v>9.4717190517998248E-2</v>
      </c>
      <c r="K256" s="171"/>
      <c r="L256" s="170">
        <f t="shared" si="53"/>
        <v>38.576999999999998</v>
      </c>
      <c r="M256" s="171"/>
      <c r="N256" s="172">
        <f t="shared" si="46"/>
        <v>65.039510043308169</v>
      </c>
      <c r="O256" s="267">
        <f t="shared" si="43"/>
        <v>2.6826357639426743</v>
      </c>
      <c r="P256" s="267"/>
      <c r="Q256" s="280">
        <f t="shared" si="44"/>
        <v>1E-4</v>
      </c>
      <c r="R256" s="267">
        <f t="shared" si="45"/>
        <v>0.68807865373854316</v>
      </c>
      <c r="S256" s="267"/>
      <c r="T256" s="267">
        <f t="shared" si="47"/>
        <v>5.6834781653141349</v>
      </c>
    </row>
    <row r="257" spans="2:20" ht="15.75" thickBot="1" x14ac:dyDescent="0.3">
      <c r="B257" s="56" t="s">
        <v>63</v>
      </c>
      <c r="C257" s="57" t="s">
        <v>200</v>
      </c>
      <c r="D257" s="57" t="s">
        <v>208</v>
      </c>
      <c r="E257" s="82" t="s">
        <v>199</v>
      </c>
      <c r="F257" s="212">
        <f t="shared" si="49"/>
        <v>100</v>
      </c>
      <c r="G257" s="169">
        <f t="shared" si="54"/>
        <v>0.89</v>
      </c>
      <c r="H257" s="305">
        <f>+P110</f>
        <v>0.1</v>
      </c>
      <c r="I257" s="267">
        <f t="shared" si="52"/>
        <v>8.9</v>
      </c>
      <c r="J257" s="326">
        <f t="shared" si="55"/>
        <v>9.4717190517998248E-2</v>
      </c>
      <c r="K257" s="171"/>
      <c r="L257" s="170">
        <f t="shared" si="53"/>
        <v>38.576999999999998</v>
      </c>
      <c r="M257" s="171"/>
      <c r="N257" s="172">
        <f t="shared" si="46"/>
        <v>32.519755021654085</v>
      </c>
      <c r="O257" s="267">
        <f t="shared" si="43"/>
        <v>2.6826357639426743</v>
      </c>
      <c r="P257" s="267"/>
      <c r="Q257" s="280">
        <f t="shared" si="44"/>
        <v>1E-4</v>
      </c>
      <c r="R257" s="267">
        <f t="shared" si="45"/>
        <v>0.68807865373854316</v>
      </c>
      <c r="S257" s="267"/>
      <c r="T257" s="267">
        <f t="shared" si="47"/>
        <v>2.8417390826570674</v>
      </c>
    </row>
    <row r="258" spans="2:20" x14ac:dyDescent="0.25">
      <c r="B258" s="215" t="s">
        <v>63</v>
      </c>
      <c r="C258" s="216" t="s">
        <v>200</v>
      </c>
      <c r="D258" s="216" t="s">
        <v>38</v>
      </c>
      <c r="E258" s="217"/>
      <c r="F258" s="218">
        <f t="shared" si="49"/>
        <v>100</v>
      </c>
      <c r="G258" s="313">
        <f>+J93</f>
        <v>0</v>
      </c>
      <c r="H258" s="219">
        <v>1</v>
      </c>
      <c r="I258" s="272">
        <f t="shared" si="52"/>
        <v>0</v>
      </c>
      <c r="J258" s="331">
        <f>+J133</f>
        <v>3.5068493150684936E-2</v>
      </c>
      <c r="K258" s="188" t="s">
        <v>184</v>
      </c>
      <c r="L258" s="162">
        <f>+$X$170</f>
        <v>34.200000000000003</v>
      </c>
      <c r="M258" s="163" t="s">
        <v>21</v>
      </c>
      <c r="N258" s="221">
        <f t="shared" si="46"/>
        <v>0</v>
      </c>
      <c r="O258" s="272">
        <f t="shared" si="43"/>
        <v>0</v>
      </c>
      <c r="P258" s="272" t="s">
        <v>52</v>
      </c>
      <c r="Q258" s="285">
        <f t="shared" si="44"/>
        <v>0</v>
      </c>
      <c r="R258" s="272">
        <f t="shared" si="45"/>
        <v>0.21149999999999999</v>
      </c>
      <c r="S258" s="272">
        <v>0.11235955056179775</v>
      </c>
      <c r="T258" s="272">
        <f t="shared" si="47"/>
        <v>0</v>
      </c>
    </row>
    <row r="259" spans="2:20" ht="15.75" thickBot="1" x14ac:dyDescent="0.3">
      <c r="B259" s="215" t="s">
        <v>63</v>
      </c>
      <c r="C259" s="216" t="s">
        <v>200</v>
      </c>
      <c r="D259" s="216" t="s">
        <v>25</v>
      </c>
      <c r="E259" s="217"/>
      <c r="F259" s="218">
        <f t="shared" si="49"/>
        <v>100</v>
      </c>
      <c r="G259" s="313">
        <f>+D93</f>
        <v>0</v>
      </c>
      <c r="H259" s="219">
        <v>1</v>
      </c>
      <c r="I259" s="272">
        <f t="shared" si="52"/>
        <v>0</v>
      </c>
      <c r="J259" s="331">
        <f>+D133</f>
        <v>6.723657308100367E-2</v>
      </c>
      <c r="K259" s="181" t="s">
        <v>44</v>
      </c>
      <c r="L259" s="180">
        <f>+$X$172</f>
        <v>53.6</v>
      </c>
      <c r="M259" s="184" t="s">
        <v>45</v>
      </c>
      <c r="N259" s="221">
        <f t="shared" si="46"/>
        <v>0</v>
      </c>
      <c r="O259" s="272">
        <f t="shared" si="43"/>
        <v>1.7266531983669766</v>
      </c>
      <c r="P259" s="272" t="s">
        <v>46</v>
      </c>
      <c r="Q259" s="285">
        <f t="shared" si="44"/>
        <v>0.02</v>
      </c>
      <c r="R259" s="272">
        <f t="shared" si="45"/>
        <v>0.33200000000000007</v>
      </c>
      <c r="S259" s="272">
        <v>0.128</v>
      </c>
      <c r="T259" s="272">
        <f t="shared" si="47"/>
        <v>0</v>
      </c>
    </row>
    <row r="260" spans="2:20" x14ac:dyDescent="0.25">
      <c r="B260" s="215" t="s">
        <v>63</v>
      </c>
      <c r="C260" s="216" t="s">
        <v>200</v>
      </c>
      <c r="D260" s="216" t="s">
        <v>27</v>
      </c>
      <c r="E260" s="217"/>
      <c r="F260" s="218">
        <f t="shared" si="49"/>
        <v>100</v>
      </c>
      <c r="G260" s="313">
        <f>+E93</f>
        <v>0.01</v>
      </c>
      <c r="H260" s="219">
        <v>1</v>
      </c>
      <c r="I260" s="272">
        <f t="shared" si="52"/>
        <v>1</v>
      </c>
      <c r="J260" s="331">
        <f>+E133</f>
        <v>0.16699395137704506</v>
      </c>
      <c r="K260" s="184" t="s">
        <v>20</v>
      </c>
      <c r="L260" s="180">
        <f>+$X$173</f>
        <v>25.168500000000002</v>
      </c>
      <c r="M260" s="163" t="s">
        <v>21</v>
      </c>
      <c r="N260" s="221">
        <f t="shared" si="46"/>
        <v>4.2029872652331592</v>
      </c>
      <c r="O260" s="272">
        <f t="shared" si="43"/>
        <v>2.0829108092084367</v>
      </c>
      <c r="P260" s="272" t="s">
        <v>46</v>
      </c>
      <c r="Q260" s="285">
        <f t="shared" si="44"/>
        <v>1E-4</v>
      </c>
      <c r="R260" s="272">
        <f t="shared" si="45"/>
        <v>0.91127347902869105</v>
      </c>
      <c r="S260" s="272">
        <v>0.51</v>
      </c>
      <c r="T260" s="272">
        <f t="shared" si="47"/>
        <v>0.25503093992026704</v>
      </c>
    </row>
    <row r="261" spans="2:20" x14ac:dyDescent="0.25">
      <c r="B261" s="215" t="s">
        <v>63</v>
      </c>
      <c r="C261" s="216" t="s">
        <v>200</v>
      </c>
      <c r="D261" s="216" t="s">
        <v>157</v>
      </c>
      <c r="E261" s="217"/>
      <c r="F261" s="218">
        <f t="shared" si="49"/>
        <v>100</v>
      </c>
      <c r="G261" s="313">
        <f>+I93</f>
        <v>0</v>
      </c>
      <c r="H261" s="219">
        <v>1</v>
      </c>
      <c r="I261" s="272">
        <f t="shared" si="52"/>
        <v>0</v>
      </c>
      <c r="J261" s="331">
        <f>+I133</f>
        <v>0</v>
      </c>
      <c r="K261" s="222"/>
      <c r="L261" s="220">
        <f>+X178</f>
        <v>141.86000000000001</v>
      </c>
      <c r="M261" s="222"/>
      <c r="N261" s="221">
        <f t="shared" si="46"/>
        <v>0</v>
      </c>
      <c r="O261" s="272">
        <f t="shared" si="43"/>
        <v>0</v>
      </c>
      <c r="P261" s="272"/>
      <c r="Q261" s="285">
        <f t="shared" si="44"/>
        <v>0</v>
      </c>
      <c r="R261" s="272">
        <f t="shared" si="45"/>
        <v>1.5</v>
      </c>
      <c r="S261" s="272"/>
      <c r="T261" s="272">
        <f t="shared" si="47"/>
        <v>0</v>
      </c>
    </row>
    <row r="262" spans="2:20" x14ac:dyDescent="0.25">
      <c r="B262" s="215" t="s">
        <v>63</v>
      </c>
      <c r="C262" s="216" t="s">
        <v>200</v>
      </c>
      <c r="D262" s="216" t="s">
        <v>50</v>
      </c>
      <c r="E262" s="88"/>
      <c r="F262" s="218">
        <f t="shared" si="49"/>
        <v>100</v>
      </c>
      <c r="G262" s="313">
        <f>+K93</f>
        <v>0</v>
      </c>
      <c r="H262" s="219">
        <v>1</v>
      </c>
      <c r="I262" s="272">
        <f t="shared" si="52"/>
        <v>0</v>
      </c>
      <c r="J262" s="331">
        <f>+K133</f>
        <v>5.4430024213075058E-2</v>
      </c>
      <c r="K262" s="222"/>
      <c r="L262" s="220">
        <f>+X170</f>
        <v>34.200000000000003</v>
      </c>
      <c r="M262" s="222"/>
      <c r="N262" s="221">
        <f t="shared" si="46"/>
        <v>0</v>
      </c>
      <c r="O262" s="272">
        <f t="shared" si="43"/>
        <v>2.3446696785996459</v>
      </c>
      <c r="P262" s="272"/>
      <c r="Q262" s="285">
        <f t="shared" si="44"/>
        <v>1E-4</v>
      </c>
      <c r="R262" s="272">
        <f t="shared" si="45"/>
        <v>0.60909016790437731</v>
      </c>
      <c r="S262" s="272"/>
      <c r="T262" s="272">
        <f t="shared" si="47"/>
        <v>0</v>
      </c>
    </row>
    <row r="263" spans="2:20" x14ac:dyDescent="0.25">
      <c r="B263" s="215" t="s">
        <v>63</v>
      </c>
      <c r="C263" s="216" t="s">
        <v>200</v>
      </c>
      <c r="D263" s="216" t="s">
        <v>51</v>
      </c>
      <c r="E263" s="88"/>
      <c r="F263" s="218">
        <f t="shared" si="49"/>
        <v>100</v>
      </c>
      <c r="G263" s="313">
        <f>+L93</f>
        <v>0</v>
      </c>
      <c r="H263" s="219">
        <v>1</v>
      </c>
      <c r="I263" s="272">
        <f t="shared" si="52"/>
        <v>0</v>
      </c>
      <c r="J263" s="331">
        <f>+L133</f>
        <v>5.6830314310798949E-2</v>
      </c>
      <c r="K263" s="222"/>
      <c r="L263" s="220">
        <f>+X171</f>
        <v>38.576999999999998</v>
      </c>
      <c r="M263" s="222"/>
      <c r="N263" s="221">
        <f t="shared" si="46"/>
        <v>0</v>
      </c>
      <c r="O263" s="272">
        <f t="shared" si="43"/>
        <v>2.6826357639426743</v>
      </c>
      <c r="P263" s="272"/>
      <c r="Q263" s="285">
        <f t="shared" si="44"/>
        <v>1E-4</v>
      </c>
      <c r="R263" s="272">
        <f t="shared" si="45"/>
        <v>0.68807865373854316</v>
      </c>
      <c r="S263" s="272"/>
      <c r="T263" s="272">
        <f t="shared" si="47"/>
        <v>0</v>
      </c>
    </row>
    <row r="264" spans="2:20" x14ac:dyDescent="0.25">
      <c r="B264" s="54" t="s">
        <v>63</v>
      </c>
      <c r="C264" s="55" t="s">
        <v>201</v>
      </c>
      <c r="D264" s="55" t="s">
        <v>18</v>
      </c>
      <c r="E264" s="96" t="s">
        <v>187</v>
      </c>
      <c r="F264" s="309">
        <f>+B73</f>
        <v>80</v>
      </c>
      <c r="G264" s="301">
        <f>+B94</f>
        <v>0.105</v>
      </c>
      <c r="H264" s="301">
        <f>+B111</f>
        <v>6.9999999999999951E-2</v>
      </c>
      <c r="I264" s="269">
        <f t="shared" si="52"/>
        <v>0.58799999999999963</v>
      </c>
      <c r="J264" s="326">
        <f>+B134</f>
        <v>0.11633898305084746</v>
      </c>
      <c r="K264" s="181"/>
      <c r="L264" s="180">
        <f t="shared" ref="L264:L270" si="56">+$X$170</f>
        <v>34.200000000000003</v>
      </c>
      <c r="M264" s="181"/>
      <c r="N264" s="182">
        <f t="shared" si="46"/>
        <v>2.3395304135593209</v>
      </c>
      <c r="O264" s="269">
        <f t="shared" si="43"/>
        <v>2.3446696785996459</v>
      </c>
      <c r="P264" s="269"/>
      <c r="Q264" s="282">
        <f t="shared" si="44"/>
        <v>1E-4</v>
      </c>
      <c r="R264" s="269">
        <f t="shared" si="45"/>
        <v>0.60909016790437731</v>
      </c>
      <c r="S264" s="269"/>
      <c r="T264" s="269">
        <f t="shared" si="47"/>
        <v>0.20207900691070169</v>
      </c>
    </row>
    <row r="265" spans="2:20" x14ac:dyDescent="0.25">
      <c r="B265" s="56" t="s">
        <v>63</v>
      </c>
      <c r="C265" s="57" t="s">
        <v>201</v>
      </c>
      <c r="D265" s="57" t="s">
        <v>18</v>
      </c>
      <c r="E265" s="82" t="s">
        <v>188</v>
      </c>
      <c r="F265" s="212">
        <f>+$F$264</f>
        <v>80</v>
      </c>
      <c r="G265" s="169">
        <f>+G264</f>
        <v>0.105</v>
      </c>
      <c r="H265" s="305">
        <f>+C111</f>
        <v>0.1</v>
      </c>
      <c r="I265" s="269">
        <f t="shared" si="52"/>
        <v>0.84000000000000008</v>
      </c>
      <c r="J265" s="326">
        <f>+J264</f>
        <v>0.11633898305084746</v>
      </c>
      <c r="K265" s="181"/>
      <c r="L265" s="180">
        <f t="shared" si="56"/>
        <v>34.200000000000003</v>
      </c>
      <c r="M265" s="181"/>
      <c r="N265" s="182">
        <f t="shared" si="46"/>
        <v>3.3421863050847462</v>
      </c>
      <c r="O265" s="269">
        <f t="shared" ref="O265:O296" si="57">+VLOOKUP($D265,$W$187:$AA$205,2,FALSE)</f>
        <v>2.3446696785996459</v>
      </c>
      <c r="P265" s="269"/>
      <c r="Q265" s="282">
        <f t="shared" ref="Q265:Q296" si="58">+VLOOKUP($D265,$W$187:$AA$205,5,FALSE)</f>
        <v>1E-4</v>
      </c>
      <c r="R265" s="269">
        <f t="shared" ref="R265:R296" si="59">+VLOOKUP($D265,$W$187:$AA$205,4,FALSE)</f>
        <v>0.60909016790437731</v>
      </c>
      <c r="S265" s="269"/>
      <c r="T265" s="269">
        <f t="shared" si="47"/>
        <v>0.28868429558671688</v>
      </c>
    </row>
    <row r="266" spans="2:20" x14ac:dyDescent="0.25">
      <c r="B266" s="56" t="s">
        <v>63</v>
      </c>
      <c r="C266" s="57" t="s">
        <v>201</v>
      </c>
      <c r="D266" s="57" t="s">
        <v>18</v>
      </c>
      <c r="E266" s="82" t="s">
        <v>22</v>
      </c>
      <c r="F266" s="212">
        <f t="shared" ref="F266:F283" si="60">+$F$264</f>
        <v>80</v>
      </c>
      <c r="G266" s="169">
        <f t="shared" ref="G266:G270" si="61">+G265</f>
        <v>0.105</v>
      </c>
      <c r="H266" s="305">
        <f>+D111</f>
        <v>0.2</v>
      </c>
      <c r="I266" s="267">
        <f t="shared" si="52"/>
        <v>1.6800000000000002</v>
      </c>
      <c r="J266" s="326">
        <f t="shared" ref="J266:J270" si="62">+J265</f>
        <v>0.11633898305084746</v>
      </c>
      <c r="K266" s="171"/>
      <c r="L266" s="170">
        <f t="shared" si="56"/>
        <v>34.200000000000003</v>
      </c>
      <c r="M266" s="171"/>
      <c r="N266" s="172">
        <f t="shared" si="46"/>
        <v>6.6843726101694925</v>
      </c>
      <c r="O266" s="267">
        <f t="shared" si="57"/>
        <v>2.3446696785996459</v>
      </c>
      <c r="P266" s="267"/>
      <c r="Q266" s="280">
        <f t="shared" si="58"/>
        <v>1E-4</v>
      </c>
      <c r="R266" s="267">
        <f t="shared" si="59"/>
        <v>0.60909016790437731</v>
      </c>
      <c r="S266" s="267"/>
      <c r="T266" s="267">
        <f t="shared" si="47"/>
        <v>0.57736859117343375</v>
      </c>
    </row>
    <row r="267" spans="2:20" x14ac:dyDescent="0.25">
      <c r="B267" s="56" t="s">
        <v>63</v>
      </c>
      <c r="C267" s="57" t="s">
        <v>201</v>
      </c>
      <c r="D267" s="57" t="s">
        <v>18</v>
      </c>
      <c r="E267" s="82" t="s">
        <v>189</v>
      </c>
      <c r="F267" s="212">
        <f t="shared" si="60"/>
        <v>80</v>
      </c>
      <c r="G267" s="169">
        <f t="shared" si="61"/>
        <v>0.105</v>
      </c>
      <c r="H267" s="305">
        <f>+E111</f>
        <v>0.3</v>
      </c>
      <c r="I267" s="267">
        <f t="shared" si="52"/>
        <v>2.52</v>
      </c>
      <c r="J267" s="326">
        <f t="shared" si="62"/>
        <v>0.11633898305084746</v>
      </c>
      <c r="K267" s="171"/>
      <c r="L267" s="170">
        <f t="shared" si="56"/>
        <v>34.200000000000003</v>
      </c>
      <c r="M267" s="171"/>
      <c r="N267" s="172">
        <f t="shared" si="46"/>
        <v>10.026558915254238</v>
      </c>
      <c r="O267" s="267">
        <f t="shared" si="57"/>
        <v>2.3446696785996459</v>
      </c>
      <c r="P267" s="267"/>
      <c r="Q267" s="280">
        <f t="shared" si="58"/>
        <v>1E-4</v>
      </c>
      <c r="R267" s="267">
        <f t="shared" si="59"/>
        <v>0.60909016790437731</v>
      </c>
      <c r="S267" s="267"/>
      <c r="T267" s="267">
        <f t="shared" si="47"/>
        <v>0.86605288676015046</v>
      </c>
    </row>
    <row r="268" spans="2:20" x14ac:dyDescent="0.25">
      <c r="B268" s="56" t="s">
        <v>63</v>
      </c>
      <c r="C268" s="57" t="s">
        <v>201</v>
      </c>
      <c r="D268" s="57" t="s">
        <v>18</v>
      </c>
      <c r="E268" s="82" t="s">
        <v>190</v>
      </c>
      <c r="F268" s="212">
        <f t="shared" si="60"/>
        <v>80</v>
      </c>
      <c r="G268" s="169">
        <f t="shared" si="61"/>
        <v>0.105</v>
      </c>
      <c r="H268" s="305">
        <f>+F111</f>
        <v>0.2</v>
      </c>
      <c r="I268" s="267">
        <f t="shared" si="52"/>
        <v>1.6800000000000002</v>
      </c>
      <c r="J268" s="326">
        <f t="shared" si="62"/>
        <v>0.11633898305084746</v>
      </c>
      <c r="K268" s="171"/>
      <c r="L268" s="170">
        <f t="shared" si="56"/>
        <v>34.200000000000003</v>
      </c>
      <c r="M268" s="171"/>
      <c r="N268" s="172">
        <f t="shared" si="46"/>
        <v>6.6843726101694925</v>
      </c>
      <c r="O268" s="267">
        <f t="shared" si="57"/>
        <v>2.3446696785996459</v>
      </c>
      <c r="P268" s="267"/>
      <c r="Q268" s="280">
        <f t="shared" si="58"/>
        <v>1E-4</v>
      </c>
      <c r="R268" s="267">
        <f t="shared" si="59"/>
        <v>0.60909016790437731</v>
      </c>
      <c r="S268" s="267"/>
      <c r="T268" s="267">
        <f t="shared" si="47"/>
        <v>0.57736859117343375</v>
      </c>
    </row>
    <row r="269" spans="2:20" x14ac:dyDescent="0.25">
      <c r="B269" s="56" t="s">
        <v>63</v>
      </c>
      <c r="C269" s="57" t="s">
        <v>201</v>
      </c>
      <c r="D269" s="57" t="s">
        <v>18</v>
      </c>
      <c r="E269" s="82" t="s">
        <v>191</v>
      </c>
      <c r="F269" s="212">
        <f t="shared" si="60"/>
        <v>80</v>
      </c>
      <c r="G269" s="169">
        <f t="shared" si="61"/>
        <v>0.105</v>
      </c>
      <c r="H269" s="305">
        <f>+G111</f>
        <v>7.0000000000000007E-2</v>
      </c>
      <c r="I269" s="267">
        <f>F269*G269*IF(ISBLANK(H269),1,H269)</f>
        <v>0.58800000000000008</v>
      </c>
      <c r="J269" s="326">
        <f t="shared" si="62"/>
        <v>0.11633898305084746</v>
      </c>
      <c r="K269" s="171"/>
      <c r="L269" s="170">
        <f t="shared" si="56"/>
        <v>34.200000000000003</v>
      </c>
      <c r="M269" s="171"/>
      <c r="N269" s="172">
        <f t="shared" si="46"/>
        <v>2.3395304135593227</v>
      </c>
      <c r="O269" s="267">
        <f t="shared" si="57"/>
        <v>2.3446696785996459</v>
      </c>
      <c r="P269" s="267"/>
      <c r="Q269" s="280">
        <f t="shared" si="58"/>
        <v>1E-4</v>
      </c>
      <c r="R269" s="267">
        <f t="shared" si="59"/>
        <v>0.60909016790437731</v>
      </c>
      <c r="S269" s="267"/>
      <c r="T269" s="267">
        <f t="shared" si="47"/>
        <v>0.20207900691070185</v>
      </c>
    </row>
    <row r="270" spans="2:20" x14ac:dyDescent="0.25">
      <c r="B270" s="69" t="s">
        <v>63</v>
      </c>
      <c r="C270" s="71" t="s">
        <v>201</v>
      </c>
      <c r="D270" s="71" t="s">
        <v>18</v>
      </c>
      <c r="E270" s="72" t="s">
        <v>192</v>
      </c>
      <c r="F270" s="213">
        <f t="shared" si="60"/>
        <v>80</v>
      </c>
      <c r="G270" s="175">
        <f t="shared" si="61"/>
        <v>0.105</v>
      </c>
      <c r="H270" s="306">
        <f>+H111</f>
        <v>0.06</v>
      </c>
      <c r="I270" s="268">
        <f t="shared" si="52"/>
        <v>0.504</v>
      </c>
      <c r="J270" s="326">
        <f t="shared" si="62"/>
        <v>0.11633898305084746</v>
      </c>
      <c r="K270" s="177"/>
      <c r="L270" s="176">
        <f t="shared" si="56"/>
        <v>34.200000000000003</v>
      </c>
      <c r="M270" s="177"/>
      <c r="N270" s="178">
        <f t="shared" si="46"/>
        <v>2.0053117830508476</v>
      </c>
      <c r="O270" s="268">
        <f t="shared" si="57"/>
        <v>2.3446696785996459</v>
      </c>
      <c r="P270" s="268"/>
      <c r="Q270" s="281">
        <f t="shared" si="58"/>
        <v>1E-4</v>
      </c>
      <c r="R270" s="268">
        <f t="shared" si="59"/>
        <v>0.60909016790437731</v>
      </c>
      <c r="S270" s="268"/>
      <c r="T270" s="268">
        <f t="shared" si="47"/>
        <v>0.17321057735203013</v>
      </c>
    </row>
    <row r="271" spans="2:20" x14ac:dyDescent="0.25">
      <c r="B271" s="54" t="s">
        <v>63</v>
      </c>
      <c r="C271" s="55" t="s">
        <v>201</v>
      </c>
      <c r="D271" s="75" t="s">
        <v>208</v>
      </c>
      <c r="E271" s="96" t="s">
        <v>193</v>
      </c>
      <c r="F271" s="214">
        <f t="shared" si="60"/>
        <v>80</v>
      </c>
      <c r="G271" s="301">
        <f>+C94+H94</f>
        <v>0.89</v>
      </c>
      <c r="H271" s="301">
        <f>+J111</f>
        <v>6.9999999999999951E-2</v>
      </c>
      <c r="I271" s="269">
        <f t="shared" si="52"/>
        <v>4.9839999999999964</v>
      </c>
      <c r="J271" s="326">
        <f>+C134</f>
        <v>0.12093355575065846</v>
      </c>
      <c r="K271" s="181"/>
      <c r="L271" s="180">
        <f t="shared" ref="L271:L277" si="63">+$X$171</f>
        <v>38.576999999999998</v>
      </c>
      <c r="M271" s="181"/>
      <c r="N271" s="182">
        <f t="shared" si="46"/>
        <v>23.251624840482652</v>
      </c>
      <c r="O271" s="269">
        <f t="shared" si="57"/>
        <v>2.6826357639426743</v>
      </c>
      <c r="P271" s="269"/>
      <c r="Q271" s="282">
        <f t="shared" si="58"/>
        <v>1E-4</v>
      </c>
      <c r="R271" s="269">
        <f t="shared" si="59"/>
        <v>0.68807865373854316</v>
      </c>
      <c r="S271" s="269"/>
      <c r="T271" s="269">
        <f t="shared" si="47"/>
        <v>2.0318434440998017</v>
      </c>
    </row>
    <row r="272" spans="2:20" x14ac:dyDescent="0.25">
      <c r="B272" s="56" t="s">
        <v>63</v>
      </c>
      <c r="C272" s="57" t="s">
        <v>201</v>
      </c>
      <c r="D272" s="55" t="s">
        <v>208</v>
      </c>
      <c r="E272" s="82" t="s">
        <v>194</v>
      </c>
      <c r="F272" s="212">
        <f t="shared" si="60"/>
        <v>80</v>
      </c>
      <c r="G272" s="169">
        <f>+G271</f>
        <v>0.89</v>
      </c>
      <c r="H272" s="305">
        <f>+K111</f>
        <v>0.04</v>
      </c>
      <c r="I272" s="269">
        <f t="shared" si="52"/>
        <v>2.8480000000000003</v>
      </c>
      <c r="J272" s="326">
        <f>+J271</f>
        <v>0.12093355575065846</v>
      </c>
      <c r="K272" s="181"/>
      <c r="L272" s="180">
        <f t="shared" si="63"/>
        <v>38.576999999999998</v>
      </c>
      <c r="M272" s="181"/>
      <c r="N272" s="182">
        <f t="shared" si="46"/>
        <v>13.286642765990097</v>
      </c>
      <c r="O272" s="269">
        <f t="shared" si="57"/>
        <v>2.6826357639426743</v>
      </c>
      <c r="P272" s="269"/>
      <c r="Q272" s="282">
        <f t="shared" si="58"/>
        <v>1E-4</v>
      </c>
      <c r="R272" s="269">
        <f t="shared" si="59"/>
        <v>0.68807865373854316</v>
      </c>
      <c r="S272" s="269"/>
      <c r="T272" s="269">
        <f t="shared" si="47"/>
        <v>1.1610533966284591</v>
      </c>
    </row>
    <row r="273" spans="2:20" x14ac:dyDescent="0.25">
      <c r="B273" s="56" t="s">
        <v>63</v>
      </c>
      <c r="C273" s="57" t="s">
        <v>201</v>
      </c>
      <c r="D273" s="57" t="s">
        <v>208</v>
      </c>
      <c r="E273" s="82" t="s">
        <v>195</v>
      </c>
      <c r="F273" s="212">
        <f t="shared" si="60"/>
        <v>80</v>
      </c>
      <c r="G273" s="169">
        <f t="shared" ref="G273:G277" si="64">+G272</f>
        <v>0.89</v>
      </c>
      <c r="H273" s="305">
        <f>+L111</f>
        <v>0.1</v>
      </c>
      <c r="I273" s="267">
        <f t="shared" si="52"/>
        <v>7.120000000000001</v>
      </c>
      <c r="J273" s="326">
        <f t="shared" ref="J273:J277" si="65">+J272</f>
        <v>0.12093355575065846</v>
      </c>
      <c r="K273" s="171"/>
      <c r="L273" s="170">
        <f t="shared" si="63"/>
        <v>38.576999999999998</v>
      </c>
      <c r="M273" s="171"/>
      <c r="N273" s="172">
        <f t="shared" si="46"/>
        <v>33.216606914975245</v>
      </c>
      <c r="O273" s="267">
        <f t="shared" si="57"/>
        <v>2.6826357639426743</v>
      </c>
      <c r="P273" s="267"/>
      <c r="Q273" s="280">
        <f t="shared" si="58"/>
        <v>1E-4</v>
      </c>
      <c r="R273" s="267">
        <f t="shared" si="59"/>
        <v>0.68807865373854316</v>
      </c>
      <c r="S273" s="267"/>
      <c r="T273" s="267">
        <f t="shared" si="47"/>
        <v>2.9026334915711476</v>
      </c>
    </row>
    <row r="274" spans="2:20" x14ac:dyDescent="0.25">
      <c r="B274" s="56" t="s">
        <v>63</v>
      </c>
      <c r="C274" s="57" t="s">
        <v>201</v>
      </c>
      <c r="D274" s="57" t="s">
        <v>208</v>
      </c>
      <c r="E274" s="82" t="s">
        <v>196</v>
      </c>
      <c r="F274" s="212">
        <f t="shared" si="60"/>
        <v>80</v>
      </c>
      <c r="G274" s="169">
        <f t="shared" si="64"/>
        <v>0.89</v>
      </c>
      <c r="H274" s="305">
        <f>+M111</f>
        <v>0.19</v>
      </c>
      <c r="I274" s="267">
        <f t="shared" si="52"/>
        <v>13.528</v>
      </c>
      <c r="J274" s="326">
        <f t="shared" si="65"/>
        <v>0.12093355575065846</v>
      </c>
      <c r="K274" s="171"/>
      <c r="L274" s="170">
        <f t="shared" si="63"/>
        <v>38.576999999999998</v>
      </c>
      <c r="M274" s="171"/>
      <c r="N274" s="172">
        <f t="shared" si="46"/>
        <v>63.111553138452955</v>
      </c>
      <c r="O274" s="267">
        <f t="shared" si="57"/>
        <v>2.6826357639426743</v>
      </c>
      <c r="P274" s="267"/>
      <c r="Q274" s="280">
        <f t="shared" si="58"/>
        <v>1E-4</v>
      </c>
      <c r="R274" s="267">
        <f t="shared" si="59"/>
        <v>0.68807865373854316</v>
      </c>
      <c r="S274" s="267"/>
      <c r="T274" s="267">
        <f t="shared" si="47"/>
        <v>5.51500363398518</v>
      </c>
    </row>
    <row r="275" spans="2:20" x14ac:dyDescent="0.25">
      <c r="B275" s="56" t="s">
        <v>63</v>
      </c>
      <c r="C275" s="57" t="s">
        <v>201</v>
      </c>
      <c r="D275" s="57" t="s">
        <v>208</v>
      </c>
      <c r="E275" s="82" t="s">
        <v>197</v>
      </c>
      <c r="F275" s="212">
        <f t="shared" si="60"/>
        <v>80</v>
      </c>
      <c r="G275" s="169">
        <f t="shared" si="64"/>
        <v>0.89</v>
      </c>
      <c r="H275" s="305">
        <f>+N111</f>
        <v>0.3</v>
      </c>
      <c r="I275" s="267">
        <f t="shared" si="52"/>
        <v>21.36</v>
      </c>
      <c r="J275" s="326">
        <f t="shared" si="65"/>
        <v>0.12093355575065846</v>
      </c>
      <c r="K275" s="171"/>
      <c r="L275" s="170">
        <f t="shared" si="63"/>
        <v>38.576999999999998</v>
      </c>
      <c r="M275" s="171"/>
      <c r="N275" s="172">
        <f t="shared" si="46"/>
        <v>99.649820744925719</v>
      </c>
      <c r="O275" s="267">
        <f t="shared" si="57"/>
        <v>2.6826357639426743</v>
      </c>
      <c r="P275" s="267"/>
      <c r="Q275" s="280">
        <f t="shared" si="58"/>
        <v>1E-4</v>
      </c>
      <c r="R275" s="267">
        <f t="shared" si="59"/>
        <v>0.68807865373854316</v>
      </c>
      <c r="S275" s="267"/>
      <c r="T275" s="267">
        <f t="shared" si="47"/>
        <v>8.7079004747134423</v>
      </c>
    </row>
    <row r="276" spans="2:20" x14ac:dyDescent="0.25">
      <c r="B276" s="56" t="s">
        <v>63</v>
      </c>
      <c r="C276" s="57" t="s">
        <v>201</v>
      </c>
      <c r="D276" s="57" t="s">
        <v>208</v>
      </c>
      <c r="E276" s="82" t="s">
        <v>198</v>
      </c>
      <c r="F276" s="212">
        <f t="shared" si="60"/>
        <v>80</v>
      </c>
      <c r="G276" s="169">
        <f t="shared" si="64"/>
        <v>0.89</v>
      </c>
      <c r="H276" s="305">
        <f>+O111</f>
        <v>0.2</v>
      </c>
      <c r="I276" s="267">
        <f>F276*G276*IF(ISBLANK(H276),1,H276)</f>
        <v>14.240000000000002</v>
      </c>
      <c r="J276" s="326">
        <f t="shared" si="65"/>
        <v>0.12093355575065846</v>
      </c>
      <c r="K276" s="171"/>
      <c r="L276" s="170">
        <f t="shared" si="63"/>
        <v>38.576999999999998</v>
      </c>
      <c r="M276" s="171"/>
      <c r="N276" s="172">
        <f t="shared" si="46"/>
        <v>66.433213829950489</v>
      </c>
      <c r="O276" s="267">
        <f t="shared" si="57"/>
        <v>2.6826357639426743</v>
      </c>
      <c r="P276" s="267"/>
      <c r="Q276" s="280">
        <f t="shared" si="58"/>
        <v>1E-4</v>
      </c>
      <c r="R276" s="267">
        <f t="shared" si="59"/>
        <v>0.68807865373854316</v>
      </c>
      <c r="S276" s="267"/>
      <c r="T276" s="267">
        <f t="shared" si="47"/>
        <v>5.8052669831422952</v>
      </c>
    </row>
    <row r="277" spans="2:20" ht="15.75" thickBot="1" x14ac:dyDescent="0.3">
      <c r="B277" s="56" t="s">
        <v>63</v>
      </c>
      <c r="C277" s="57" t="s">
        <v>201</v>
      </c>
      <c r="D277" s="57" t="s">
        <v>208</v>
      </c>
      <c r="E277" s="82" t="s">
        <v>199</v>
      </c>
      <c r="F277" s="212">
        <f t="shared" si="60"/>
        <v>80</v>
      </c>
      <c r="G277" s="169">
        <f t="shared" si="64"/>
        <v>0.89</v>
      </c>
      <c r="H277" s="305">
        <f>+P111</f>
        <v>0.1</v>
      </c>
      <c r="I277" s="267">
        <f t="shared" si="52"/>
        <v>7.120000000000001</v>
      </c>
      <c r="J277" s="326">
        <f t="shared" si="65"/>
        <v>0.12093355575065846</v>
      </c>
      <c r="K277" s="171"/>
      <c r="L277" s="170">
        <f t="shared" si="63"/>
        <v>38.576999999999998</v>
      </c>
      <c r="M277" s="171"/>
      <c r="N277" s="172">
        <f t="shared" si="46"/>
        <v>33.216606914975245</v>
      </c>
      <c r="O277" s="267">
        <f t="shared" si="57"/>
        <v>2.6826357639426743</v>
      </c>
      <c r="P277" s="267"/>
      <c r="Q277" s="280">
        <f t="shared" si="58"/>
        <v>1E-4</v>
      </c>
      <c r="R277" s="267">
        <f t="shared" si="59"/>
        <v>0.68807865373854316</v>
      </c>
      <c r="S277" s="267"/>
      <c r="T277" s="267">
        <f t="shared" si="47"/>
        <v>2.9026334915711476</v>
      </c>
    </row>
    <row r="278" spans="2:20" x14ac:dyDescent="0.25">
      <c r="B278" s="215" t="s">
        <v>63</v>
      </c>
      <c r="C278" s="216" t="s">
        <v>201</v>
      </c>
      <c r="D278" s="216" t="s">
        <v>38</v>
      </c>
      <c r="E278" s="217"/>
      <c r="F278" s="218">
        <f t="shared" si="60"/>
        <v>80</v>
      </c>
      <c r="G278" s="313">
        <f>+J94</f>
        <v>0</v>
      </c>
      <c r="H278" s="219">
        <v>1</v>
      </c>
      <c r="I278" s="272">
        <f t="shared" si="52"/>
        <v>0</v>
      </c>
      <c r="J278" s="331">
        <f>+J134</f>
        <v>3.5068493150684936E-2</v>
      </c>
      <c r="K278" s="188" t="s">
        <v>184</v>
      </c>
      <c r="L278" s="162">
        <f>+$X$170</f>
        <v>34.200000000000003</v>
      </c>
      <c r="M278" s="163" t="s">
        <v>21</v>
      </c>
      <c r="N278" s="221">
        <f t="shared" si="46"/>
        <v>0</v>
      </c>
      <c r="O278" s="272">
        <f t="shared" si="57"/>
        <v>0</v>
      </c>
      <c r="P278" s="272" t="s">
        <v>52</v>
      </c>
      <c r="Q278" s="285">
        <f t="shared" si="58"/>
        <v>0</v>
      </c>
      <c r="R278" s="272">
        <f t="shared" si="59"/>
        <v>0.21149999999999999</v>
      </c>
      <c r="S278" s="272">
        <v>0.11235955056179775</v>
      </c>
      <c r="T278" s="272">
        <f t="shared" si="47"/>
        <v>0</v>
      </c>
    </row>
    <row r="279" spans="2:20" ht="15.75" thickBot="1" x14ac:dyDescent="0.3">
      <c r="B279" s="215" t="s">
        <v>63</v>
      </c>
      <c r="C279" s="216" t="s">
        <v>201</v>
      </c>
      <c r="D279" s="216" t="s">
        <v>25</v>
      </c>
      <c r="E279" s="217"/>
      <c r="F279" s="218">
        <f t="shared" si="60"/>
        <v>80</v>
      </c>
      <c r="G279" s="313">
        <f>+D94</f>
        <v>0</v>
      </c>
      <c r="H279" s="219">
        <v>1</v>
      </c>
      <c r="I279" s="272">
        <f t="shared" si="52"/>
        <v>0</v>
      </c>
      <c r="J279" s="331">
        <f>+D134</f>
        <v>8.6227055554264243E-2</v>
      </c>
      <c r="K279" s="181" t="s">
        <v>44</v>
      </c>
      <c r="L279" s="180">
        <f>+$X$172</f>
        <v>53.6</v>
      </c>
      <c r="M279" s="184" t="s">
        <v>45</v>
      </c>
      <c r="N279" s="221">
        <f t="shared" si="46"/>
        <v>0</v>
      </c>
      <c r="O279" s="272">
        <f t="shared" si="57"/>
        <v>1.7266531983669766</v>
      </c>
      <c r="P279" s="272" t="s">
        <v>46</v>
      </c>
      <c r="Q279" s="285">
        <f t="shared" si="58"/>
        <v>0.02</v>
      </c>
      <c r="R279" s="272">
        <f t="shared" si="59"/>
        <v>0.33200000000000007</v>
      </c>
      <c r="S279" s="272">
        <v>0.128</v>
      </c>
      <c r="T279" s="272">
        <f t="shared" si="47"/>
        <v>0</v>
      </c>
    </row>
    <row r="280" spans="2:20" x14ac:dyDescent="0.25">
      <c r="B280" s="215" t="s">
        <v>63</v>
      </c>
      <c r="C280" s="216" t="s">
        <v>201</v>
      </c>
      <c r="D280" s="216" t="s">
        <v>27</v>
      </c>
      <c r="E280" s="217"/>
      <c r="F280" s="218">
        <f t="shared" si="60"/>
        <v>80</v>
      </c>
      <c r="G280" s="313">
        <f>+E94</f>
        <v>5.0000000000000001E-3</v>
      </c>
      <c r="H280" s="219">
        <v>1</v>
      </c>
      <c r="I280" s="272">
        <f t="shared" si="52"/>
        <v>0.4</v>
      </c>
      <c r="J280" s="331">
        <f>+E134</f>
        <v>0.21321549149033428</v>
      </c>
      <c r="K280" s="184" t="s">
        <v>20</v>
      </c>
      <c r="L280" s="180">
        <f>+$X$173</f>
        <v>25.168500000000002</v>
      </c>
      <c r="M280" s="163" t="s">
        <v>21</v>
      </c>
      <c r="N280" s="221">
        <f t="shared" si="46"/>
        <v>2.1465256390297918</v>
      </c>
      <c r="O280" s="272">
        <f t="shared" si="57"/>
        <v>2.0829108092084367</v>
      </c>
      <c r="P280" s="272" t="s">
        <v>46</v>
      </c>
      <c r="Q280" s="285">
        <f t="shared" si="58"/>
        <v>1E-4</v>
      </c>
      <c r="R280" s="272">
        <f t="shared" si="59"/>
        <v>0.91127347902869105</v>
      </c>
      <c r="S280" s="272">
        <v>0.51</v>
      </c>
      <c r="T280" s="272">
        <f t="shared" si="47"/>
        <v>0.13024794431642209</v>
      </c>
    </row>
    <row r="281" spans="2:20" x14ac:dyDescent="0.25">
      <c r="B281" s="215" t="s">
        <v>63</v>
      </c>
      <c r="C281" s="216" t="s">
        <v>201</v>
      </c>
      <c r="D281" s="216" t="s">
        <v>157</v>
      </c>
      <c r="E281" s="217"/>
      <c r="F281" s="218">
        <f t="shared" si="60"/>
        <v>80</v>
      </c>
      <c r="G281" s="313">
        <f>+I94</f>
        <v>0</v>
      </c>
      <c r="H281" s="219">
        <v>1</v>
      </c>
      <c r="I281" s="272">
        <f t="shared" si="52"/>
        <v>0</v>
      </c>
      <c r="J281" s="331">
        <f>+I134</f>
        <v>0</v>
      </c>
      <c r="K281" s="222"/>
      <c r="L281" s="220">
        <f>+X178</f>
        <v>141.86000000000001</v>
      </c>
      <c r="M281" s="222"/>
      <c r="N281" s="221">
        <f t="shared" si="46"/>
        <v>0</v>
      </c>
      <c r="O281" s="272">
        <f t="shared" si="57"/>
        <v>0</v>
      </c>
      <c r="P281" s="272"/>
      <c r="Q281" s="285">
        <f t="shared" si="58"/>
        <v>0</v>
      </c>
      <c r="R281" s="272">
        <f t="shared" si="59"/>
        <v>1.5</v>
      </c>
      <c r="S281" s="272"/>
      <c r="T281" s="272">
        <f t="shared" si="47"/>
        <v>0</v>
      </c>
    </row>
    <row r="282" spans="2:20" x14ac:dyDescent="0.25">
      <c r="B282" s="86" t="s">
        <v>63</v>
      </c>
      <c r="C282" s="87" t="s">
        <v>201</v>
      </c>
      <c r="D282" s="87" t="s">
        <v>50</v>
      </c>
      <c r="E282" s="88"/>
      <c r="F282" s="218">
        <f t="shared" si="60"/>
        <v>80</v>
      </c>
      <c r="G282" s="313">
        <f>+K94</f>
        <v>0</v>
      </c>
      <c r="H282" s="219">
        <v>1</v>
      </c>
      <c r="I282" s="272">
        <f t="shared" si="52"/>
        <v>0</v>
      </c>
      <c r="J282" s="331">
        <f>+K134</f>
        <v>6.9803389830508475E-2</v>
      </c>
      <c r="K282" s="222"/>
      <c r="L282" s="220">
        <f>+X170</f>
        <v>34.200000000000003</v>
      </c>
      <c r="M282" s="222"/>
      <c r="N282" s="221">
        <f t="shared" si="46"/>
        <v>0</v>
      </c>
      <c r="O282" s="272">
        <f t="shared" si="57"/>
        <v>2.3446696785996459</v>
      </c>
      <c r="P282" s="272"/>
      <c r="Q282" s="285">
        <f t="shared" si="58"/>
        <v>1E-4</v>
      </c>
      <c r="R282" s="272">
        <f t="shared" si="59"/>
        <v>0.60909016790437731</v>
      </c>
      <c r="S282" s="272"/>
      <c r="T282" s="272">
        <f t="shared" si="47"/>
        <v>0</v>
      </c>
    </row>
    <row r="283" spans="2:20" ht="15.75" thickBot="1" x14ac:dyDescent="0.3">
      <c r="B283" s="80" t="s">
        <v>63</v>
      </c>
      <c r="C283" s="83" t="s">
        <v>201</v>
      </c>
      <c r="D283" s="83" t="s">
        <v>51</v>
      </c>
      <c r="E283" s="223"/>
      <c r="F283" s="224">
        <f t="shared" si="60"/>
        <v>80</v>
      </c>
      <c r="G283" s="314">
        <f>+L94</f>
        <v>0</v>
      </c>
      <c r="H283" s="225">
        <v>1</v>
      </c>
      <c r="I283" s="273">
        <f t="shared" si="52"/>
        <v>0</v>
      </c>
      <c r="J283" s="332">
        <f>+L134</f>
        <v>7.2560133450395081E-2</v>
      </c>
      <c r="K283" s="227"/>
      <c r="L283" s="226">
        <f>+X171</f>
        <v>38.576999999999998</v>
      </c>
      <c r="M283" s="227"/>
      <c r="N283" s="228">
        <f t="shared" si="46"/>
        <v>0</v>
      </c>
      <c r="O283" s="273">
        <f t="shared" si="57"/>
        <v>2.6826357639426743</v>
      </c>
      <c r="P283" s="273"/>
      <c r="Q283" s="286">
        <f t="shared" si="58"/>
        <v>1E-4</v>
      </c>
      <c r="R283" s="273">
        <f t="shared" si="59"/>
        <v>0.68807865373854316</v>
      </c>
      <c r="S283" s="273"/>
      <c r="T283" s="273">
        <f t="shared" si="47"/>
        <v>0</v>
      </c>
    </row>
    <row r="284" spans="2:20" x14ac:dyDescent="0.25">
      <c r="B284" s="54" t="s">
        <v>64</v>
      </c>
      <c r="C284" s="55" t="s">
        <v>65</v>
      </c>
      <c r="D284" s="75" t="s">
        <v>209</v>
      </c>
      <c r="E284" s="76" t="s">
        <v>193</v>
      </c>
      <c r="F284" s="309">
        <f>+B74</f>
        <v>60</v>
      </c>
      <c r="G284" s="301">
        <f>+C95+H95</f>
        <v>1</v>
      </c>
      <c r="H284" s="301">
        <f>+J112</f>
        <v>0.03</v>
      </c>
      <c r="I284" s="266">
        <f t="shared" si="52"/>
        <v>1.7999999999999998</v>
      </c>
      <c r="J284" s="320">
        <f>+C135</f>
        <v>0.2151952059747316</v>
      </c>
      <c r="K284" s="163"/>
      <c r="L284" s="162">
        <f>$R$205</f>
        <v>0.60909016790437731</v>
      </c>
      <c r="M284" s="163"/>
      <c r="N284" s="164">
        <f t="shared" si="46"/>
        <v>0.23593191145085937</v>
      </c>
      <c r="O284" s="266">
        <f t="shared" si="57"/>
        <v>2.677270492414789</v>
      </c>
      <c r="P284" s="266"/>
      <c r="Q284" s="279">
        <f t="shared" si="58"/>
        <v>1E-4</v>
      </c>
      <c r="R284" s="266">
        <f t="shared" si="59"/>
        <v>0.66629033423106021</v>
      </c>
      <c r="S284" s="266"/>
      <c r="T284" s="266">
        <f t="shared" si="47"/>
        <v>1.2952623826893155</v>
      </c>
    </row>
    <row r="285" spans="2:20" x14ac:dyDescent="0.25">
      <c r="B285" s="56" t="s">
        <v>64</v>
      </c>
      <c r="C285" s="57" t="s">
        <v>65</v>
      </c>
      <c r="D285" s="55" t="s">
        <v>209</v>
      </c>
      <c r="E285" s="68" t="s">
        <v>194</v>
      </c>
      <c r="F285" s="212">
        <f>$F$284</f>
        <v>60</v>
      </c>
      <c r="G285" s="169">
        <f>+G284</f>
        <v>1</v>
      </c>
      <c r="H285" s="305">
        <f>+K112</f>
        <v>0.03</v>
      </c>
      <c r="I285" s="269">
        <f t="shared" si="52"/>
        <v>1.7999999999999998</v>
      </c>
      <c r="J285" s="326">
        <f>+J284</f>
        <v>0.2151952059747316</v>
      </c>
      <c r="K285" s="181"/>
      <c r="L285" s="180">
        <f>$R$206</f>
        <v>0.60909016790437731</v>
      </c>
      <c r="M285" s="181"/>
      <c r="N285" s="182">
        <f t="shared" si="46"/>
        <v>0.23593191145085937</v>
      </c>
      <c r="O285" s="269">
        <f t="shared" si="57"/>
        <v>2.677270492414789</v>
      </c>
      <c r="P285" s="269"/>
      <c r="Q285" s="282">
        <f t="shared" si="58"/>
        <v>1E-4</v>
      </c>
      <c r="R285" s="269">
        <f t="shared" si="59"/>
        <v>0.66629033423106021</v>
      </c>
      <c r="S285" s="269"/>
      <c r="T285" s="269">
        <f t="shared" si="47"/>
        <v>1.2952623826893155</v>
      </c>
    </row>
    <row r="286" spans="2:20" x14ac:dyDescent="0.25">
      <c r="B286" s="56" t="s">
        <v>64</v>
      </c>
      <c r="C286" s="57" t="s">
        <v>65</v>
      </c>
      <c r="D286" s="57" t="s">
        <v>209</v>
      </c>
      <c r="E286" s="68" t="s">
        <v>195</v>
      </c>
      <c r="F286" s="212">
        <f t="shared" ref="F286:F291" si="66">$F$284</f>
        <v>60</v>
      </c>
      <c r="G286" s="169">
        <f t="shared" ref="G286:G290" si="67">+G285</f>
        <v>1</v>
      </c>
      <c r="H286" s="305">
        <f>+L112</f>
        <v>0.1</v>
      </c>
      <c r="I286" s="267">
        <f t="shared" si="52"/>
        <v>6</v>
      </c>
      <c r="J286" s="326">
        <f t="shared" ref="J286:J290" si="68">+J285</f>
        <v>0.2151952059747316</v>
      </c>
      <c r="K286" s="171"/>
      <c r="L286" s="170">
        <f>$R$211</f>
        <v>0.60909016790437731</v>
      </c>
      <c r="M286" s="171"/>
      <c r="N286" s="172">
        <f t="shared" si="46"/>
        <v>0.78643970483619796</v>
      </c>
      <c r="O286" s="267">
        <f t="shared" si="57"/>
        <v>2.677270492414789</v>
      </c>
      <c r="P286" s="267"/>
      <c r="Q286" s="280">
        <f t="shared" si="58"/>
        <v>1E-4</v>
      </c>
      <c r="R286" s="267">
        <f t="shared" si="59"/>
        <v>0.66629033423106021</v>
      </c>
      <c r="S286" s="267"/>
      <c r="T286" s="267">
        <f t="shared" si="47"/>
        <v>4.3175412756310516</v>
      </c>
    </row>
    <row r="287" spans="2:20" x14ac:dyDescent="0.25">
      <c r="B287" s="56" t="s">
        <v>64</v>
      </c>
      <c r="C287" s="57" t="s">
        <v>65</v>
      </c>
      <c r="D287" s="57" t="s">
        <v>209</v>
      </c>
      <c r="E287" s="68" t="s">
        <v>196</v>
      </c>
      <c r="F287" s="212">
        <f t="shared" si="66"/>
        <v>60</v>
      </c>
      <c r="G287" s="169">
        <f t="shared" si="67"/>
        <v>1</v>
      </c>
      <c r="H287" s="305">
        <f>+M112</f>
        <v>0.24</v>
      </c>
      <c r="I287" s="267">
        <f t="shared" si="52"/>
        <v>14.399999999999999</v>
      </c>
      <c r="J287" s="326">
        <f t="shared" si="68"/>
        <v>0.2151952059747316</v>
      </c>
      <c r="K287" s="171"/>
      <c r="L287" s="170">
        <f>$R$203</f>
        <v>0.21149999999999999</v>
      </c>
      <c r="M287" s="171"/>
      <c r="N287" s="172">
        <f t="shared" si="46"/>
        <v>0.6553985193166425</v>
      </c>
      <c r="O287" s="267">
        <f t="shared" si="57"/>
        <v>2.677270492414789</v>
      </c>
      <c r="P287" s="267"/>
      <c r="Q287" s="280">
        <f t="shared" si="58"/>
        <v>1E-4</v>
      </c>
      <c r="R287" s="267">
        <f t="shared" si="59"/>
        <v>0.66629033423106021</v>
      </c>
      <c r="S287" s="267"/>
      <c r="T287" s="267">
        <f t="shared" si="47"/>
        <v>10.362099061514524</v>
      </c>
    </row>
    <row r="288" spans="2:20" x14ac:dyDescent="0.25">
      <c r="B288" s="56" t="s">
        <v>64</v>
      </c>
      <c r="C288" s="57" t="s">
        <v>65</v>
      </c>
      <c r="D288" s="57" t="s">
        <v>209</v>
      </c>
      <c r="E288" s="68" t="s">
        <v>197</v>
      </c>
      <c r="F288" s="212">
        <f t="shared" si="66"/>
        <v>60</v>
      </c>
      <c r="G288" s="169">
        <f t="shared" si="67"/>
        <v>1</v>
      </c>
      <c r="H288" s="305">
        <f>+N112</f>
        <v>0.3</v>
      </c>
      <c r="I288" s="267">
        <f t="shared" si="52"/>
        <v>18</v>
      </c>
      <c r="J288" s="326">
        <f t="shared" si="68"/>
        <v>0.2151952059747316</v>
      </c>
      <c r="K288" s="171"/>
      <c r="L288" s="170">
        <f>$R$204</f>
        <v>1.5</v>
      </c>
      <c r="M288" s="171"/>
      <c r="N288" s="172">
        <f t="shared" si="46"/>
        <v>5.8102705613177532</v>
      </c>
      <c r="O288" s="267">
        <f t="shared" si="57"/>
        <v>2.677270492414789</v>
      </c>
      <c r="P288" s="267"/>
      <c r="Q288" s="280">
        <f t="shared" si="58"/>
        <v>1E-4</v>
      </c>
      <c r="R288" s="267">
        <f t="shared" si="59"/>
        <v>0.66629033423106021</v>
      </c>
      <c r="S288" s="267"/>
      <c r="T288" s="267">
        <f t="shared" si="47"/>
        <v>12.952623826893156</v>
      </c>
    </row>
    <row r="289" spans="2:20" x14ac:dyDescent="0.25">
      <c r="B289" s="56" t="s">
        <v>64</v>
      </c>
      <c r="C289" s="57" t="s">
        <v>65</v>
      </c>
      <c r="D289" s="57" t="s">
        <v>209</v>
      </c>
      <c r="E289" s="68" t="s">
        <v>198</v>
      </c>
      <c r="F289" s="212">
        <f t="shared" si="66"/>
        <v>60</v>
      </c>
      <c r="G289" s="169">
        <f t="shared" si="67"/>
        <v>1</v>
      </c>
      <c r="H289" s="305">
        <f>+O112</f>
        <v>0.25</v>
      </c>
      <c r="I289" s="267">
        <f>F289*G289*IF(ISBLANK(H289),1,H289)</f>
        <v>15</v>
      </c>
      <c r="J289" s="326">
        <f t="shared" si="68"/>
        <v>0.2151952059747316</v>
      </c>
      <c r="K289" s="171"/>
      <c r="L289" s="170">
        <f>38.577</f>
        <v>38.576999999999998</v>
      </c>
      <c r="M289" s="171"/>
      <c r="N289" s="172">
        <f t="shared" si="46"/>
        <v>124.52378191330831</v>
      </c>
      <c r="O289" s="267">
        <f t="shared" si="57"/>
        <v>2.677270492414789</v>
      </c>
      <c r="P289" s="267"/>
      <c r="Q289" s="280">
        <f t="shared" si="58"/>
        <v>1E-4</v>
      </c>
      <c r="R289" s="267">
        <f t="shared" si="59"/>
        <v>0.66629033423106021</v>
      </c>
      <c r="S289" s="267"/>
      <c r="T289" s="267">
        <f t="shared" si="47"/>
        <v>10.79385318907763</v>
      </c>
    </row>
    <row r="290" spans="2:20" x14ac:dyDescent="0.25">
      <c r="B290" s="69" t="s">
        <v>64</v>
      </c>
      <c r="C290" s="71" t="s">
        <v>65</v>
      </c>
      <c r="D290" s="71" t="s">
        <v>209</v>
      </c>
      <c r="E290" s="72" t="s">
        <v>199</v>
      </c>
      <c r="F290" s="213">
        <f t="shared" si="66"/>
        <v>60</v>
      </c>
      <c r="G290" s="175">
        <f t="shared" si="67"/>
        <v>1</v>
      </c>
      <c r="H290" s="306">
        <f>+P112</f>
        <v>0.05</v>
      </c>
      <c r="I290" s="268">
        <f t="shared" si="52"/>
        <v>3</v>
      </c>
      <c r="J290" s="326">
        <f t="shared" si="68"/>
        <v>0.2151952059747316</v>
      </c>
      <c r="K290" s="177"/>
      <c r="L290" s="176">
        <f>38.577</f>
        <v>38.576999999999998</v>
      </c>
      <c r="M290" s="177"/>
      <c r="N290" s="178">
        <f t="shared" si="46"/>
        <v>24.90475638266166</v>
      </c>
      <c r="O290" s="268">
        <f t="shared" si="57"/>
        <v>2.677270492414789</v>
      </c>
      <c r="P290" s="268"/>
      <c r="Q290" s="281">
        <f t="shared" si="58"/>
        <v>1E-4</v>
      </c>
      <c r="R290" s="268">
        <f t="shared" si="59"/>
        <v>0.66629033423106021</v>
      </c>
      <c r="S290" s="268"/>
      <c r="T290" s="268">
        <f t="shared" si="47"/>
        <v>2.1587706378155258</v>
      </c>
    </row>
    <row r="291" spans="2:20" ht="15.75" thickBot="1" x14ac:dyDescent="0.3">
      <c r="B291" s="80" t="s">
        <v>64</v>
      </c>
      <c r="C291" s="83" t="s">
        <v>65</v>
      </c>
      <c r="D291" s="83" t="s">
        <v>157</v>
      </c>
      <c r="E291" s="81"/>
      <c r="F291" s="200">
        <f t="shared" si="66"/>
        <v>60</v>
      </c>
      <c r="G291" s="303">
        <f>+I95</f>
        <v>0</v>
      </c>
      <c r="H291" s="191">
        <v>1</v>
      </c>
      <c r="I291" s="271">
        <f t="shared" si="52"/>
        <v>0</v>
      </c>
      <c r="J291" s="328">
        <f>+I135</f>
        <v>0</v>
      </c>
      <c r="K291" s="193"/>
      <c r="L291" s="192">
        <f>$L$323</f>
        <v>25.168500000000002</v>
      </c>
      <c r="M291" s="193"/>
      <c r="N291" s="194">
        <f t="shared" si="46"/>
        <v>0</v>
      </c>
      <c r="O291" s="271">
        <f t="shared" si="57"/>
        <v>0</v>
      </c>
      <c r="P291" s="271"/>
      <c r="Q291" s="284">
        <f t="shared" si="58"/>
        <v>0</v>
      </c>
      <c r="R291" s="271">
        <f t="shared" si="59"/>
        <v>1.5</v>
      </c>
      <c r="S291" s="271"/>
      <c r="T291" s="271">
        <f t="shared" si="47"/>
        <v>0</v>
      </c>
    </row>
    <row r="292" spans="2:20" x14ac:dyDescent="0.25">
      <c r="B292" s="65" t="s">
        <v>202</v>
      </c>
      <c r="C292" s="67" t="s">
        <v>17</v>
      </c>
      <c r="D292" s="89" t="s">
        <v>210</v>
      </c>
      <c r="E292" s="76" t="s">
        <v>193</v>
      </c>
      <c r="F292" s="309">
        <f>+B59</f>
        <v>8</v>
      </c>
      <c r="G292" s="301">
        <f>+C83+H83</f>
        <v>0.999</v>
      </c>
      <c r="H292" s="301">
        <f>+J100</f>
        <v>0.03</v>
      </c>
      <c r="I292" s="266">
        <f t="shared" si="52"/>
        <v>0.23976</v>
      </c>
      <c r="J292" s="320">
        <f>+C120</f>
        <v>0.36482352941176477</v>
      </c>
      <c r="K292" s="163"/>
      <c r="L292" s="162">
        <f t="shared" ref="L292:L298" si="69">+$X$171</f>
        <v>38.576999999999998</v>
      </c>
      <c r="M292" s="163"/>
      <c r="N292" s="164">
        <f t="shared" si="46"/>
        <v>3.3743336392376473</v>
      </c>
      <c r="O292" s="266">
        <f t="shared" si="57"/>
        <v>2.6778021859896244</v>
      </c>
      <c r="P292" s="266"/>
      <c r="Q292" s="279">
        <f t="shared" si="58"/>
        <v>1E-4</v>
      </c>
      <c r="R292" s="266">
        <f t="shared" si="59"/>
        <v>0.6684495370651351</v>
      </c>
      <c r="S292" s="266"/>
      <c r="T292" s="266">
        <f t="shared" si="47"/>
        <v>0.29272620710361258</v>
      </c>
    </row>
    <row r="293" spans="2:20" x14ac:dyDescent="0.25">
      <c r="B293" s="56" t="s">
        <v>202</v>
      </c>
      <c r="C293" s="57" t="s">
        <v>17</v>
      </c>
      <c r="D293" s="55" t="s">
        <v>210</v>
      </c>
      <c r="E293" s="68" t="s">
        <v>194</v>
      </c>
      <c r="F293" s="168">
        <f>$F$292</f>
        <v>8</v>
      </c>
      <c r="G293" s="169">
        <f>+G292</f>
        <v>0.999</v>
      </c>
      <c r="H293" s="305">
        <f>+K100</f>
        <v>0.03</v>
      </c>
      <c r="I293" s="269">
        <f t="shared" si="52"/>
        <v>0.23976</v>
      </c>
      <c r="J293" s="326">
        <f>+J292</f>
        <v>0.36482352941176477</v>
      </c>
      <c r="K293" s="181"/>
      <c r="L293" s="180">
        <f t="shared" si="69"/>
        <v>38.576999999999998</v>
      </c>
      <c r="M293" s="181"/>
      <c r="N293" s="182">
        <f t="shared" si="46"/>
        <v>3.3743336392376473</v>
      </c>
      <c r="O293" s="269">
        <f t="shared" si="57"/>
        <v>2.6778021859896244</v>
      </c>
      <c r="P293" s="269"/>
      <c r="Q293" s="282">
        <f t="shared" si="58"/>
        <v>1E-4</v>
      </c>
      <c r="R293" s="269">
        <f t="shared" si="59"/>
        <v>0.6684495370651351</v>
      </c>
      <c r="S293" s="269"/>
      <c r="T293" s="269">
        <f t="shared" si="47"/>
        <v>0.29272620710361258</v>
      </c>
    </row>
    <row r="294" spans="2:20" x14ac:dyDescent="0.25">
      <c r="B294" s="56" t="s">
        <v>202</v>
      </c>
      <c r="C294" s="57" t="s">
        <v>17</v>
      </c>
      <c r="D294" s="57" t="s">
        <v>210</v>
      </c>
      <c r="E294" s="68" t="s">
        <v>195</v>
      </c>
      <c r="F294" s="168">
        <f t="shared" ref="F294:F309" si="70">$F$292</f>
        <v>8</v>
      </c>
      <c r="G294" s="169">
        <f t="shared" ref="G294:G298" si="71">+G293</f>
        <v>0.999</v>
      </c>
      <c r="H294" s="305">
        <f>+L100</f>
        <v>0.24</v>
      </c>
      <c r="I294" s="267">
        <f t="shared" si="52"/>
        <v>1.91808</v>
      </c>
      <c r="J294" s="326">
        <f t="shared" ref="J294:J298" si="72">+J293</f>
        <v>0.36482352941176477</v>
      </c>
      <c r="K294" s="171"/>
      <c r="L294" s="170">
        <f t="shared" si="69"/>
        <v>38.576999999999998</v>
      </c>
      <c r="M294" s="171"/>
      <c r="N294" s="172">
        <f t="shared" si="46"/>
        <v>26.994669113901178</v>
      </c>
      <c r="O294" s="267">
        <f t="shared" si="57"/>
        <v>2.6778021859896244</v>
      </c>
      <c r="P294" s="267"/>
      <c r="Q294" s="280">
        <f t="shared" si="58"/>
        <v>1E-4</v>
      </c>
      <c r="R294" s="267">
        <f t="shared" si="59"/>
        <v>0.6684495370651351</v>
      </c>
      <c r="S294" s="267"/>
      <c r="T294" s="267">
        <f t="shared" si="47"/>
        <v>2.3418096568289006</v>
      </c>
    </row>
    <row r="295" spans="2:20" x14ac:dyDescent="0.25">
      <c r="B295" s="56" t="s">
        <v>202</v>
      </c>
      <c r="C295" s="57" t="s">
        <v>17</v>
      </c>
      <c r="D295" s="57" t="s">
        <v>210</v>
      </c>
      <c r="E295" s="68" t="s">
        <v>196</v>
      </c>
      <c r="F295" s="168">
        <f t="shared" si="70"/>
        <v>8</v>
      </c>
      <c r="G295" s="169">
        <f t="shared" si="71"/>
        <v>0.999</v>
      </c>
      <c r="H295" s="305">
        <f>+M100</f>
        <v>0.3</v>
      </c>
      <c r="I295" s="267">
        <f t="shared" si="52"/>
        <v>2.3975999999999997</v>
      </c>
      <c r="J295" s="326">
        <f t="shared" si="72"/>
        <v>0.36482352941176477</v>
      </c>
      <c r="K295" s="171"/>
      <c r="L295" s="170">
        <f t="shared" si="69"/>
        <v>38.576999999999998</v>
      </c>
      <c r="M295" s="171"/>
      <c r="N295" s="172">
        <f t="shared" si="46"/>
        <v>33.74333639237647</v>
      </c>
      <c r="O295" s="267">
        <f t="shared" si="57"/>
        <v>2.6778021859896244</v>
      </c>
      <c r="P295" s="267"/>
      <c r="Q295" s="280">
        <f t="shared" si="58"/>
        <v>1E-4</v>
      </c>
      <c r="R295" s="267">
        <f t="shared" si="59"/>
        <v>0.6684495370651351</v>
      </c>
      <c r="S295" s="267"/>
      <c r="T295" s="267">
        <f t="shared" si="47"/>
        <v>2.9272620710361252</v>
      </c>
    </row>
    <row r="296" spans="2:20" x14ac:dyDescent="0.25">
      <c r="B296" s="56" t="s">
        <v>202</v>
      </c>
      <c r="C296" s="57" t="s">
        <v>17</v>
      </c>
      <c r="D296" s="57" t="s">
        <v>210</v>
      </c>
      <c r="E296" s="68" t="s">
        <v>197</v>
      </c>
      <c r="F296" s="168">
        <f t="shared" si="70"/>
        <v>8</v>
      </c>
      <c r="G296" s="169">
        <f t="shared" si="71"/>
        <v>0.999</v>
      </c>
      <c r="H296" s="305">
        <f>+N100</f>
        <v>0.25</v>
      </c>
      <c r="I296" s="267">
        <f t="shared" si="52"/>
        <v>1.998</v>
      </c>
      <c r="J296" s="326">
        <f t="shared" si="72"/>
        <v>0.36482352941176477</v>
      </c>
      <c r="K296" s="171"/>
      <c r="L296" s="170">
        <f t="shared" si="69"/>
        <v>38.576999999999998</v>
      </c>
      <c r="M296" s="171"/>
      <c r="N296" s="172">
        <f t="shared" si="46"/>
        <v>28.119446993647063</v>
      </c>
      <c r="O296" s="267">
        <f t="shared" si="57"/>
        <v>2.6778021859896244</v>
      </c>
      <c r="P296" s="267"/>
      <c r="Q296" s="280">
        <f t="shared" si="58"/>
        <v>1E-4</v>
      </c>
      <c r="R296" s="267">
        <f t="shared" si="59"/>
        <v>0.6684495370651351</v>
      </c>
      <c r="S296" s="267"/>
      <c r="T296" s="267">
        <f t="shared" si="47"/>
        <v>2.4393850591967716</v>
      </c>
    </row>
    <row r="297" spans="2:20" x14ac:dyDescent="0.25">
      <c r="B297" s="56" t="s">
        <v>202</v>
      </c>
      <c r="C297" s="57" t="s">
        <v>17</v>
      </c>
      <c r="D297" s="57" t="s">
        <v>210</v>
      </c>
      <c r="E297" s="68" t="s">
        <v>198</v>
      </c>
      <c r="F297" s="168">
        <f t="shared" si="70"/>
        <v>8</v>
      </c>
      <c r="G297" s="169">
        <f t="shared" si="71"/>
        <v>0.999</v>
      </c>
      <c r="H297" s="305">
        <f>+O100</f>
        <v>0.05</v>
      </c>
      <c r="I297" s="267">
        <f>F297*G297*IF(ISBLANK(H297),1,H297)</f>
        <v>0.39960000000000001</v>
      </c>
      <c r="J297" s="326">
        <f t="shared" si="72"/>
        <v>0.36482352941176477</v>
      </c>
      <c r="K297" s="171"/>
      <c r="L297" s="170">
        <f t="shared" si="69"/>
        <v>38.576999999999998</v>
      </c>
      <c r="M297" s="171"/>
      <c r="N297" s="172">
        <f t="shared" si="46"/>
        <v>5.6238893987294123</v>
      </c>
      <c r="O297" s="267">
        <f t="shared" ref="O297:O328" si="73">+VLOOKUP($D297,$W$187:$AA$205,2,FALSE)</f>
        <v>2.6778021859896244</v>
      </c>
      <c r="P297" s="267"/>
      <c r="Q297" s="280">
        <f t="shared" ref="Q297:Q328" si="74">+VLOOKUP($D297,$W$187:$AA$205,5,FALSE)</f>
        <v>1E-4</v>
      </c>
      <c r="R297" s="267">
        <f t="shared" ref="R297:R328" si="75">+VLOOKUP($D297,$W$187:$AA$205,4,FALSE)</f>
        <v>0.6684495370651351</v>
      </c>
      <c r="S297" s="267"/>
      <c r="T297" s="267">
        <f t="shared" si="47"/>
        <v>0.48787701183935428</v>
      </c>
    </row>
    <row r="298" spans="2:20" x14ac:dyDescent="0.25">
      <c r="B298" s="69" t="s">
        <v>202</v>
      </c>
      <c r="C298" s="71" t="s">
        <v>17</v>
      </c>
      <c r="D298" s="71" t="s">
        <v>210</v>
      </c>
      <c r="E298" s="72" t="s">
        <v>199</v>
      </c>
      <c r="F298" s="174">
        <f t="shared" si="70"/>
        <v>8</v>
      </c>
      <c r="G298" s="175">
        <f t="shared" si="71"/>
        <v>0.999</v>
      </c>
      <c r="H298" s="306">
        <f>+P100</f>
        <v>0.1</v>
      </c>
      <c r="I298" s="268">
        <f t="shared" si="52"/>
        <v>0.79920000000000002</v>
      </c>
      <c r="J298" s="326">
        <f t="shared" si="72"/>
        <v>0.36482352941176477</v>
      </c>
      <c r="K298" s="177"/>
      <c r="L298" s="176">
        <f t="shared" si="69"/>
        <v>38.576999999999998</v>
      </c>
      <c r="M298" s="177"/>
      <c r="N298" s="178">
        <f t="shared" ref="N298:N361" si="76">I298*J298*L298</f>
        <v>11.247778797458825</v>
      </c>
      <c r="O298" s="268">
        <f t="shared" si="73"/>
        <v>2.6778021859896244</v>
      </c>
      <c r="P298" s="268"/>
      <c r="Q298" s="281">
        <f t="shared" si="74"/>
        <v>1E-4</v>
      </c>
      <c r="R298" s="268">
        <f t="shared" si="75"/>
        <v>0.6684495370651351</v>
      </c>
      <c r="S298" s="268"/>
      <c r="T298" s="268">
        <f t="shared" ref="T298:T361" si="77">I298*J298*((O298+R298)*(1+Q298))*IF(ISBLANK(S298),1,S298)</f>
        <v>0.97575402367870856</v>
      </c>
    </row>
    <row r="299" spans="2:20" x14ac:dyDescent="0.25">
      <c r="B299" s="54" t="s">
        <v>202</v>
      </c>
      <c r="C299" s="55" t="s">
        <v>17</v>
      </c>
      <c r="D299" s="55" t="s">
        <v>25</v>
      </c>
      <c r="E299" s="68" t="s">
        <v>181</v>
      </c>
      <c r="F299" s="179">
        <f t="shared" si="70"/>
        <v>8</v>
      </c>
      <c r="G299" s="301">
        <f>+D83</f>
        <v>1E-3</v>
      </c>
      <c r="H299" s="229">
        <f>1-SUM(H300:H302)</f>
        <v>0</v>
      </c>
      <c r="I299" s="269">
        <f t="shared" si="52"/>
        <v>0</v>
      </c>
      <c r="J299" s="326">
        <f>+D120</f>
        <v>0.45500000000000002</v>
      </c>
      <c r="K299" s="181" t="s">
        <v>44</v>
      </c>
      <c r="L299" s="180">
        <f>+$X$172</f>
        <v>53.6</v>
      </c>
      <c r="M299" s="184" t="s">
        <v>45</v>
      </c>
      <c r="N299" s="182">
        <f t="shared" si="76"/>
        <v>0</v>
      </c>
      <c r="O299" s="269">
        <f t="shared" si="73"/>
        <v>1.7266531983669766</v>
      </c>
      <c r="P299" s="269" t="s">
        <v>46</v>
      </c>
      <c r="Q299" s="282">
        <f t="shared" si="74"/>
        <v>0.02</v>
      </c>
      <c r="R299" s="269">
        <f t="shared" si="75"/>
        <v>0.33200000000000007</v>
      </c>
      <c r="S299" s="269">
        <v>0.128</v>
      </c>
      <c r="T299" s="269">
        <f t="shared" si="77"/>
        <v>0</v>
      </c>
    </row>
    <row r="300" spans="2:20" x14ac:dyDescent="0.25">
      <c r="B300" s="56" t="s">
        <v>202</v>
      </c>
      <c r="C300" s="57" t="s">
        <v>17</v>
      </c>
      <c r="D300" s="57" t="s">
        <v>25</v>
      </c>
      <c r="E300" s="68" t="s">
        <v>182</v>
      </c>
      <c r="F300" s="168">
        <f t="shared" si="70"/>
        <v>8</v>
      </c>
      <c r="G300" s="169">
        <f>+G299</f>
        <v>1E-3</v>
      </c>
      <c r="H300" s="169">
        <v>0.37</v>
      </c>
      <c r="I300" s="267">
        <f t="shared" si="52"/>
        <v>2.96E-3</v>
      </c>
      <c r="J300" s="321">
        <f>+J299</f>
        <v>0.45500000000000002</v>
      </c>
      <c r="K300" s="171"/>
      <c r="L300" s="170">
        <f>+$X$172</f>
        <v>53.6</v>
      </c>
      <c r="M300" s="171"/>
      <c r="N300" s="172">
        <f t="shared" si="76"/>
        <v>7.2188479999999999E-2</v>
      </c>
      <c r="O300" s="267">
        <f t="shared" si="73"/>
        <v>1.7266531983669766</v>
      </c>
      <c r="P300" s="267" t="s">
        <v>46</v>
      </c>
      <c r="Q300" s="280">
        <f t="shared" si="74"/>
        <v>0.02</v>
      </c>
      <c r="R300" s="267">
        <f t="shared" si="75"/>
        <v>0.33200000000000007</v>
      </c>
      <c r="S300" s="267">
        <v>0.128</v>
      </c>
      <c r="T300" s="267">
        <f t="shared" si="77"/>
        <v>3.6198988929431772E-4</v>
      </c>
    </row>
    <row r="301" spans="2:20" x14ac:dyDescent="0.25">
      <c r="B301" s="56" t="s">
        <v>202</v>
      </c>
      <c r="C301" s="57" t="s">
        <v>17</v>
      </c>
      <c r="D301" s="57" t="s">
        <v>25</v>
      </c>
      <c r="E301" s="68" t="s">
        <v>57</v>
      </c>
      <c r="F301" s="168">
        <f t="shared" si="70"/>
        <v>8</v>
      </c>
      <c r="G301" s="169">
        <f t="shared" ref="G301:G302" si="78">+G300</f>
        <v>1E-3</v>
      </c>
      <c r="H301" s="169">
        <v>0.62</v>
      </c>
      <c r="I301" s="267">
        <f t="shared" si="52"/>
        <v>4.96E-3</v>
      </c>
      <c r="J301" s="321">
        <f t="shared" ref="J301:J302" si="79">+J300</f>
        <v>0.45500000000000002</v>
      </c>
      <c r="K301" s="171"/>
      <c r="L301" s="170">
        <f>+$X$172</f>
        <v>53.6</v>
      </c>
      <c r="M301" s="171"/>
      <c r="N301" s="172">
        <f t="shared" si="76"/>
        <v>0.12096448000000001</v>
      </c>
      <c r="O301" s="267">
        <f t="shared" si="73"/>
        <v>1.7266531983669766</v>
      </c>
      <c r="P301" s="267" t="s">
        <v>46</v>
      </c>
      <c r="Q301" s="280">
        <f t="shared" si="74"/>
        <v>0.02</v>
      </c>
      <c r="R301" s="267">
        <f t="shared" si="75"/>
        <v>0.33200000000000007</v>
      </c>
      <c r="S301" s="267">
        <v>0.128</v>
      </c>
      <c r="T301" s="267">
        <f t="shared" si="77"/>
        <v>6.0657765233101892E-4</v>
      </c>
    </row>
    <row r="302" spans="2:20" ht="15.75" thickBot="1" x14ac:dyDescent="0.3">
      <c r="B302" s="69" t="s">
        <v>202</v>
      </c>
      <c r="C302" s="71" t="s">
        <v>17</v>
      </c>
      <c r="D302" s="71" t="s">
        <v>25</v>
      </c>
      <c r="E302" s="70" t="s">
        <v>183</v>
      </c>
      <c r="F302" s="174">
        <f t="shared" si="70"/>
        <v>8</v>
      </c>
      <c r="G302" s="175">
        <f t="shared" si="78"/>
        <v>1E-3</v>
      </c>
      <c r="H302" s="175">
        <v>0.01</v>
      </c>
      <c r="I302" s="268">
        <f t="shared" si="52"/>
        <v>8.0000000000000007E-5</v>
      </c>
      <c r="J302" s="321">
        <f t="shared" si="79"/>
        <v>0.45500000000000002</v>
      </c>
      <c r="K302" s="177"/>
      <c r="L302" s="176">
        <f>+$X$172</f>
        <v>53.6</v>
      </c>
      <c r="M302" s="177"/>
      <c r="N302" s="178">
        <f t="shared" si="76"/>
        <v>1.9510400000000002E-3</v>
      </c>
      <c r="O302" s="268">
        <f t="shared" si="73"/>
        <v>1.7266531983669766</v>
      </c>
      <c r="P302" s="268" t="s">
        <v>46</v>
      </c>
      <c r="Q302" s="281">
        <f t="shared" si="74"/>
        <v>0.02</v>
      </c>
      <c r="R302" s="268">
        <f t="shared" si="75"/>
        <v>0.33200000000000007</v>
      </c>
      <c r="S302" s="268">
        <v>0.128</v>
      </c>
      <c r="T302" s="268">
        <f t="shared" si="77"/>
        <v>9.7835105214680475E-6</v>
      </c>
    </row>
    <row r="303" spans="2:20" x14ac:dyDescent="0.25">
      <c r="B303" s="54" t="s">
        <v>202</v>
      </c>
      <c r="C303" s="55" t="s">
        <v>17</v>
      </c>
      <c r="D303" s="55" t="s">
        <v>27</v>
      </c>
      <c r="E303" s="68" t="s">
        <v>181</v>
      </c>
      <c r="F303" s="179">
        <f t="shared" si="70"/>
        <v>8</v>
      </c>
      <c r="G303" s="301">
        <f>+E83</f>
        <v>0</v>
      </c>
      <c r="H303" s="229">
        <f>1-SUM(H304:H306)</f>
        <v>0</v>
      </c>
      <c r="I303" s="269">
        <f>F303*G303*IF(ISBLANK(H303),1,H303)</f>
        <v>0</v>
      </c>
      <c r="J303" s="326">
        <f>+E120</f>
        <v>0.64321294158544018</v>
      </c>
      <c r="K303" s="184" t="s">
        <v>20</v>
      </c>
      <c r="L303" s="180">
        <f>+$X$173</f>
        <v>25.168500000000002</v>
      </c>
      <c r="M303" s="163" t="s">
        <v>21</v>
      </c>
      <c r="N303" s="182">
        <f t="shared" si="76"/>
        <v>0</v>
      </c>
      <c r="O303" s="269">
        <f t="shared" si="73"/>
        <v>2.0829108092084367</v>
      </c>
      <c r="P303" s="269" t="s">
        <v>46</v>
      </c>
      <c r="Q303" s="282">
        <f t="shared" si="74"/>
        <v>1E-4</v>
      </c>
      <c r="R303" s="269">
        <f t="shared" si="75"/>
        <v>0.91127347902869105</v>
      </c>
      <c r="S303" s="269">
        <v>0.51</v>
      </c>
      <c r="T303" s="269">
        <f t="shared" si="77"/>
        <v>0</v>
      </c>
    </row>
    <row r="304" spans="2:20" x14ac:dyDescent="0.25">
      <c r="B304" s="56" t="s">
        <v>202</v>
      </c>
      <c r="C304" s="57" t="s">
        <v>17</v>
      </c>
      <c r="D304" s="57" t="s">
        <v>27</v>
      </c>
      <c r="E304" s="68" t="s">
        <v>182</v>
      </c>
      <c r="F304" s="168">
        <f t="shared" si="70"/>
        <v>8</v>
      </c>
      <c r="G304" s="169">
        <f>+G303</f>
        <v>0</v>
      </c>
      <c r="H304" s="169">
        <v>0.37</v>
      </c>
      <c r="I304" s="267">
        <f t="shared" ref="I304:I362" si="80">F304*G304*IF(ISBLANK(H304),1,H304)</f>
        <v>0</v>
      </c>
      <c r="J304" s="321">
        <f>+J303</f>
        <v>0.64321294158544018</v>
      </c>
      <c r="K304" s="171"/>
      <c r="L304" s="170">
        <f>+$X$173</f>
        <v>25.168500000000002</v>
      </c>
      <c r="M304" s="171"/>
      <c r="N304" s="172">
        <f t="shared" si="76"/>
        <v>0</v>
      </c>
      <c r="O304" s="267">
        <f t="shared" si="73"/>
        <v>2.0829108092084367</v>
      </c>
      <c r="P304" s="267" t="s">
        <v>46</v>
      </c>
      <c r="Q304" s="280">
        <f t="shared" si="74"/>
        <v>1E-4</v>
      </c>
      <c r="R304" s="267">
        <f t="shared" si="75"/>
        <v>0.91127347902869105</v>
      </c>
      <c r="S304" s="267">
        <v>0.51</v>
      </c>
      <c r="T304" s="267">
        <f t="shared" si="77"/>
        <v>0</v>
      </c>
    </row>
    <row r="305" spans="2:20" x14ac:dyDescent="0.25">
      <c r="B305" s="56" t="s">
        <v>202</v>
      </c>
      <c r="C305" s="57" t="s">
        <v>17</v>
      </c>
      <c r="D305" s="57" t="s">
        <v>27</v>
      </c>
      <c r="E305" s="68" t="s">
        <v>57</v>
      </c>
      <c r="F305" s="168">
        <f t="shared" si="70"/>
        <v>8</v>
      </c>
      <c r="G305" s="169">
        <f t="shared" ref="G305:G306" si="81">+G304</f>
        <v>0</v>
      </c>
      <c r="H305" s="169">
        <v>0.62</v>
      </c>
      <c r="I305" s="267">
        <f t="shared" si="80"/>
        <v>0</v>
      </c>
      <c r="J305" s="321">
        <f t="shared" ref="J305:J306" si="82">+J304</f>
        <v>0.64321294158544018</v>
      </c>
      <c r="K305" s="171"/>
      <c r="L305" s="170">
        <f>+$X$173</f>
        <v>25.168500000000002</v>
      </c>
      <c r="M305" s="171"/>
      <c r="N305" s="172">
        <f t="shared" si="76"/>
        <v>0</v>
      </c>
      <c r="O305" s="267">
        <f t="shared" si="73"/>
        <v>2.0829108092084367</v>
      </c>
      <c r="P305" s="267" t="s">
        <v>46</v>
      </c>
      <c r="Q305" s="280">
        <f t="shared" si="74"/>
        <v>1E-4</v>
      </c>
      <c r="R305" s="267">
        <f t="shared" si="75"/>
        <v>0.91127347902869105</v>
      </c>
      <c r="S305" s="267">
        <v>0.51</v>
      </c>
      <c r="T305" s="267">
        <f t="shared" si="77"/>
        <v>0</v>
      </c>
    </row>
    <row r="306" spans="2:20" x14ac:dyDescent="0.25">
      <c r="B306" s="69" t="s">
        <v>202</v>
      </c>
      <c r="C306" s="71" t="s">
        <v>17</v>
      </c>
      <c r="D306" s="71" t="s">
        <v>27</v>
      </c>
      <c r="E306" s="70" t="s">
        <v>183</v>
      </c>
      <c r="F306" s="174">
        <f t="shared" si="70"/>
        <v>8</v>
      </c>
      <c r="G306" s="175">
        <f t="shared" si="81"/>
        <v>0</v>
      </c>
      <c r="H306" s="175">
        <v>0.01</v>
      </c>
      <c r="I306" s="268">
        <f t="shared" si="80"/>
        <v>0</v>
      </c>
      <c r="J306" s="321">
        <f t="shared" si="82"/>
        <v>0.64321294158544018</v>
      </c>
      <c r="K306" s="177"/>
      <c r="L306" s="176">
        <f>+$X$173</f>
        <v>25.168500000000002</v>
      </c>
      <c r="M306" s="177"/>
      <c r="N306" s="178">
        <f t="shared" si="76"/>
        <v>0</v>
      </c>
      <c r="O306" s="268">
        <f t="shared" si="73"/>
        <v>2.0829108092084367</v>
      </c>
      <c r="P306" s="268" t="s">
        <v>46</v>
      </c>
      <c r="Q306" s="281">
        <f t="shared" si="74"/>
        <v>1E-4</v>
      </c>
      <c r="R306" s="268">
        <f t="shared" si="75"/>
        <v>0.91127347902869105</v>
      </c>
      <c r="S306" s="268">
        <v>0.51</v>
      </c>
      <c r="T306" s="268">
        <f t="shared" si="77"/>
        <v>0</v>
      </c>
    </row>
    <row r="307" spans="2:20" x14ac:dyDescent="0.25">
      <c r="B307" s="215" t="s">
        <v>202</v>
      </c>
      <c r="C307" s="216" t="s">
        <v>17</v>
      </c>
      <c r="D307" s="216" t="s">
        <v>157</v>
      </c>
      <c r="E307" s="217"/>
      <c r="F307" s="185">
        <f t="shared" si="70"/>
        <v>8</v>
      </c>
      <c r="G307" s="302">
        <f>+I83</f>
        <v>0</v>
      </c>
      <c r="H307" s="186">
        <v>1</v>
      </c>
      <c r="I307" s="270">
        <f t="shared" si="80"/>
        <v>0</v>
      </c>
      <c r="J307" s="330">
        <f>+I120</f>
        <v>0</v>
      </c>
      <c r="K307" s="199"/>
      <c r="L307" s="187">
        <f>+$X$178</f>
        <v>141.86000000000001</v>
      </c>
      <c r="M307" s="199"/>
      <c r="N307" s="189">
        <f t="shared" si="76"/>
        <v>0</v>
      </c>
      <c r="O307" s="270">
        <f t="shared" si="73"/>
        <v>0</v>
      </c>
      <c r="P307" s="270"/>
      <c r="Q307" s="283">
        <f t="shared" si="74"/>
        <v>0</v>
      </c>
      <c r="R307" s="270">
        <f t="shared" si="75"/>
        <v>1.5</v>
      </c>
      <c r="S307" s="270"/>
      <c r="T307" s="270">
        <f t="shared" si="77"/>
        <v>0</v>
      </c>
    </row>
    <row r="308" spans="2:20" ht="15.75" thickBot="1" x14ac:dyDescent="0.3">
      <c r="B308" s="215" t="s">
        <v>202</v>
      </c>
      <c r="C308" s="216" t="s">
        <v>17</v>
      </c>
      <c r="D308" s="216" t="s">
        <v>51</v>
      </c>
      <c r="E308" s="217"/>
      <c r="F308" s="185">
        <f t="shared" si="70"/>
        <v>8</v>
      </c>
      <c r="G308" s="302">
        <f>+L83</f>
        <v>0</v>
      </c>
      <c r="H308" s="186">
        <v>1</v>
      </c>
      <c r="I308" s="270">
        <f t="shared" si="80"/>
        <v>0</v>
      </c>
      <c r="J308" s="330">
        <f>+L120</f>
        <v>0.30640179461615158</v>
      </c>
      <c r="K308" s="199"/>
      <c r="L308" s="187">
        <f>+$X$171</f>
        <v>38.576999999999998</v>
      </c>
      <c r="M308" s="199"/>
      <c r="N308" s="189">
        <f t="shared" si="76"/>
        <v>0</v>
      </c>
      <c r="O308" s="270">
        <f t="shared" si="73"/>
        <v>2.6826357639426743</v>
      </c>
      <c r="P308" s="270"/>
      <c r="Q308" s="283">
        <f t="shared" si="74"/>
        <v>1E-4</v>
      </c>
      <c r="R308" s="270">
        <f t="shared" si="75"/>
        <v>0.68807865373854316</v>
      </c>
      <c r="S308" s="270"/>
      <c r="T308" s="270">
        <f t="shared" si="77"/>
        <v>0</v>
      </c>
    </row>
    <row r="309" spans="2:20" ht="15.75" thickBot="1" x14ac:dyDescent="0.3">
      <c r="B309" s="80" t="s">
        <v>202</v>
      </c>
      <c r="C309" s="83" t="s">
        <v>17</v>
      </c>
      <c r="D309" s="83" t="s">
        <v>38</v>
      </c>
      <c r="E309" s="81"/>
      <c r="F309" s="190">
        <f t="shared" si="70"/>
        <v>8</v>
      </c>
      <c r="G309" s="303">
        <f>+J83</f>
        <v>0</v>
      </c>
      <c r="H309" s="191">
        <v>1</v>
      </c>
      <c r="I309" s="271">
        <f t="shared" si="80"/>
        <v>0</v>
      </c>
      <c r="J309" s="328">
        <f>+J120</f>
        <v>0.14310925505669511</v>
      </c>
      <c r="K309" s="188" t="s">
        <v>184</v>
      </c>
      <c r="L309" s="162">
        <f>+$X$170</f>
        <v>34.200000000000003</v>
      </c>
      <c r="M309" s="163" t="s">
        <v>21</v>
      </c>
      <c r="N309" s="194">
        <f t="shared" si="76"/>
        <v>0</v>
      </c>
      <c r="O309" s="271">
        <f t="shared" si="73"/>
        <v>0</v>
      </c>
      <c r="P309" s="271" t="s">
        <v>52</v>
      </c>
      <c r="Q309" s="284">
        <f t="shared" si="74"/>
        <v>0</v>
      </c>
      <c r="R309" s="271">
        <f t="shared" si="75"/>
        <v>0.21149999999999999</v>
      </c>
      <c r="S309" s="271">
        <v>0.11235955056179775</v>
      </c>
      <c r="T309" s="271">
        <f t="shared" si="77"/>
        <v>0</v>
      </c>
    </row>
    <row r="310" spans="2:20" x14ac:dyDescent="0.25">
      <c r="B310" s="65" t="s">
        <v>203</v>
      </c>
      <c r="C310" s="67" t="s">
        <v>17</v>
      </c>
      <c r="D310" s="89" t="s">
        <v>211</v>
      </c>
      <c r="E310" s="76" t="s">
        <v>193</v>
      </c>
      <c r="F310" s="309">
        <f>+B60</f>
        <v>5</v>
      </c>
      <c r="G310" s="301">
        <f>+C84+H84</f>
        <v>1</v>
      </c>
      <c r="H310" s="301">
        <f>+J101</f>
        <v>0.03</v>
      </c>
      <c r="I310" s="266">
        <f t="shared" si="80"/>
        <v>0.15</v>
      </c>
      <c r="J310" s="320">
        <f>+C121</f>
        <v>0.36482352941176477</v>
      </c>
      <c r="K310" s="163"/>
      <c r="L310" s="162">
        <f t="shared" ref="L310:L316" si="83">+$X$171</f>
        <v>38.576999999999998</v>
      </c>
      <c r="M310" s="163"/>
      <c r="N310" s="164">
        <f t="shared" si="76"/>
        <v>2.1110695941176472</v>
      </c>
      <c r="O310" s="266">
        <f t="shared" si="73"/>
        <v>2.6826357639426743</v>
      </c>
      <c r="P310" s="266"/>
      <c r="Q310" s="279">
        <f t="shared" si="74"/>
        <v>1E-4</v>
      </c>
      <c r="R310" s="266">
        <f t="shared" si="75"/>
        <v>0.68807865373854316</v>
      </c>
      <c r="S310" s="266"/>
      <c r="T310" s="266">
        <f t="shared" si="77"/>
        <v>0.18447583531359493</v>
      </c>
    </row>
    <row r="311" spans="2:20" x14ac:dyDescent="0.25">
      <c r="B311" s="56" t="s">
        <v>203</v>
      </c>
      <c r="C311" s="57" t="s">
        <v>17</v>
      </c>
      <c r="D311" s="55" t="s">
        <v>211</v>
      </c>
      <c r="E311" s="68" t="s">
        <v>194</v>
      </c>
      <c r="F311" s="168">
        <f>+$F$310</f>
        <v>5</v>
      </c>
      <c r="G311" s="169">
        <f>+G310</f>
        <v>1</v>
      </c>
      <c r="H311" s="305">
        <f>+K101</f>
        <v>0.03</v>
      </c>
      <c r="I311" s="269">
        <f t="shared" si="80"/>
        <v>0.15</v>
      </c>
      <c r="J311" s="326">
        <f>+J310</f>
        <v>0.36482352941176477</v>
      </c>
      <c r="K311" s="181"/>
      <c r="L311" s="180">
        <f t="shared" si="83"/>
        <v>38.576999999999998</v>
      </c>
      <c r="M311" s="181"/>
      <c r="N311" s="182">
        <f t="shared" si="76"/>
        <v>2.1110695941176472</v>
      </c>
      <c r="O311" s="269">
        <f t="shared" si="73"/>
        <v>2.6826357639426743</v>
      </c>
      <c r="P311" s="269"/>
      <c r="Q311" s="282">
        <f t="shared" si="74"/>
        <v>1E-4</v>
      </c>
      <c r="R311" s="269">
        <f t="shared" si="75"/>
        <v>0.68807865373854316</v>
      </c>
      <c r="S311" s="269"/>
      <c r="T311" s="269">
        <f t="shared" si="77"/>
        <v>0.18447583531359493</v>
      </c>
    </row>
    <row r="312" spans="2:20" x14ac:dyDescent="0.25">
      <c r="B312" s="56" t="s">
        <v>203</v>
      </c>
      <c r="C312" s="57" t="s">
        <v>17</v>
      </c>
      <c r="D312" s="57" t="s">
        <v>211</v>
      </c>
      <c r="E312" s="68" t="s">
        <v>195</v>
      </c>
      <c r="F312" s="168">
        <f t="shared" ref="F312:F327" si="84">+$F$310</f>
        <v>5</v>
      </c>
      <c r="G312" s="169">
        <f t="shared" ref="G312:G316" si="85">+G311</f>
        <v>1</v>
      </c>
      <c r="H312" s="305">
        <f>+L101</f>
        <v>0.24</v>
      </c>
      <c r="I312" s="267">
        <f t="shared" si="80"/>
        <v>1.2</v>
      </c>
      <c r="J312" s="326">
        <f t="shared" ref="J312:J316" si="86">+J311</f>
        <v>0.36482352941176477</v>
      </c>
      <c r="K312" s="171"/>
      <c r="L312" s="170">
        <f t="shared" si="83"/>
        <v>38.576999999999998</v>
      </c>
      <c r="M312" s="171"/>
      <c r="N312" s="172">
        <f t="shared" si="76"/>
        <v>16.888556752941177</v>
      </c>
      <c r="O312" s="267">
        <f t="shared" si="73"/>
        <v>2.6826357639426743</v>
      </c>
      <c r="P312" s="267"/>
      <c r="Q312" s="280">
        <f t="shared" si="74"/>
        <v>1E-4</v>
      </c>
      <c r="R312" s="267">
        <f t="shared" si="75"/>
        <v>0.68807865373854316</v>
      </c>
      <c r="S312" s="267"/>
      <c r="T312" s="267">
        <f t="shared" si="77"/>
        <v>1.4758066825087595</v>
      </c>
    </row>
    <row r="313" spans="2:20" x14ac:dyDescent="0.25">
      <c r="B313" s="56" t="s">
        <v>203</v>
      </c>
      <c r="C313" s="57" t="s">
        <v>17</v>
      </c>
      <c r="D313" s="57" t="s">
        <v>211</v>
      </c>
      <c r="E313" s="68" t="s">
        <v>196</v>
      </c>
      <c r="F313" s="168">
        <f t="shared" si="84"/>
        <v>5</v>
      </c>
      <c r="G313" s="169">
        <f t="shared" si="85"/>
        <v>1</v>
      </c>
      <c r="H313" s="305">
        <f>+M101</f>
        <v>0.3</v>
      </c>
      <c r="I313" s="267">
        <f t="shared" si="80"/>
        <v>1.5</v>
      </c>
      <c r="J313" s="326">
        <f t="shared" si="86"/>
        <v>0.36482352941176477</v>
      </c>
      <c r="K313" s="171"/>
      <c r="L313" s="170">
        <f t="shared" si="83"/>
        <v>38.576999999999998</v>
      </c>
      <c r="M313" s="171"/>
      <c r="N313" s="172">
        <f t="shared" si="76"/>
        <v>21.110695941176473</v>
      </c>
      <c r="O313" s="267">
        <f t="shared" si="73"/>
        <v>2.6826357639426743</v>
      </c>
      <c r="P313" s="267"/>
      <c r="Q313" s="280">
        <f t="shared" si="74"/>
        <v>1E-4</v>
      </c>
      <c r="R313" s="267">
        <f t="shared" si="75"/>
        <v>0.68807865373854316</v>
      </c>
      <c r="S313" s="267"/>
      <c r="T313" s="267">
        <f t="shared" si="77"/>
        <v>1.8447583531359495</v>
      </c>
    </row>
    <row r="314" spans="2:20" x14ac:dyDescent="0.25">
      <c r="B314" s="56" t="s">
        <v>203</v>
      </c>
      <c r="C314" s="57" t="s">
        <v>17</v>
      </c>
      <c r="D314" s="57" t="s">
        <v>211</v>
      </c>
      <c r="E314" s="68" t="s">
        <v>197</v>
      </c>
      <c r="F314" s="168">
        <f t="shared" si="84"/>
        <v>5</v>
      </c>
      <c r="G314" s="169">
        <f t="shared" si="85"/>
        <v>1</v>
      </c>
      <c r="H314" s="305">
        <f>+N101</f>
        <v>0.25</v>
      </c>
      <c r="I314" s="267">
        <f t="shared" si="80"/>
        <v>1.25</v>
      </c>
      <c r="J314" s="326">
        <f t="shared" si="86"/>
        <v>0.36482352941176477</v>
      </c>
      <c r="K314" s="171"/>
      <c r="L314" s="170">
        <f t="shared" si="83"/>
        <v>38.576999999999998</v>
      </c>
      <c r="M314" s="171"/>
      <c r="N314" s="172">
        <f t="shared" si="76"/>
        <v>17.59224661764706</v>
      </c>
      <c r="O314" s="267">
        <f t="shared" si="73"/>
        <v>2.6826357639426743</v>
      </c>
      <c r="P314" s="267"/>
      <c r="Q314" s="280">
        <f t="shared" si="74"/>
        <v>1E-4</v>
      </c>
      <c r="R314" s="267">
        <f t="shared" si="75"/>
        <v>0.68807865373854316</v>
      </c>
      <c r="S314" s="267"/>
      <c r="T314" s="267">
        <f t="shared" si="77"/>
        <v>1.5372986276132912</v>
      </c>
    </row>
    <row r="315" spans="2:20" x14ac:dyDescent="0.25">
      <c r="B315" s="56" t="s">
        <v>203</v>
      </c>
      <c r="C315" s="57" t="s">
        <v>17</v>
      </c>
      <c r="D315" s="57" t="s">
        <v>211</v>
      </c>
      <c r="E315" s="68" t="s">
        <v>198</v>
      </c>
      <c r="F315" s="168">
        <f t="shared" si="84"/>
        <v>5</v>
      </c>
      <c r="G315" s="169">
        <f t="shared" si="85"/>
        <v>1</v>
      </c>
      <c r="H315" s="305">
        <f>+O101</f>
        <v>0.05</v>
      </c>
      <c r="I315" s="267">
        <f>F315*G315*IF(ISBLANK(H315),1,H315)</f>
        <v>0.25</v>
      </c>
      <c r="J315" s="326">
        <f t="shared" si="86"/>
        <v>0.36482352941176477</v>
      </c>
      <c r="K315" s="171"/>
      <c r="L315" s="170">
        <f t="shared" si="83"/>
        <v>38.576999999999998</v>
      </c>
      <c r="M315" s="171"/>
      <c r="N315" s="172">
        <f t="shared" si="76"/>
        <v>3.5184493235294121</v>
      </c>
      <c r="O315" s="267">
        <f t="shared" si="73"/>
        <v>2.6826357639426743</v>
      </c>
      <c r="P315" s="267"/>
      <c r="Q315" s="280">
        <f t="shared" si="74"/>
        <v>1E-4</v>
      </c>
      <c r="R315" s="267">
        <f t="shared" si="75"/>
        <v>0.68807865373854316</v>
      </c>
      <c r="S315" s="267"/>
      <c r="T315" s="267">
        <f t="shared" si="77"/>
        <v>0.30745972552265827</v>
      </c>
    </row>
    <row r="316" spans="2:20" x14ac:dyDescent="0.25">
      <c r="B316" s="69" t="s">
        <v>203</v>
      </c>
      <c r="C316" s="71" t="s">
        <v>17</v>
      </c>
      <c r="D316" s="71" t="s">
        <v>211</v>
      </c>
      <c r="E316" s="72" t="s">
        <v>199</v>
      </c>
      <c r="F316" s="174">
        <f t="shared" si="84"/>
        <v>5</v>
      </c>
      <c r="G316" s="175">
        <f t="shared" si="85"/>
        <v>1</v>
      </c>
      <c r="H316" s="306">
        <f>+P101</f>
        <v>0.1</v>
      </c>
      <c r="I316" s="268">
        <f t="shared" ref="I316:I320" si="87">F316*G316*IF(ISBLANK(H316),1,H316)</f>
        <v>0.5</v>
      </c>
      <c r="J316" s="326">
        <f t="shared" si="86"/>
        <v>0.36482352941176477</v>
      </c>
      <c r="K316" s="177"/>
      <c r="L316" s="176">
        <f t="shared" si="83"/>
        <v>38.576999999999998</v>
      </c>
      <c r="M316" s="177"/>
      <c r="N316" s="178">
        <f t="shared" si="76"/>
        <v>7.0368986470588242</v>
      </c>
      <c r="O316" s="268">
        <f t="shared" si="73"/>
        <v>2.6826357639426743</v>
      </c>
      <c r="P316" s="268"/>
      <c r="Q316" s="281">
        <f t="shared" si="74"/>
        <v>1E-4</v>
      </c>
      <c r="R316" s="268">
        <f t="shared" si="75"/>
        <v>0.68807865373854316</v>
      </c>
      <c r="S316" s="268"/>
      <c r="T316" s="268">
        <f t="shared" si="77"/>
        <v>0.61491945104531653</v>
      </c>
    </row>
    <row r="317" spans="2:20" x14ac:dyDescent="0.25">
      <c r="B317" s="54" t="s">
        <v>203</v>
      </c>
      <c r="C317" s="55" t="s">
        <v>17</v>
      </c>
      <c r="D317" s="55" t="s">
        <v>25</v>
      </c>
      <c r="E317" s="68" t="s">
        <v>181</v>
      </c>
      <c r="F317" s="179">
        <f t="shared" si="84"/>
        <v>5</v>
      </c>
      <c r="G317" s="301">
        <f>+D84</f>
        <v>0</v>
      </c>
      <c r="H317" s="229">
        <f>1-SUM(H318:H320)</f>
        <v>0</v>
      </c>
      <c r="I317" s="269">
        <f t="shared" si="87"/>
        <v>0</v>
      </c>
      <c r="J317" s="326">
        <f>+D121</f>
        <v>0.45500000000000002</v>
      </c>
      <c r="K317" s="181" t="s">
        <v>44</v>
      </c>
      <c r="L317" s="180">
        <f>+$X$172</f>
        <v>53.6</v>
      </c>
      <c r="M317" s="184" t="s">
        <v>45</v>
      </c>
      <c r="N317" s="182">
        <f t="shared" si="76"/>
        <v>0</v>
      </c>
      <c r="O317" s="269">
        <f t="shared" si="73"/>
        <v>1.7266531983669766</v>
      </c>
      <c r="P317" s="269" t="s">
        <v>46</v>
      </c>
      <c r="Q317" s="282">
        <f t="shared" si="74"/>
        <v>0.02</v>
      </c>
      <c r="R317" s="269">
        <f t="shared" si="75"/>
        <v>0.33200000000000007</v>
      </c>
      <c r="S317" s="269">
        <v>0.128</v>
      </c>
      <c r="T317" s="269">
        <f t="shared" si="77"/>
        <v>0</v>
      </c>
    </row>
    <row r="318" spans="2:20" x14ac:dyDescent="0.25">
      <c r="B318" s="56" t="s">
        <v>203</v>
      </c>
      <c r="C318" s="57" t="s">
        <v>17</v>
      </c>
      <c r="D318" s="57" t="s">
        <v>25</v>
      </c>
      <c r="E318" s="68" t="s">
        <v>182</v>
      </c>
      <c r="F318" s="168">
        <f t="shared" si="84"/>
        <v>5</v>
      </c>
      <c r="G318" s="169">
        <f>+G317</f>
        <v>0</v>
      </c>
      <c r="H318" s="169">
        <v>0.37</v>
      </c>
      <c r="I318" s="267">
        <f t="shared" si="87"/>
        <v>0</v>
      </c>
      <c r="J318" s="321">
        <f>+J317</f>
        <v>0.45500000000000002</v>
      </c>
      <c r="K318" s="171"/>
      <c r="L318" s="170">
        <f>+$X$172</f>
        <v>53.6</v>
      </c>
      <c r="M318" s="171"/>
      <c r="N318" s="172">
        <f t="shared" si="76"/>
        <v>0</v>
      </c>
      <c r="O318" s="267">
        <f t="shared" si="73"/>
        <v>1.7266531983669766</v>
      </c>
      <c r="P318" s="267" t="s">
        <v>46</v>
      </c>
      <c r="Q318" s="280">
        <f t="shared" si="74"/>
        <v>0.02</v>
      </c>
      <c r="R318" s="267">
        <f t="shared" si="75"/>
        <v>0.33200000000000007</v>
      </c>
      <c r="S318" s="267">
        <v>0.128</v>
      </c>
      <c r="T318" s="267">
        <f t="shared" si="77"/>
        <v>0</v>
      </c>
    </row>
    <row r="319" spans="2:20" x14ac:dyDescent="0.25">
      <c r="B319" s="56" t="s">
        <v>203</v>
      </c>
      <c r="C319" s="57" t="s">
        <v>17</v>
      </c>
      <c r="D319" s="57" t="s">
        <v>25</v>
      </c>
      <c r="E319" s="68" t="s">
        <v>57</v>
      </c>
      <c r="F319" s="168">
        <f t="shared" si="84"/>
        <v>5</v>
      </c>
      <c r="G319" s="169">
        <f t="shared" ref="G319:G320" si="88">+G318</f>
        <v>0</v>
      </c>
      <c r="H319" s="169">
        <v>0.62</v>
      </c>
      <c r="I319" s="267">
        <f t="shared" si="87"/>
        <v>0</v>
      </c>
      <c r="J319" s="321">
        <f t="shared" ref="J319:J320" si="89">+J318</f>
        <v>0.45500000000000002</v>
      </c>
      <c r="K319" s="171"/>
      <c r="L319" s="170">
        <f>+$X$172</f>
        <v>53.6</v>
      </c>
      <c r="M319" s="171"/>
      <c r="N319" s="172">
        <f t="shared" si="76"/>
        <v>0</v>
      </c>
      <c r="O319" s="267">
        <f t="shared" si="73"/>
        <v>1.7266531983669766</v>
      </c>
      <c r="P319" s="267" t="s">
        <v>46</v>
      </c>
      <c r="Q319" s="280">
        <f t="shared" si="74"/>
        <v>0.02</v>
      </c>
      <c r="R319" s="267">
        <f t="shared" si="75"/>
        <v>0.33200000000000007</v>
      </c>
      <c r="S319" s="267">
        <v>0.128</v>
      </c>
      <c r="T319" s="267">
        <f t="shared" si="77"/>
        <v>0</v>
      </c>
    </row>
    <row r="320" spans="2:20" ht="15.75" thickBot="1" x14ac:dyDescent="0.3">
      <c r="B320" s="69" t="s">
        <v>203</v>
      </c>
      <c r="C320" s="71" t="s">
        <v>17</v>
      </c>
      <c r="D320" s="71" t="s">
        <v>25</v>
      </c>
      <c r="E320" s="70" t="s">
        <v>183</v>
      </c>
      <c r="F320" s="174">
        <f t="shared" si="84"/>
        <v>5</v>
      </c>
      <c r="G320" s="175">
        <f t="shared" si="88"/>
        <v>0</v>
      </c>
      <c r="H320" s="175">
        <v>0.01</v>
      </c>
      <c r="I320" s="268">
        <f t="shared" si="87"/>
        <v>0</v>
      </c>
      <c r="J320" s="321">
        <f t="shared" si="89"/>
        <v>0.45500000000000002</v>
      </c>
      <c r="K320" s="177"/>
      <c r="L320" s="176">
        <f>+$X$172</f>
        <v>53.6</v>
      </c>
      <c r="M320" s="177"/>
      <c r="N320" s="178">
        <f t="shared" si="76"/>
        <v>0</v>
      </c>
      <c r="O320" s="268">
        <f t="shared" si="73"/>
        <v>1.7266531983669766</v>
      </c>
      <c r="P320" s="268" t="s">
        <v>46</v>
      </c>
      <c r="Q320" s="281">
        <f t="shared" si="74"/>
        <v>0.02</v>
      </c>
      <c r="R320" s="268">
        <f t="shared" si="75"/>
        <v>0.33200000000000007</v>
      </c>
      <c r="S320" s="268">
        <v>0.128</v>
      </c>
      <c r="T320" s="268">
        <f t="shared" si="77"/>
        <v>0</v>
      </c>
    </row>
    <row r="321" spans="2:20" x14ac:dyDescent="0.25">
      <c r="B321" s="54" t="s">
        <v>203</v>
      </c>
      <c r="C321" s="55" t="s">
        <v>17</v>
      </c>
      <c r="D321" s="55" t="s">
        <v>27</v>
      </c>
      <c r="E321" s="68" t="s">
        <v>181</v>
      </c>
      <c r="F321" s="179">
        <f t="shared" si="84"/>
        <v>5</v>
      </c>
      <c r="G321" s="301">
        <f>+E84</f>
        <v>0</v>
      </c>
      <c r="H321" s="229">
        <f>1-SUM(H322:H324)</f>
        <v>0</v>
      </c>
      <c r="I321" s="269">
        <f>F321*G321*IF(ISBLANK(H321),1,H321)</f>
        <v>0</v>
      </c>
      <c r="J321" s="326">
        <f>+E121</f>
        <v>0.64321294158544018</v>
      </c>
      <c r="K321" s="184" t="s">
        <v>20</v>
      </c>
      <c r="L321" s="180">
        <f>+$X$173</f>
        <v>25.168500000000002</v>
      </c>
      <c r="M321" s="163" t="s">
        <v>21</v>
      </c>
      <c r="N321" s="182">
        <f t="shared" si="76"/>
        <v>0</v>
      </c>
      <c r="O321" s="269">
        <f t="shared" si="73"/>
        <v>2.0829108092084367</v>
      </c>
      <c r="P321" s="269" t="s">
        <v>46</v>
      </c>
      <c r="Q321" s="282">
        <f t="shared" si="74"/>
        <v>1E-4</v>
      </c>
      <c r="R321" s="269">
        <f t="shared" si="75"/>
        <v>0.91127347902869105</v>
      </c>
      <c r="S321" s="269">
        <v>0.51</v>
      </c>
      <c r="T321" s="269">
        <f t="shared" si="77"/>
        <v>0</v>
      </c>
    </row>
    <row r="322" spans="2:20" x14ac:dyDescent="0.25">
      <c r="B322" s="56" t="s">
        <v>203</v>
      </c>
      <c r="C322" s="57" t="s">
        <v>17</v>
      </c>
      <c r="D322" s="57" t="s">
        <v>27</v>
      </c>
      <c r="E322" s="68" t="s">
        <v>182</v>
      </c>
      <c r="F322" s="168">
        <f t="shared" si="84"/>
        <v>5</v>
      </c>
      <c r="G322" s="169">
        <f>+G321</f>
        <v>0</v>
      </c>
      <c r="H322" s="169">
        <v>0.37</v>
      </c>
      <c r="I322" s="267">
        <f t="shared" ref="I322:I332" si="90">F322*G322*IF(ISBLANK(H322),1,H322)</f>
        <v>0</v>
      </c>
      <c r="J322" s="321">
        <f>+J321</f>
        <v>0.64321294158544018</v>
      </c>
      <c r="K322" s="171"/>
      <c r="L322" s="170">
        <f>+$X$173</f>
        <v>25.168500000000002</v>
      </c>
      <c r="M322" s="171"/>
      <c r="N322" s="172">
        <f t="shared" si="76"/>
        <v>0</v>
      </c>
      <c r="O322" s="267">
        <f t="shared" si="73"/>
        <v>2.0829108092084367</v>
      </c>
      <c r="P322" s="267" t="s">
        <v>46</v>
      </c>
      <c r="Q322" s="280">
        <f t="shared" si="74"/>
        <v>1E-4</v>
      </c>
      <c r="R322" s="267">
        <f t="shared" si="75"/>
        <v>0.91127347902869105</v>
      </c>
      <c r="S322" s="267">
        <v>0.51</v>
      </c>
      <c r="T322" s="267">
        <f t="shared" si="77"/>
        <v>0</v>
      </c>
    </row>
    <row r="323" spans="2:20" x14ac:dyDescent="0.25">
      <c r="B323" s="56" t="s">
        <v>203</v>
      </c>
      <c r="C323" s="57" t="s">
        <v>17</v>
      </c>
      <c r="D323" s="57" t="s">
        <v>27</v>
      </c>
      <c r="E323" s="68" t="s">
        <v>57</v>
      </c>
      <c r="F323" s="168">
        <f t="shared" si="84"/>
        <v>5</v>
      </c>
      <c r="G323" s="169">
        <f t="shared" ref="G323:G324" si="91">+G322</f>
        <v>0</v>
      </c>
      <c r="H323" s="169">
        <v>0.62</v>
      </c>
      <c r="I323" s="267">
        <f t="shared" si="90"/>
        <v>0</v>
      </c>
      <c r="J323" s="321">
        <f t="shared" ref="J323:J324" si="92">+J322</f>
        <v>0.64321294158544018</v>
      </c>
      <c r="K323" s="171"/>
      <c r="L323" s="170">
        <f>+$X$173</f>
        <v>25.168500000000002</v>
      </c>
      <c r="M323" s="171"/>
      <c r="N323" s="172">
        <f t="shared" si="76"/>
        <v>0</v>
      </c>
      <c r="O323" s="267">
        <f t="shared" si="73"/>
        <v>2.0829108092084367</v>
      </c>
      <c r="P323" s="267" t="s">
        <v>46</v>
      </c>
      <c r="Q323" s="280">
        <f t="shared" si="74"/>
        <v>1E-4</v>
      </c>
      <c r="R323" s="267">
        <f t="shared" si="75"/>
        <v>0.91127347902869105</v>
      </c>
      <c r="S323" s="267">
        <v>0.51</v>
      </c>
      <c r="T323" s="267">
        <f t="shared" si="77"/>
        <v>0</v>
      </c>
    </row>
    <row r="324" spans="2:20" x14ac:dyDescent="0.25">
      <c r="B324" s="69" t="s">
        <v>203</v>
      </c>
      <c r="C324" s="71" t="s">
        <v>17</v>
      </c>
      <c r="D324" s="71" t="s">
        <v>27</v>
      </c>
      <c r="E324" s="70" t="s">
        <v>183</v>
      </c>
      <c r="F324" s="174">
        <f t="shared" si="84"/>
        <v>5</v>
      </c>
      <c r="G324" s="175">
        <f t="shared" si="91"/>
        <v>0</v>
      </c>
      <c r="H324" s="175">
        <v>0.01</v>
      </c>
      <c r="I324" s="268">
        <f t="shared" si="90"/>
        <v>0</v>
      </c>
      <c r="J324" s="321">
        <f t="shared" si="92"/>
        <v>0.64321294158544018</v>
      </c>
      <c r="K324" s="177"/>
      <c r="L324" s="176">
        <f>+$X$173</f>
        <v>25.168500000000002</v>
      </c>
      <c r="M324" s="177"/>
      <c r="N324" s="178">
        <f t="shared" si="76"/>
        <v>0</v>
      </c>
      <c r="O324" s="268">
        <f t="shared" si="73"/>
        <v>2.0829108092084367</v>
      </c>
      <c r="P324" s="268" t="s">
        <v>46</v>
      </c>
      <c r="Q324" s="281">
        <f t="shared" si="74"/>
        <v>1E-4</v>
      </c>
      <c r="R324" s="268">
        <f t="shared" si="75"/>
        <v>0.91127347902869105</v>
      </c>
      <c r="S324" s="268">
        <v>0.51</v>
      </c>
      <c r="T324" s="268">
        <f t="shared" si="77"/>
        <v>0</v>
      </c>
    </row>
    <row r="325" spans="2:20" x14ac:dyDescent="0.25">
      <c r="B325" s="215" t="s">
        <v>203</v>
      </c>
      <c r="C325" s="216" t="s">
        <v>17</v>
      </c>
      <c r="D325" s="216" t="s">
        <v>157</v>
      </c>
      <c r="E325" s="217"/>
      <c r="F325" s="185">
        <f t="shared" si="84"/>
        <v>5</v>
      </c>
      <c r="G325" s="302">
        <f>+I84</f>
        <v>0</v>
      </c>
      <c r="H325" s="186">
        <v>1</v>
      </c>
      <c r="I325" s="270">
        <f t="shared" si="90"/>
        <v>0</v>
      </c>
      <c r="J325" s="330">
        <f>+I121</f>
        <v>0</v>
      </c>
      <c r="K325" s="199"/>
      <c r="L325" s="187">
        <f>+$X$178</f>
        <v>141.86000000000001</v>
      </c>
      <c r="M325" s="199"/>
      <c r="N325" s="189">
        <f t="shared" si="76"/>
        <v>0</v>
      </c>
      <c r="O325" s="270">
        <f t="shared" si="73"/>
        <v>0</v>
      </c>
      <c r="P325" s="270"/>
      <c r="Q325" s="283">
        <f t="shared" si="74"/>
        <v>0</v>
      </c>
      <c r="R325" s="270">
        <f t="shared" si="75"/>
        <v>1.5</v>
      </c>
      <c r="S325" s="270"/>
      <c r="T325" s="270">
        <f t="shared" si="77"/>
        <v>0</v>
      </c>
    </row>
    <row r="326" spans="2:20" ht="15.75" thickBot="1" x14ac:dyDescent="0.3">
      <c r="B326" s="215" t="s">
        <v>203</v>
      </c>
      <c r="C326" s="216" t="s">
        <v>17</v>
      </c>
      <c r="D326" s="216" t="s">
        <v>51</v>
      </c>
      <c r="E326" s="217"/>
      <c r="F326" s="185">
        <f t="shared" si="84"/>
        <v>5</v>
      </c>
      <c r="G326" s="302">
        <f>+L84</f>
        <v>0</v>
      </c>
      <c r="H326" s="186">
        <v>1</v>
      </c>
      <c r="I326" s="270">
        <f t="shared" si="90"/>
        <v>0</v>
      </c>
      <c r="J326" s="330">
        <f>+L121</f>
        <v>0.30640179461615158</v>
      </c>
      <c r="K326" s="199"/>
      <c r="L326" s="187">
        <f>+$X$171</f>
        <v>38.576999999999998</v>
      </c>
      <c r="M326" s="199"/>
      <c r="N326" s="189">
        <f t="shared" si="76"/>
        <v>0</v>
      </c>
      <c r="O326" s="270">
        <f t="shared" si="73"/>
        <v>2.6826357639426743</v>
      </c>
      <c r="P326" s="270"/>
      <c r="Q326" s="283">
        <f t="shared" si="74"/>
        <v>1E-4</v>
      </c>
      <c r="R326" s="270">
        <f t="shared" si="75"/>
        <v>0.68807865373854316</v>
      </c>
      <c r="S326" s="270"/>
      <c r="T326" s="270">
        <f t="shared" si="77"/>
        <v>0</v>
      </c>
    </row>
    <row r="327" spans="2:20" ht="15.75" thickBot="1" x14ac:dyDescent="0.3">
      <c r="B327" s="80" t="s">
        <v>203</v>
      </c>
      <c r="C327" s="83" t="s">
        <v>17</v>
      </c>
      <c r="D327" s="83" t="s">
        <v>38</v>
      </c>
      <c r="E327" s="81"/>
      <c r="F327" s="190">
        <f t="shared" si="84"/>
        <v>5</v>
      </c>
      <c r="G327" s="303">
        <f>+J84</f>
        <v>0</v>
      </c>
      <c r="H327" s="191">
        <v>1</v>
      </c>
      <c r="I327" s="271">
        <f t="shared" si="90"/>
        <v>0</v>
      </c>
      <c r="J327" s="328">
        <f>+J121</f>
        <v>0.14310925505669511</v>
      </c>
      <c r="K327" s="188" t="s">
        <v>184</v>
      </c>
      <c r="L327" s="162">
        <f>+$X$170</f>
        <v>34.200000000000003</v>
      </c>
      <c r="M327" s="163" t="s">
        <v>21</v>
      </c>
      <c r="N327" s="194">
        <f t="shared" si="76"/>
        <v>0</v>
      </c>
      <c r="O327" s="271">
        <f t="shared" si="73"/>
        <v>0</v>
      </c>
      <c r="P327" s="271" t="s">
        <v>52</v>
      </c>
      <c r="Q327" s="284">
        <f t="shared" si="74"/>
        <v>0</v>
      </c>
      <c r="R327" s="271">
        <f t="shared" si="75"/>
        <v>0.21149999999999999</v>
      </c>
      <c r="S327" s="271">
        <v>0.11235955056179775</v>
      </c>
      <c r="T327" s="271">
        <f t="shared" si="77"/>
        <v>0</v>
      </c>
    </row>
    <row r="328" spans="2:20" x14ac:dyDescent="0.25">
      <c r="B328" s="54" t="s">
        <v>158</v>
      </c>
      <c r="C328" s="55" t="s">
        <v>17</v>
      </c>
      <c r="D328" s="89" t="s">
        <v>212</v>
      </c>
      <c r="E328" s="76" t="s">
        <v>193</v>
      </c>
      <c r="F328" s="309">
        <f>+B61</f>
        <v>2</v>
      </c>
      <c r="G328" s="301">
        <f>+C85+H85</f>
        <v>1</v>
      </c>
      <c r="H328" s="301">
        <f>+J102</f>
        <v>0.03</v>
      </c>
      <c r="I328" s="269">
        <f t="shared" si="90"/>
        <v>0.06</v>
      </c>
      <c r="J328" s="326">
        <f>+C122</f>
        <v>0.29322352941176472</v>
      </c>
      <c r="K328" s="181"/>
      <c r="L328" s="180">
        <f t="shared" ref="L328:L334" si="93">+$X$171</f>
        <v>38.576999999999998</v>
      </c>
      <c r="M328" s="181"/>
      <c r="N328" s="182">
        <f t="shared" si="76"/>
        <v>0.6787010456470588</v>
      </c>
      <c r="O328" s="269">
        <f t="shared" si="73"/>
        <v>2.6826357639426743</v>
      </c>
      <c r="P328" s="269"/>
      <c r="Q328" s="282">
        <f t="shared" si="74"/>
        <v>1E-4</v>
      </c>
      <c r="R328" s="269">
        <f t="shared" si="75"/>
        <v>0.68807865373854316</v>
      </c>
      <c r="S328" s="269"/>
      <c r="T328" s="269">
        <f t="shared" si="77"/>
        <v>5.9308296928165617E-2</v>
      </c>
    </row>
    <row r="329" spans="2:20" x14ac:dyDescent="0.25">
      <c r="B329" s="56" t="s">
        <v>158</v>
      </c>
      <c r="C329" s="57" t="s">
        <v>17</v>
      </c>
      <c r="D329" s="55" t="s">
        <v>212</v>
      </c>
      <c r="E329" s="68" t="s">
        <v>194</v>
      </c>
      <c r="F329" s="168">
        <f>+$F$328</f>
        <v>2</v>
      </c>
      <c r="G329" s="169">
        <f>+G328</f>
        <v>1</v>
      </c>
      <c r="H329" s="305">
        <f>+K102</f>
        <v>0.03</v>
      </c>
      <c r="I329" s="269">
        <f t="shared" si="90"/>
        <v>0.06</v>
      </c>
      <c r="J329" s="326">
        <f>+J328</f>
        <v>0.29322352941176472</v>
      </c>
      <c r="K329" s="181"/>
      <c r="L329" s="180">
        <f t="shared" si="93"/>
        <v>38.576999999999998</v>
      </c>
      <c r="M329" s="181"/>
      <c r="N329" s="182">
        <f t="shared" si="76"/>
        <v>0.6787010456470588</v>
      </c>
      <c r="O329" s="269">
        <f t="shared" ref="O329:O362" si="94">+VLOOKUP($D329,$W$187:$AA$205,2,FALSE)</f>
        <v>2.6826357639426743</v>
      </c>
      <c r="P329" s="269"/>
      <c r="Q329" s="282">
        <f t="shared" ref="Q329:Q362" si="95">+VLOOKUP($D329,$W$187:$AA$205,5,FALSE)</f>
        <v>1E-4</v>
      </c>
      <c r="R329" s="269">
        <f t="shared" ref="R329:R362" si="96">+VLOOKUP($D329,$W$187:$AA$205,4,FALSE)</f>
        <v>0.68807865373854316</v>
      </c>
      <c r="S329" s="269"/>
      <c r="T329" s="269">
        <f t="shared" si="77"/>
        <v>5.9308296928165617E-2</v>
      </c>
    </row>
    <row r="330" spans="2:20" x14ac:dyDescent="0.25">
      <c r="B330" s="56" t="s">
        <v>158</v>
      </c>
      <c r="C330" s="57" t="s">
        <v>17</v>
      </c>
      <c r="D330" s="57" t="s">
        <v>212</v>
      </c>
      <c r="E330" s="68" t="s">
        <v>195</v>
      </c>
      <c r="F330" s="168">
        <f t="shared" ref="F330:F345" si="97">+$F$328</f>
        <v>2</v>
      </c>
      <c r="G330" s="169">
        <f t="shared" ref="G330:G334" si="98">+G329</f>
        <v>1</v>
      </c>
      <c r="H330" s="305">
        <f>+L102</f>
        <v>0.24</v>
      </c>
      <c r="I330" s="267">
        <f t="shared" si="90"/>
        <v>0.48</v>
      </c>
      <c r="J330" s="326">
        <f t="shared" ref="J330:J334" si="99">+J329</f>
        <v>0.29322352941176472</v>
      </c>
      <c r="K330" s="171"/>
      <c r="L330" s="170">
        <f t="shared" si="93"/>
        <v>38.576999999999998</v>
      </c>
      <c r="M330" s="171"/>
      <c r="N330" s="172">
        <f t="shared" si="76"/>
        <v>5.4296083651764704</v>
      </c>
      <c r="O330" s="267">
        <f t="shared" si="94"/>
        <v>2.6826357639426743</v>
      </c>
      <c r="P330" s="267"/>
      <c r="Q330" s="280">
        <f t="shared" si="95"/>
        <v>1E-4</v>
      </c>
      <c r="R330" s="267">
        <f t="shared" si="96"/>
        <v>0.68807865373854316</v>
      </c>
      <c r="S330" s="267"/>
      <c r="T330" s="267">
        <f t="shared" si="77"/>
        <v>0.47446637542532494</v>
      </c>
    </row>
    <row r="331" spans="2:20" x14ac:dyDescent="0.25">
      <c r="B331" s="56" t="s">
        <v>158</v>
      </c>
      <c r="C331" s="57" t="s">
        <v>17</v>
      </c>
      <c r="D331" s="57" t="s">
        <v>212</v>
      </c>
      <c r="E331" s="68" t="s">
        <v>196</v>
      </c>
      <c r="F331" s="168">
        <f t="shared" si="97"/>
        <v>2</v>
      </c>
      <c r="G331" s="169">
        <f t="shared" si="98"/>
        <v>1</v>
      </c>
      <c r="H331" s="305">
        <f>+M102</f>
        <v>0.3</v>
      </c>
      <c r="I331" s="267">
        <f t="shared" si="90"/>
        <v>0.6</v>
      </c>
      <c r="J331" s="326">
        <f t="shared" si="99"/>
        <v>0.29322352941176472</v>
      </c>
      <c r="K331" s="171"/>
      <c r="L331" s="170">
        <f t="shared" si="93"/>
        <v>38.576999999999998</v>
      </c>
      <c r="M331" s="171"/>
      <c r="N331" s="172">
        <f t="shared" si="76"/>
        <v>6.787010456470588</v>
      </c>
      <c r="O331" s="267">
        <f t="shared" si="94"/>
        <v>2.6826357639426743</v>
      </c>
      <c r="P331" s="267"/>
      <c r="Q331" s="280">
        <f t="shared" si="95"/>
        <v>1E-4</v>
      </c>
      <c r="R331" s="267">
        <f t="shared" si="96"/>
        <v>0.68807865373854316</v>
      </c>
      <c r="S331" s="267"/>
      <c r="T331" s="267">
        <f t="shared" si="77"/>
        <v>0.59308296928165616</v>
      </c>
    </row>
    <row r="332" spans="2:20" x14ac:dyDescent="0.25">
      <c r="B332" s="56" t="s">
        <v>158</v>
      </c>
      <c r="C332" s="57" t="s">
        <v>17</v>
      </c>
      <c r="D332" s="57" t="s">
        <v>212</v>
      </c>
      <c r="E332" s="68" t="s">
        <v>197</v>
      </c>
      <c r="F332" s="168">
        <f t="shared" si="97"/>
        <v>2</v>
      </c>
      <c r="G332" s="169">
        <f t="shared" si="98"/>
        <v>1</v>
      </c>
      <c r="H332" s="305">
        <f>+N102</f>
        <v>0.25</v>
      </c>
      <c r="I332" s="267">
        <f t="shared" si="90"/>
        <v>0.5</v>
      </c>
      <c r="J332" s="326">
        <f t="shared" si="99"/>
        <v>0.29322352941176472</v>
      </c>
      <c r="K332" s="171"/>
      <c r="L332" s="170">
        <f t="shared" si="93"/>
        <v>38.576999999999998</v>
      </c>
      <c r="M332" s="171"/>
      <c r="N332" s="172">
        <f t="shared" si="76"/>
        <v>5.6558420470588233</v>
      </c>
      <c r="O332" s="267">
        <f t="shared" si="94"/>
        <v>2.6826357639426743</v>
      </c>
      <c r="P332" s="267"/>
      <c r="Q332" s="280">
        <f t="shared" si="95"/>
        <v>1E-4</v>
      </c>
      <c r="R332" s="267">
        <f t="shared" si="96"/>
        <v>0.68807865373854316</v>
      </c>
      <c r="S332" s="267"/>
      <c r="T332" s="267">
        <f t="shared" si="77"/>
        <v>0.49423580773471354</v>
      </c>
    </row>
    <row r="333" spans="2:20" x14ac:dyDescent="0.25">
      <c r="B333" s="56" t="s">
        <v>158</v>
      </c>
      <c r="C333" s="57" t="s">
        <v>17</v>
      </c>
      <c r="D333" s="57" t="s">
        <v>212</v>
      </c>
      <c r="E333" s="68" t="s">
        <v>198</v>
      </c>
      <c r="F333" s="168">
        <f t="shared" si="97"/>
        <v>2</v>
      </c>
      <c r="G333" s="169">
        <f t="shared" si="98"/>
        <v>1</v>
      </c>
      <c r="H333" s="305">
        <f>+O102</f>
        <v>0.05</v>
      </c>
      <c r="I333" s="267">
        <f>F333*G333*IF(ISBLANK(H333),1,H333)</f>
        <v>0.1</v>
      </c>
      <c r="J333" s="326">
        <f t="shared" si="99"/>
        <v>0.29322352941176472</v>
      </c>
      <c r="K333" s="171"/>
      <c r="L333" s="170">
        <f t="shared" si="93"/>
        <v>38.576999999999998</v>
      </c>
      <c r="M333" s="171"/>
      <c r="N333" s="172">
        <f t="shared" si="76"/>
        <v>1.1311684094117647</v>
      </c>
      <c r="O333" s="267">
        <f t="shared" si="94"/>
        <v>2.6826357639426743</v>
      </c>
      <c r="P333" s="267"/>
      <c r="Q333" s="280">
        <f t="shared" si="95"/>
        <v>1E-4</v>
      </c>
      <c r="R333" s="267">
        <f t="shared" si="96"/>
        <v>0.68807865373854316</v>
      </c>
      <c r="S333" s="267"/>
      <c r="T333" s="267">
        <f t="shared" si="77"/>
        <v>9.8847161546942702E-2</v>
      </c>
    </row>
    <row r="334" spans="2:20" x14ac:dyDescent="0.25">
      <c r="B334" s="69" t="s">
        <v>158</v>
      </c>
      <c r="C334" s="71" t="s">
        <v>17</v>
      </c>
      <c r="D334" s="71" t="s">
        <v>212</v>
      </c>
      <c r="E334" s="72" t="s">
        <v>199</v>
      </c>
      <c r="F334" s="174">
        <f t="shared" si="97"/>
        <v>2</v>
      </c>
      <c r="G334" s="175">
        <f t="shared" si="98"/>
        <v>1</v>
      </c>
      <c r="H334" s="306">
        <f>+P102</f>
        <v>0.1</v>
      </c>
      <c r="I334" s="268">
        <f t="shared" ref="I334:I338" si="100">F334*G334*IF(ISBLANK(H334),1,H334)</f>
        <v>0.2</v>
      </c>
      <c r="J334" s="326">
        <f t="shared" si="99"/>
        <v>0.29322352941176472</v>
      </c>
      <c r="K334" s="177"/>
      <c r="L334" s="176">
        <f t="shared" si="93"/>
        <v>38.576999999999998</v>
      </c>
      <c r="M334" s="177"/>
      <c r="N334" s="178">
        <f t="shared" si="76"/>
        <v>2.2623368188235293</v>
      </c>
      <c r="O334" s="268">
        <f t="shared" si="94"/>
        <v>2.6826357639426743</v>
      </c>
      <c r="P334" s="268"/>
      <c r="Q334" s="281">
        <f t="shared" si="95"/>
        <v>1E-4</v>
      </c>
      <c r="R334" s="268">
        <f t="shared" si="96"/>
        <v>0.68807865373854316</v>
      </c>
      <c r="S334" s="268"/>
      <c r="T334" s="268">
        <f t="shared" si="77"/>
        <v>0.1976943230938854</v>
      </c>
    </row>
    <row r="335" spans="2:20" x14ac:dyDescent="0.25">
      <c r="B335" s="54" t="s">
        <v>158</v>
      </c>
      <c r="C335" s="55" t="s">
        <v>17</v>
      </c>
      <c r="D335" s="55" t="s">
        <v>25</v>
      </c>
      <c r="E335" s="68" t="s">
        <v>181</v>
      </c>
      <c r="F335" s="179">
        <f t="shared" si="97"/>
        <v>2</v>
      </c>
      <c r="G335" s="301">
        <f>+D85</f>
        <v>0</v>
      </c>
      <c r="H335" s="229">
        <f>1-SUM(H336:H338)</f>
        <v>0</v>
      </c>
      <c r="I335" s="269">
        <f t="shared" si="100"/>
        <v>0</v>
      </c>
      <c r="J335" s="326">
        <f>+D122</f>
        <v>0.45500000000000002</v>
      </c>
      <c r="K335" s="181" t="s">
        <v>44</v>
      </c>
      <c r="L335" s="180">
        <f>+$X$172</f>
        <v>53.6</v>
      </c>
      <c r="M335" s="184" t="s">
        <v>45</v>
      </c>
      <c r="N335" s="182">
        <f t="shared" si="76"/>
        <v>0</v>
      </c>
      <c r="O335" s="269">
        <f t="shared" si="94"/>
        <v>1.7266531983669766</v>
      </c>
      <c r="P335" s="269" t="s">
        <v>46</v>
      </c>
      <c r="Q335" s="282">
        <f t="shared" si="95"/>
        <v>0.02</v>
      </c>
      <c r="R335" s="269">
        <f t="shared" si="96"/>
        <v>0.33200000000000007</v>
      </c>
      <c r="S335" s="269">
        <v>0.128</v>
      </c>
      <c r="T335" s="269">
        <f t="shared" si="77"/>
        <v>0</v>
      </c>
    </row>
    <row r="336" spans="2:20" x14ac:dyDescent="0.25">
      <c r="B336" s="56" t="s">
        <v>158</v>
      </c>
      <c r="C336" s="57" t="s">
        <v>17</v>
      </c>
      <c r="D336" s="57" t="s">
        <v>25</v>
      </c>
      <c r="E336" s="68" t="s">
        <v>182</v>
      </c>
      <c r="F336" s="168">
        <f t="shared" si="97"/>
        <v>2</v>
      </c>
      <c r="G336" s="169">
        <f>+G335</f>
        <v>0</v>
      </c>
      <c r="H336" s="169">
        <v>0.37</v>
      </c>
      <c r="I336" s="267">
        <f t="shared" si="100"/>
        <v>0</v>
      </c>
      <c r="J336" s="321">
        <f>+J335</f>
        <v>0.45500000000000002</v>
      </c>
      <c r="K336" s="171"/>
      <c r="L336" s="170">
        <f>+$X$172</f>
        <v>53.6</v>
      </c>
      <c r="M336" s="171"/>
      <c r="N336" s="172">
        <f t="shared" si="76"/>
        <v>0</v>
      </c>
      <c r="O336" s="267">
        <f t="shared" si="94"/>
        <v>1.7266531983669766</v>
      </c>
      <c r="P336" s="267" t="s">
        <v>46</v>
      </c>
      <c r="Q336" s="280">
        <f t="shared" si="95"/>
        <v>0.02</v>
      </c>
      <c r="R336" s="267">
        <f t="shared" si="96"/>
        <v>0.33200000000000007</v>
      </c>
      <c r="S336" s="267">
        <v>0.128</v>
      </c>
      <c r="T336" s="267">
        <f t="shared" si="77"/>
        <v>0</v>
      </c>
    </row>
    <row r="337" spans="2:20" x14ac:dyDescent="0.25">
      <c r="B337" s="56" t="s">
        <v>158</v>
      </c>
      <c r="C337" s="57" t="s">
        <v>17</v>
      </c>
      <c r="D337" s="57" t="s">
        <v>25</v>
      </c>
      <c r="E337" s="68" t="s">
        <v>57</v>
      </c>
      <c r="F337" s="168">
        <f t="shared" si="97"/>
        <v>2</v>
      </c>
      <c r="G337" s="169">
        <f t="shared" ref="G337:G338" si="101">+G336</f>
        <v>0</v>
      </c>
      <c r="H337" s="169">
        <v>0.62</v>
      </c>
      <c r="I337" s="267">
        <f t="shared" si="100"/>
        <v>0</v>
      </c>
      <c r="J337" s="321">
        <f t="shared" ref="J337:J338" si="102">+J336</f>
        <v>0.45500000000000002</v>
      </c>
      <c r="K337" s="171"/>
      <c r="L337" s="170">
        <f>+$X$172</f>
        <v>53.6</v>
      </c>
      <c r="M337" s="171"/>
      <c r="N337" s="172">
        <f t="shared" si="76"/>
        <v>0</v>
      </c>
      <c r="O337" s="267">
        <f t="shared" si="94"/>
        <v>1.7266531983669766</v>
      </c>
      <c r="P337" s="267" t="s">
        <v>46</v>
      </c>
      <c r="Q337" s="280">
        <f t="shared" si="95"/>
        <v>0.02</v>
      </c>
      <c r="R337" s="267">
        <f t="shared" si="96"/>
        <v>0.33200000000000007</v>
      </c>
      <c r="S337" s="267">
        <v>0.128</v>
      </c>
      <c r="T337" s="267">
        <f t="shared" si="77"/>
        <v>0</v>
      </c>
    </row>
    <row r="338" spans="2:20" ht="15.75" thickBot="1" x14ac:dyDescent="0.3">
      <c r="B338" s="69" t="s">
        <v>158</v>
      </c>
      <c r="C338" s="71" t="s">
        <v>17</v>
      </c>
      <c r="D338" s="71" t="s">
        <v>25</v>
      </c>
      <c r="E338" s="70" t="s">
        <v>183</v>
      </c>
      <c r="F338" s="174">
        <f t="shared" si="97"/>
        <v>2</v>
      </c>
      <c r="G338" s="175">
        <f t="shared" si="101"/>
        <v>0</v>
      </c>
      <c r="H338" s="175">
        <v>0.01</v>
      </c>
      <c r="I338" s="268">
        <f t="shared" si="100"/>
        <v>0</v>
      </c>
      <c r="J338" s="321">
        <f t="shared" si="102"/>
        <v>0.45500000000000002</v>
      </c>
      <c r="K338" s="177"/>
      <c r="L338" s="176">
        <f>+$X$172</f>
        <v>53.6</v>
      </c>
      <c r="M338" s="177"/>
      <c r="N338" s="178">
        <f t="shared" si="76"/>
        <v>0</v>
      </c>
      <c r="O338" s="268">
        <f t="shared" si="94"/>
        <v>1.7266531983669766</v>
      </c>
      <c r="P338" s="268" t="s">
        <v>46</v>
      </c>
      <c r="Q338" s="281">
        <f t="shared" si="95"/>
        <v>0.02</v>
      </c>
      <c r="R338" s="268">
        <f t="shared" si="96"/>
        <v>0.33200000000000007</v>
      </c>
      <c r="S338" s="268">
        <v>0.128</v>
      </c>
      <c r="T338" s="268">
        <f t="shared" si="77"/>
        <v>0</v>
      </c>
    </row>
    <row r="339" spans="2:20" x14ac:dyDescent="0.25">
      <c r="B339" s="54" t="s">
        <v>158</v>
      </c>
      <c r="C339" s="55" t="s">
        <v>17</v>
      </c>
      <c r="D339" s="55" t="s">
        <v>27</v>
      </c>
      <c r="E339" s="68" t="s">
        <v>181</v>
      </c>
      <c r="F339" s="179">
        <f t="shared" si="97"/>
        <v>2</v>
      </c>
      <c r="G339" s="301">
        <f>+E85</f>
        <v>0</v>
      </c>
      <c r="H339" s="229">
        <f>1-SUM(H340:H342)</f>
        <v>0</v>
      </c>
      <c r="I339" s="269">
        <f>F339*G339*IF(ISBLANK(H339),1,H339)</f>
        <v>0</v>
      </c>
      <c r="J339" s="326">
        <f>+E122</f>
        <v>0.51697643844164809</v>
      </c>
      <c r="K339" s="184" t="s">
        <v>20</v>
      </c>
      <c r="L339" s="180">
        <f>+$X$173</f>
        <v>25.168500000000002</v>
      </c>
      <c r="M339" s="163" t="s">
        <v>21</v>
      </c>
      <c r="N339" s="182">
        <f t="shared" si="76"/>
        <v>0</v>
      </c>
      <c r="O339" s="269">
        <f t="shared" si="94"/>
        <v>2.0829108092084367</v>
      </c>
      <c r="P339" s="269" t="s">
        <v>46</v>
      </c>
      <c r="Q339" s="282">
        <f t="shared" si="95"/>
        <v>1E-4</v>
      </c>
      <c r="R339" s="269">
        <f t="shared" si="96"/>
        <v>0.91127347902869105</v>
      </c>
      <c r="S339" s="269">
        <v>0.51</v>
      </c>
      <c r="T339" s="269">
        <f t="shared" si="77"/>
        <v>0</v>
      </c>
    </row>
    <row r="340" spans="2:20" x14ac:dyDescent="0.25">
      <c r="B340" s="56" t="s">
        <v>158</v>
      </c>
      <c r="C340" s="57" t="s">
        <v>17</v>
      </c>
      <c r="D340" s="57" t="s">
        <v>27</v>
      </c>
      <c r="E340" s="68" t="s">
        <v>182</v>
      </c>
      <c r="F340" s="168">
        <f t="shared" si="97"/>
        <v>2</v>
      </c>
      <c r="G340" s="169">
        <f>+G339</f>
        <v>0</v>
      </c>
      <c r="H340" s="169">
        <v>0.37</v>
      </c>
      <c r="I340" s="267">
        <f t="shared" ref="I340:I348" si="103">F340*G340*IF(ISBLANK(H340),1,H340)</f>
        <v>0</v>
      </c>
      <c r="J340" s="321">
        <f>+J339</f>
        <v>0.51697643844164809</v>
      </c>
      <c r="K340" s="171"/>
      <c r="L340" s="170">
        <f>+$X$173</f>
        <v>25.168500000000002</v>
      </c>
      <c r="M340" s="171"/>
      <c r="N340" s="172">
        <f t="shared" si="76"/>
        <v>0</v>
      </c>
      <c r="O340" s="267">
        <f t="shared" si="94"/>
        <v>2.0829108092084367</v>
      </c>
      <c r="P340" s="267" t="s">
        <v>46</v>
      </c>
      <c r="Q340" s="280">
        <f t="shared" si="95"/>
        <v>1E-4</v>
      </c>
      <c r="R340" s="267">
        <f t="shared" si="96"/>
        <v>0.91127347902869105</v>
      </c>
      <c r="S340" s="267">
        <v>0.51</v>
      </c>
      <c r="T340" s="267">
        <f t="shared" si="77"/>
        <v>0</v>
      </c>
    </row>
    <row r="341" spans="2:20" x14ac:dyDescent="0.25">
      <c r="B341" s="56" t="s">
        <v>158</v>
      </c>
      <c r="C341" s="57" t="s">
        <v>17</v>
      </c>
      <c r="D341" s="57" t="s">
        <v>27</v>
      </c>
      <c r="E341" s="68" t="s">
        <v>57</v>
      </c>
      <c r="F341" s="168">
        <f t="shared" si="97"/>
        <v>2</v>
      </c>
      <c r="G341" s="169">
        <f t="shared" ref="G341:G342" si="104">+G340</f>
        <v>0</v>
      </c>
      <c r="H341" s="169">
        <v>0.62</v>
      </c>
      <c r="I341" s="267">
        <f t="shared" si="103"/>
        <v>0</v>
      </c>
      <c r="J341" s="321">
        <f t="shared" ref="J341:J342" si="105">+J340</f>
        <v>0.51697643844164809</v>
      </c>
      <c r="K341" s="171"/>
      <c r="L341" s="170">
        <f>+$X$173</f>
        <v>25.168500000000002</v>
      </c>
      <c r="M341" s="171"/>
      <c r="N341" s="172">
        <f t="shared" si="76"/>
        <v>0</v>
      </c>
      <c r="O341" s="267">
        <f t="shared" si="94"/>
        <v>2.0829108092084367</v>
      </c>
      <c r="P341" s="267" t="s">
        <v>46</v>
      </c>
      <c r="Q341" s="280">
        <f t="shared" si="95"/>
        <v>1E-4</v>
      </c>
      <c r="R341" s="267">
        <f t="shared" si="96"/>
        <v>0.91127347902869105</v>
      </c>
      <c r="S341" s="267">
        <v>0.51</v>
      </c>
      <c r="T341" s="267">
        <f t="shared" si="77"/>
        <v>0</v>
      </c>
    </row>
    <row r="342" spans="2:20" x14ac:dyDescent="0.25">
      <c r="B342" s="69" t="s">
        <v>158</v>
      </c>
      <c r="C342" s="71" t="s">
        <v>17</v>
      </c>
      <c r="D342" s="71" t="s">
        <v>27</v>
      </c>
      <c r="E342" s="70" t="s">
        <v>183</v>
      </c>
      <c r="F342" s="174">
        <f t="shared" si="97"/>
        <v>2</v>
      </c>
      <c r="G342" s="175">
        <f t="shared" si="104"/>
        <v>0</v>
      </c>
      <c r="H342" s="175">
        <v>0.01</v>
      </c>
      <c r="I342" s="268">
        <f t="shared" si="103"/>
        <v>0</v>
      </c>
      <c r="J342" s="321">
        <f t="shared" si="105"/>
        <v>0.51697643844164809</v>
      </c>
      <c r="K342" s="177"/>
      <c r="L342" s="176">
        <f>+$X$173</f>
        <v>25.168500000000002</v>
      </c>
      <c r="M342" s="177"/>
      <c r="N342" s="178">
        <f t="shared" si="76"/>
        <v>0</v>
      </c>
      <c r="O342" s="268">
        <f t="shared" si="94"/>
        <v>2.0829108092084367</v>
      </c>
      <c r="P342" s="268" t="s">
        <v>46</v>
      </c>
      <c r="Q342" s="281">
        <f t="shared" si="95"/>
        <v>1E-4</v>
      </c>
      <c r="R342" s="268">
        <f t="shared" si="96"/>
        <v>0.91127347902869105</v>
      </c>
      <c r="S342" s="268">
        <v>0.51</v>
      </c>
      <c r="T342" s="268">
        <f t="shared" si="77"/>
        <v>0</v>
      </c>
    </row>
    <row r="343" spans="2:20" x14ac:dyDescent="0.25">
      <c r="B343" s="215" t="s">
        <v>158</v>
      </c>
      <c r="C343" s="216" t="s">
        <v>17</v>
      </c>
      <c r="D343" s="216" t="s">
        <v>157</v>
      </c>
      <c r="E343" s="217"/>
      <c r="F343" s="185">
        <f t="shared" si="97"/>
        <v>2</v>
      </c>
      <c r="G343" s="302">
        <f>+I85</f>
        <v>0</v>
      </c>
      <c r="H343" s="186">
        <v>1</v>
      </c>
      <c r="I343" s="270">
        <f t="shared" si="103"/>
        <v>0</v>
      </c>
      <c r="J343" s="330">
        <f>+I122</f>
        <v>0</v>
      </c>
      <c r="K343" s="199"/>
      <c r="L343" s="187">
        <f>+$X$178</f>
        <v>141.86000000000001</v>
      </c>
      <c r="M343" s="199"/>
      <c r="N343" s="189">
        <f t="shared" si="76"/>
        <v>0</v>
      </c>
      <c r="O343" s="270">
        <f t="shared" si="94"/>
        <v>0</v>
      </c>
      <c r="P343" s="270"/>
      <c r="Q343" s="283">
        <f t="shared" si="95"/>
        <v>0</v>
      </c>
      <c r="R343" s="270">
        <f t="shared" si="96"/>
        <v>1.5</v>
      </c>
      <c r="S343" s="270"/>
      <c r="T343" s="270">
        <f t="shared" si="77"/>
        <v>0</v>
      </c>
    </row>
    <row r="344" spans="2:20" ht="15.75" thickBot="1" x14ac:dyDescent="0.3">
      <c r="B344" s="215" t="s">
        <v>158</v>
      </c>
      <c r="C344" s="216" t="s">
        <v>17</v>
      </c>
      <c r="D344" s="216" t="s">
        <v>51</v>
      </c>
      <c r="E344" s="217"/>
      <c r="F344" s="185">
        <f t="shared" si="97"/>
        <v>2</v>
      </c>
      <c r="G344" s="302">
        <f>+L85</f>
        <v>0</v>
      </c>
      <c r="H344" s="186">
        <v>1</v>
      </c>
      <c r="I344" s="270">
        <f t="shared" si="103"/>
        <v>0</v>
      </c>
      <c r="J344" s="330">
        <f>+L122</f>
        <v>0.25143270189431705</v>
      </c>
      <c r="K344" s="199"/>
      <c r="L344" s="187">
        <f>+$X$171</f>
        <v>38.576999999999998</v>
      </c>
      <c r="M344" s="199"/>
      <c r="N344" s="189">
        <f t="shared" si="76"/>
        <v>0</v>
      </c>
      <c r="O344" s="270">
        <f t="shared" si="94"/>
        <v>2.6826357639426743</v>
      </c>
      <c r="P344" s="270"/>
      <c r="Q344" s="283">
        <f t="shared" si="95"/>
        <v>1E-4</v>
      </c>
      <c r="R344" s="270">
        <f t="shared" si="96"/>
        <v>0.68807865373854316</v>
      </c>
      <c r="S344" s="270"/>
      <c r="T344" s="270">
        <f t="shared" si="77"/>
        <v>0</v>
      </c>
    </row>
    <row r="345" spans="2:20" ht="15.75" thickBot="1" x14ac:dyDescent="0.3">
      <c r="B345" s="73" t="s">
        <v>158</v>
      </c>
      <c r="C345" s="75" t="s">
        <v>17</v>
      </c>
      <c r="D345" s="75" t="s">
        <v>38</v>
      </c>
      <c r="E345" s="74"/>
      <c r="F345" s="230">
        <f t="shared" si="97"/>
        <v>2</v>
      </c>
      <c r="G345" s="315">
        <f>+J85</f>
        <v>0</v>
      </c>
      <c r="H345" s="231">
        <v>1</v>
      </c>
      <c r="I345" s="274">
        <f t="shared" si="103"/>
        <v>0</v>
      </c>
      <c r="J345" s="333">
        <f>+J122</f>
        <v>0.14310925505669511</v>
      </c>
      <c r="K345" s="188" t="s">
        <v>184</v>
      </c>
      <c r="L345" s="162">
        <f>+$X$170</f>
        <v>34.200000000000003</v>
      </c>
      <c r="M345" s="163" t="s">
        <v>21</v>
      </c>
      <c r="N345" s="233">
        <f t="shared" si="76"/>
        <v>0</v>
      </c>
      <c r="O345" s="274">
        <f t="shared" si="94"/>
        <v>0</v>
      </c>
      <c r="P345" s="274" t="s">
        <v>52</v>
      </c>
      <c r="Q345" s="287">
        <f t="shared" si="95"/>
        <v>0</v>
      </c>
      <c r="R345" s="274">
        <f t="shared" si="96"/>
        <v>0.21149999999999999</v>
      </c>
      <c r="S345" s="274">
        <v>0.11235955056179775</v>
      </c>
      <c r="T345" s="274">
        <f t="shared" si="77"/>
        <v>0</v>
      </c>
    </row>
    <row r="346" spans="2:20" ht="15.75" thickBot="1" x14ac:dyDescent="0.3">
      <c r="B346" s="90" t="s">
        <v>248</v>
      </c>
      <c r="C346" s="91" t="s">
        <v>17</v>
      </c>
      <c r="D346" s="91" t="s">
        <v>38</v>
      </c>
      <c r="E346" s="92"/>
      <c r="F346" s="316">
        <f>+B64</f>
        <v>0</v>
      </c>
      <c r="G346" s="234">
        <v>1</v>
      </c>
      <c r="H346" s="234">
        <v>1</v>
      </c>
      <c r="I346" s="275">
        <f t="shared" si="103"/>
        <v>0</v>
      </c>
      <c r="J346" s="334">
        <f>+J125</f>
        <v>2.8264840182648405</v>
      </c>
      <c r="K346" s="188" t="s">
        <v>184</v>
      </c>
      <c r="L346" s="162">
        <f>+$X$170</f>
        <v>34.200000000000003</v>
      </c>
      <c r="M346" s="163" t="s">
        <v>21</v>
      </c>
      <c r="N346" s="235">
        <f t="shared" si="76"/>
        <v>0</v>
      </c>
      <c r="O346" s="275">
        <f t="shared" si="94"/>
        <v>0</v>
      </c>
      <c r="P346" s="275" t="s">
        <v>52</v>
      </c>
      <c r="Q346" s="288">
        <f t="shared" si="95"/>
        <v>0</v>
      </c>
      <c r="R346" s="275">
        <f t="shared" si="96"/>
        <v>0.21149999999999999</v>
      </c>
      <c r="S346" s="275">
        <v>0.11235955056179775</v>
      </c>
      <c r="T346" s="275">
        <f t="shared" si="77"/>
        <v>0</v>
      </c>
    </row>
    <row r="347" spans="2:20" ht="15.75" thickBot="1" x14ac:dyDescent="0.3">
      <c r="B347" s="257" t="s">
        <v>144</v>
      </c>
      <c r="C347" s="89" t="s">
        <v>17</v>
      </c>
      <c r="D347" s="89" t="s">
        <v>38</v>
      </c>
      <c r="E347" s="258"/>
      <c r="F347" s="317">
        <f>+B65</f>
        <v>0</v>
      </c>
      <c r="G347" s="259">
        <v>1</v>
      </c>
      <c r="H347" s="259">
        <v>1</v>
      </c>
      <c r="I347" s="276">
        <f t="shared" si="103"/>
        <v>0</v>
      </c>
      <c r="J347" s="335">
        <f>+J126</f>
        <v>2.8264840182648405</v>
      </c>
      <c r="K347" s="261" t="s">
        <v>184</v>
      </c>
      <c r="L347" s="260">
        <f>+$X$170</f>
        <v>34.200000000000003</v>
      </c>
      <c r="M347" s="262" t="s">
        <v>21</v>
      </c>
      <c r="N347" s="263">
        <f t="shared" si="76"/>
        <v>0</v>
      </c>
      <c r="O347" s="276">
        <f t="shared" si="94"/>
        <v>0</v>
      </c>
      <c r="P347" s="276" t="s">
        <v>52</v>
      </c>
      <c r="Q347" s="289">
        <f t="shared" si="95"/>
        <v>0</v>
      </c>
      <c r="R347" s="276">
        <f t="shared" si="96"/>
        <v>0.21149999999999999</v>
      </c>
      <c r="S347" s="276">
        <v>0.11235955056179775</v>
      </c>
      <c r="T347" s="276">
        <f t="shared" si="77"/>
        <v>0</v>
      </c>
    </row>
    <row r="348" spans="2:20" ht="15.75" thickBot="1" x14ac:dyDescent="0.3">
      <c r="B348" s="93" t="s">
        <v>143</v>
      </c>
      <c r="C348" s="94" t="s">
        <v>17</v>
      </c>
      <c r="D348" s="94" t="s">
        <v>38</v>
      </c>
      <c r="E348" s="95"/>
      <c r="F348" s="316">
        <f>+B66</f>
        <v>2</v>
      </c>
      <c r="G348" s="318">
        <f>+J88</f>
        <v>1</v>
      </c>
      <c r="H348" s="236">
        <v>1</v>
      </c>
      <c r="I348" s="277">
        <f t="shared" si="103"/>
        <v>2</v>
      </c>
      <c r="J348" s="336">
        <f>+J127</f>
        <v>1.914764079147641</v>
      </c>
      <c r="K348" s="264" t="s">
        <v>184</v>
      </c>
      <c r="L348" s="162">
        <f>+$X$170</f>
        <v>34.200000000000003</v>
      </c>
      <c r="M348" s="163" t="s">
        <v>21</v>
      </c>
      <c r="N348" s="237">
        <f t="shared" si="76"/>
        <v>130.96986301369864</v>
      </c>
      <c r="O348" s="277">
        <f t="shared" si="94"/>
        <v>0</v>
      </c>
      <c r="P348" s="277" t="s">
        <v>52</v>
      </c>
      <c r="Q348" s="290">
        <f t="shared" si="95"/>
        <v>0</v>
      </c>
      <c r="R348" s="277">
        <f t="shared" si="96"/>
        <v>0.21149999999999999</v>
      </c>
      <c r="S348" s="277">
        <v>0.11235955056179775</v>
      </c>
      <c r="T348" s="277">
        <f t="shared" si="77"/>
        <v>9.1005079267354169E-2</v>
      </c>
    </row>
    <row r="349" spans="2:20" x14ac:dyDescent="0.25">
      <c r="B349" s="54" t="s">
        <v>143</v>
      </c>
      <c r="C349" s="55" t="s">
        <v>17</v>
      </c>
      <c r="D349" s="75" t="s">
        <v>213</v>
      </c>
      <c r="E349" s="96" t="s">
        <v>66</v>
      </c>
      <c r="F349" s="179">
        <f>+$F$348</f>
        <v>2</v>
      </c>
      <c r="G349" s="318">
        <f>+H88+C88</f>
        <v>0</v>
      </c>
      <c r="H349" s="229">
        <v>0.4</v>
      </c>
      <c r="I349" s="269">
        <f>F349*G349*IF(ISBLANK(H349),1,H349)</f>
        <v>0</v>
      </c>
      <c r="J349" s="326">
        <f>+C127</f>
        <v>3.2296918767507004</v>
      </c>
      <c r="K349" s="181"/>
      <c r="L349" s="180">
        <f>+$X$171</f>
        <v>38.576999999999998</v>
      </c>
      <c r="M349" s="181"/>
      <c r="N349" s="182">
        <f t="shared" si="76"/>
        <v>0</v>
      </c>
      <c r="O349" s="269">
        <f t="shared" si="94"/>
        <v>2.6826357639426743</v>
      </c>
      <c r="P349" s="269"/>
      <c r="Q349" s="282">
        <f t="shared" si="95"/>
        <v>1E-4</v>
      </c>
      <c r="R349" s="269">
        <f t="shared" si="96"/>
        <v>0.68807865373854316</v>
      </c>
      <c r="S349" s="269"/>
      <c r="T349" s="269">
        <f t="shared" si="77"/>
        <v>0</v>
      </c>
    </row>
    <row r="350" spans="2:20" x14ac:dyDescent="0.25">
      <c r="B350" s="56" t="s">
        <v>143</v>
      </c>
      <c r="C350" s="57" t="s">
        <v>17</v>
      </c>
      <c r="D350" s="55" t="s">
        <v>213</v>
      </c>
      <c r="E350" s="82" t="s">
        <v>67</v>
      </c>
      <c r="F350" s="168">
        <f t="shared" ref="F350:F353" si="106">+$F$348</f>
        <v>2</v>
      </c>
      <c r="G350" s="169">
        <f>+G349</f>
        <v>0</v>
      </c>
      <c r="H350" s="169">
        <v>0.2</v>
      </c>
      <c r="I350" s="267">
        <f>F350*G350*IF(ISBLANK(H350),1,H350)</f>
        <v>0</v>
      </c>
      <c r="J350" s="321">
        <f>+J349</f>
        <v>3.2296918767507004</v>
      </c>
      <c r="K350" s="171"/>
      <c r="L350" s="170">
        <f>+$X$171</f>
        <v>38.576999999999998</v>
      </c>
      <c r="M350" s="171"/>
      <c r="N350" s="172">
        <f t="shared" si="76"/>
        <v>0</v>
      </c>
      <c r="O350" s="267">
        <f t="shared" si="94"/>
        <v>2.6826357639426743</v>
      </c>
      <c r="P350" s="267"/>
      <c r="Q350" s="280">
        <f t="shared" si="95"/>
        <v>1E-4</v>
      </c>
      <c r="R350" s="267">
        <f t="shared" si="96"/>
        <v>0.68807865373854316</v>
      </c>
      <c r="S350" s="267"/>
      <c r="T350" s="267">
        <f t="shared" si="77"/>
        <v>0</v>
      </c>
    </row>
    <row r="351" spans="2:20" x14ac:dyDescent="0.25">
      <c r="B351" s="56" t="s">
        <v>143</v>
      </c>
      <c r="C351" s="57" t="s">
        <v>17</v>
      </c>
      <c r="D351" s="57" t="s">
        <v>213</v>
      </c>
      <c r="E351" s="82" t="s">
        <v>68</v>
      </c>
      <c r="F351" s="168">
        <f t="shared" si="106"/>
        <v>2</v>
      </c>
      <c r="G351" s="169">
        <f t="shared" ref="G351:G352" si="107">+G350</f>
        <v>0</v>
      </c>
      <c r="H351" s="169">
        <v>0.2</v>
      </c>
      <c r="I351" s="267">
        <f>F351*G351*IF(ISBLANK(H351),1,H351)</f>
        <v>0</v>
      </c>
      <c r="J351" s="321">
        <f t="shared" ref="J351:J352" si="108">+J350</f>
        <v>3.2296918767507004</v>
      </c>
      <c r="K351" s="171"/>
      <c r="L351" s="170">
        <f>+$X$171</f>
        <v>38.576999999999998</v>
      </c>
      <c r="M351" s="171"/>
      <c r="N351" s="172">
        <f t="shared" si="76"/>
        <v>0</v>
      </c>
      <c r="O351" s="267">
        <f t="shared" si="94"/>
        <v>2.6826357639426743</v>
      </c>
      <c r="P351" s="267"/>
      <c r="Q351" s="280">
        <f t="shared" si="95"/>
        <v>1E-4</v>
      </c>
      <c r="R351" s="267">
        <f t="shared" si="96"/>
        <v>0.68807865373854316</v>
      </c>
      <c r="S351" s="267"/>
      <c r="T351" s="267">
        <f t="shared" si="77"/>
        <v>0</v>
      </c>
    </row>
    <row r="352" spans="2:20" ht="15.75" thickBot="1" x14ac:dyDescent="0.3">
      <c r="B352" s="58" t="s">
        <v>143</v>
      </c>
      <c r="C352" s="59" t="s">
        <v>17</v>
      </c>
      <c r="D352" s="59" t="s">
        <v>213</v>
      </c>
      <c r="E352" s="265" t="s">
        <v>69</v>
      </c>
      <c r="F352" s="240">
        <f t="shared" si="106"/>
        <v>2</v>
      </c>
      <c r="G352" s="241">
        <f t="shared" si="107"/>
        <v>0</v>
      </c>
      <c r="H352" s="241">
        <v>0.2</v>
      </c>
      <c r="I352" s="278">
        <f>F352*G352*IF(ISBLANK(H352),1,H352)</f>
        <v>0</v>
      </c>
      <c r="J352" s="337">
        <f t="shared" si="108"/>
        <v>3.2296918767507004</v>
      </c>
      <c r="K352" s="243"/>
      <c r="L352" s="242">
        <f>+$X$171</f>
        <v>38.576999999999998</v>
      </c>
      <c r="M352" s="243"/>
      <c r="N352" s="244">
        <f t="shared" si="76"/>
        <v>0</v>
      </c>
      <c r="O352" s="278">
        <f t="shared" si="94"/>
        <v>2.6826357639426743</v>
      </c>
      <c r="P352" s="278"/>
      <c r="Q352" s="291">
        <f t="shared" si="95"/>
        <v>1E-4</v>
      </c>
      <c r="R352" s="278">
        <f t="shared" si="96"/>
        <v>0.68807865373854316</v>
      </c>
      <c r="S352" s="278"/>
      <c r="T352" s="278">
        <f t="shared" si="77"/>
        <v>0</v>
      </c>
    </row>
    <row r="353" spans="2:20" ht="15.75" thickBot="1" x14ac:dyDescent="0.3">
      <c r="B353" s="73" t="s">
        <v>143</v>
      </c>
      <c r="C353" s="75" t="s">
        <v>17</v>
      </c>
      <c r="D353" s="75" t="s">
        <v>157</v>
      </c>
      <c r="E353" s="74"/>
      <c r="F353" s="230">
        <f t="shared" si="106"/>
        <v>2</v>
      </c>
      <c r="G353" s="315">
        <f>+I88</f>
        <v>0</v>
      </c>
      <c r="H353" s="231">
        <v>1</v>
      </c>
      <c r="I353" s="274">
        <f t="shared" ref="I353" si="109">F353*G353*IF(ISBLANK(H353),1,H353)</f>
        <v>0</v>
      </c>
      <c r="J353" s="333">
        <f>+I127</f>
        <v>0</v>
      </c>
      <c r="K353" s="256"/>
      <c r="L353" s="232">
        <f>+X178</f>
        <v>141.86000000000001</v>
      </c>
      <c r="M353" s="256"/>
      <c r="N353" s="233">
        <f t="shared" si="76"/>
        <v>0</v>
      </c>
      <c r="O353" s="274">
        <f t="shared" si="94"/>
        <v>0</v>
      </c>
      <c r="P353" s="274"/>
      <c r="Q353" s="287">
        <f t="shared" si="95"/>
        <v>0</v>
      </c>
      <c r="R353" s="274">
        <f t="shared" si="96"/>
        <v>1.5</v>
      </c>
      <c r="S353" s="274"/>
      <c r="T353" s="274">
        <f t="shared" si="77"/>
        <v>0</v>
      </c>
    </row>
    <row r="354" spans="2:20" ht="30" x14ac:dyDescent="0.25">
      <c r="B354" s="65" t="s">
        <v>166</v>
      </c>
      <c r="C354" s="67" t="s">
        <v>17</v>
      </c>
      <c r="D354" s="67" t="s">
        <v>206</v>
      </c>
      <c r="E354" s="101" t="s">
        <v>70</v>
      </c>
      <c r="F354" s="319">
        <f>+B67</f>
        <v>0</v>
      </c>
      <c r="G354" s="238">
        <v>1</v>
      </c>
      <c r="H354" s="239">
        <v>1</v>
      </c>
      <c r="I354" s="266">
        <f t="shared" si="80"/>
        <v>0</v>
      </c>
      <c r="J354" s="320">
        <f>+C128</f>
        <v>1.2</v>
      </c>
      <c r="K354" s="163"/>
      <c r="L354" s="162">
        <f t="shared" ref="L354:L362" si="110">+$X$171</f>
        <v>38.576999999999998</v>
      </c>
      <c r="M354" s="163"/>
      <c r="N354" s="164">
        <f t="shared" si="76"/>
        <v>0</v>
      </c>
      <c r="O354" s="266">
        <f t="shared" si="94"/>
        <v>2.6826357639426743</v>
      </c>
      <c r="P354" s="266"/>
      <c r="Q354" s="279">
        <f t="shared" si="95"/>
        <v>1E-4</v>
      </c>
      <c r="R354" s="266">
        <f t="shared" si="96"/>
        <v>0.68807865373854316</v>
      </c>
      <c r="S354" s="266"/>
      <c r="T354" s="266">
        <f t="shared" si="77"/>
        <v>0</v>
      </c>
    </row>
    <row r="355" spans="2:20" x14ac:dyDescent="0.25">
      <c r="B355" s="56" t="s">
        <v>166</v>
      </c>
      <c r="C355" s="57" t="s">
        <v>17</v>
      </c>
      <c r="D355" s="57" t="s">
        <v>206</v>
      </c>
      <c r="E355" s="97" t="s">
        <v>71</v>
      </c>
      <c r="F355" s="168">
        <f>+$F$354</f>
        <v>0</v>
      </c>
      <c r="G355" s="169">
        <f>+G354</f>
        <v>1</v>
      </c>
      <c r="H355" s="169">
        <f>+H354</f>
        <v>1</v>
      </c>
      <c r="I355" s="267">
        <f t="shared" si="80"/>
        <v>0</v>
      </c>
      <c r="J355" s="321">
        <f>+J354</f>
        <v>1.2</v>
      </c>
      <c r="K355" s="171"/>
      <c r="L355" s="170">
        <f t="shared" si="110"/>
        <v>38.576999999999998</v>
      </c>
      <c r="M355" s="171"/>
      <c r="N355" s="172">
        <f t="shared" si="76"/>
        <v>0</v>
      </c>
      <c r="O355" s="267">
        <f t="shared" si="94"/>
        <v>2.6826357639426743</v>
      </c>
      <c r="P355" s="267"/>
      <c r="Q355" s="280">
        <f t="shared" si="95"/>
        <v>1E-4</v>
      </c>
      <c r="R355" s="267">
        <f t="shared" si="96"/>
        <v>0.68807865373854316</v>
      </c>
      <c r="S355" s="267"/>
      <c r="T355" s="267">
        <f t="shared" si="77"/>
        <v>0</v>
      </c>
    </row>
    <row r="356" spans="2:20" x14ac:dyDescent="0.25">
      <c r="B356" s="56" t="s">
        <v>166</v>
      </c>
      <c r="C356" s="57" t="s">
        <v>17</v>
      </c>
      <c r="D356" s="57" t="s">
        <v>206</v>
      </c>
      <c r="E356" s="97" t="s">
        <v>72</v>
      </c>
      <c r="F356" s="168">
        <f t="shared" ref="F356:F361" si="111">+$F$354</f>
        <v>0</v>
      </c>
      <c r="G356" s="169">
        <f t="shared" ref="G356:H362" si="112">+G355</f>
        <v>1</v>
      </c>
      <c r="H356" s="169">
        <f t="shared" si="112"/>
        <v>1</v>
      </c>
      <c r="I356" s="267">
        <f t="shared" si="80"/>
        <v>0</v>
      </c>
      <c r="J356" s="321">
        <f t="shared" ref="J356:J362" si="113">+J355</f>
        <v>1.2</v>
      </c>
      <c r="K356" s="171"/>
      <c r="L356" s="170">
        <f t="shared" si="110"/>
        <v>38.576999999999998</v>
      </c>
      <c r="M356" s="171"/>
      <c r="N356" s="172">
        <f t="shared" si="76"/>
        <v>0</v>
      </c>
      <c r="O356" s="267">
        <f t="shared" si="94"/>
        <v>2.6826357639426743</v>
      </c>
      <c r="P356" s="267"/>
      <c r="Q356" s="280">
        <f t="shared" si="95"/>
        <v>1E-4</v>
      </c>
      <c r="R356" s="267">
        <f t="shared" si="96"/>
        <v>0.68807865373854316</v>
      </c>
      <c r="S356" s="267"/>
      <c r="T356" s="267">
        <f t="shared" si="77"/>
        <v>0</v>
      </c>
    </row>
    <row r="357" spans="2:20" x14ac:dyDescent="0.25">
      <c r="B357" s="56" t="s">
        <v>166</v>
      </c>
      <c r="C357" s="57" t="s">
        <v>17</v>
      </c>
      <c r="D357" s="57" t="s">
        <v>206</v>
      </c>
      <c r="E357" s="98" t="s">
        <v>73</v>
      </c>
      <c r="F357" s="168">
        <f t="shared" si="111"/>
        <v>0</v>
      </c>
      <c r="G357" s="169">
        <f t="shared" si="112"/>
        <v>1</v>
      </c>
      <c r="H357" s="169">
        <f t="shared" si="112"/>
        <v>1</v>
      </c>
      <c r="I357" s="267">
        <f t="shared" si="80"/>
        <v>0</v>
      </c>
      <c r="J357" s="321">
        <f t="shared" si="113"/>
        <v>1.2</v>
      </c>
      <c r="K357" s="171"/>
      <c r="L357" s="170">
        <f t="shared" si="110"/>
        <v>38.576999999999998</v>
      </c>
      <c r="M357" s="171"/>
      <c r="N357" s="172">
        <f t="shared" si="76"/>
        <v>0</v>
      </c>
      <c r="O357" s="267">
        <f t="shared" si="94"/>
        <v>2.6826357639426743</v>
      </c>
      <c r="P357" s="267"/>
      <c r="Q357" s="280">
        <f t="shared" si="95"/>
        <v>1E-4</v>
      </c>
      <c r="R357" s="267">
        <f t="shared" si="96"/>
        <v>0.68807865373854316</v>
      </c>
      <c r="S357" s="267"/>
      <c r="T357" s="267">
        <f t="shared" si="77"/>
        <v>0</v>
      </c>
    </row>
    <row r="358" spans="2:20" x14ac:dyDescent="0.25">
      <c r="B358" s="56" t="s">
        <v>166</v>
      </c>
      <c r="C358" s="57" t="s">
        <v>17</v>
      </c>
      <c r="D358" s="57" t="s">
        <v>206</v>
      </c>
      <c r="E358" s="97" t="s">
        <v>74</v>
      </c>
      <c r="F358" s="168">
        <f t="shared" si="111"/>
        <v>0</v>
      </c>
      <c r="G358" s="169">
        <f t="shared" si="112"/>
        <v>1</v>
      </c>
      <c r="H358" s="169">
        <f t="shared" si="112"/>
        <v>1</v>
      </c>
      <c r="I358" s="267">
        <f t="shared" si="80"/>
        <v>0</v>
      </c>
      <c r="J358" s="321">
        <f t="shared" si="113"/>
        <v>1.2</v>
      </c>
      <c r="K358" s="171"/>
      <c r="L358" s="170">
        <f t="shared" si="110"/>
        <v>38.576999999999998</v>
      </c>
      <c r="M358" s="171"/>
      <c r="N358" s="172">
        <f t="shared" si="76"/>
        <v>0</v>
      </c>
      <c r="O358" s="267">
        <f t="shared" si="94"/>
        <v>2.6826357639426743</v>
      </c>
      <c r="P358" s="267"/>
      <c r="Q358" s="280">
        <f t="shared" si="95"/>
        <v>1E-4</v>
      </c>
      <c r="R358" s="267">
        <f t="shared" si="96"/>
        <v>0.68807865373854316</v>
      </c>
      <c r="S358" s="267"/>
      <c r="T358" s="267">
        <f t="shared" si="77"/>
        <v>0</v>
      </c>
    </row>
    <row r="359" spans="2:20" x14ac:dyDescent="0.25">
      <c r="B359" s="56" t="s">
        <v>166</v>
      </c>
      <c r="C359" s="57" t="s">
        <v>17</v>
      </c>
      <c r="D359" s="57" t="s">
        <v>206</v>
      </c>
      <c r="E359" s="97" t="s">
        <v>75</v>
      </c>
      <c r="F359" s="168">
        <f t="shared" si="111"/>
        <v>0</v>
      </c>
      <c r="G359" s="169">
        <f t="shared" si="112"/>
        <v>1</v>
      </c>
      <c r="H359" s="169">
        <f t="shared" si="112"/>
        <v>1</v>
      </c>
      <c r="I359" s="267">
        <f t="shared" si="80"/>
        <v>0</v>
      </c>
      <c r="J359" s="321">
        <f t="shared" si="113"/>
        <v>1.2</v>
      </c>
      <c r="K359" s="171"/>
      <c r="L359" s="170">
        <f t="shared" si="110"/>
        <v>38.576999999999998</v>
      </c>
      <c r="M359" s="171"/>
      <c r="N359" s="172">
        <f t="shared" si="76"/>
        <v>0</v>
      </c>
      <c r="O359" s="267">
        <f t="shared" si="94"/>
        <v>2.6826357639426743</v>
      </c>
      <c r="P359" s="267"/>
      <c r="Q359" s="280">
        <f t="shared" si="95"/>
        <v>1E-4</v>
      </c>
      <c r="R359" s="267">
        <f t="shared" si="96"/>
        <v>0.68807865373854316</v>
      </c>
      <c r="S359" s="267"/>
      <c r="T359" s="267">
        <f t="shared" si="77"/>
        <v>0</v>
      </c>
    </row>
    <row r="360" spans="2:20" x14ac:dyDescent="0.25">
      <c r="B360" s="56" t="s">
        <v>166</v>
      </c>
      <c r="C360" s="57" t="s">
        <v>17</v>
      </c>
      <c r="D360" s="57" t="s">
        <v>206</v>
      </c>
      <c r="E360" s="97" t="s">
        <v>76</v>
      </c>
      <c r="F360" s="168">
        <f t="shared" si="111"/>
        <v>0</v>
      </c>
      <c r="G360" s="169">
        <f t="shared" si="112"/>
        <v>1</v>
      </c>
      <c r="H360" s="169">
        <f t="shared" si="112"/>
        <v>1</v>
      </c>
      <c r="I360" s="267">
        <f t="shared" si="80"/>
        <v>0</v>
      </c>
      <c r="J360" s="321">
        <f t="shared" si="113"/>
        <v>1.2</v>
      </c>
      <c r="K360" s="171"/>
      <c r="L360" s="170">
        <f t="shared" si="110"/>
        <v>38.576999999999998</v>
      </c>
      <c r="M360" s="171"/>
      <c r="N360" s="172">
        <f t="shared" si="76"/>
        <v>0</v>
      </c>
      <c r="O360" s="267">
        <f t="shared" si="94"/>
        <v>2.6826357639426743</v>
      </c>
      <c r="P360" s="267"/>
      <c r="Q360" s="280">
        <f t="shared" si="95"/>
        <v>1E-4</v>
      </c>
      <c r="R360" s="267">
        <f t="shared" si="96"/>
        <v>0.68807865373854316</v>
      </c>
      <c r="S360" s="267"/>
      <c r="T360" s="267">
        <f t="shared" si="77"/>
        <v>0</v>
      </c>
    </row>
    <row r="361" spans="2:20" x14ac:dyDescent="0.25">
      <c r="B361" s="56" t="s">
        <v>166</v>
      </c>
      <c r="C361" s="57" t="s">
        <v>17</v>
      </c>
      <c r="D361" s="57" t="s">
        <v>206</v>
      </c>
      <c r="E361" s="97" t="s">
        <v>77</v>
      </c>
      <c r="F361" s="168">
        <f t="shared" si="111"/>
        <v>0</v>
      </c>
      <c r="G361" s="169">
        <f t="shared" si="112"/>
        <v>1</v>
      </c>
      <c r="H361" s="169">
        <f t="shared" si="112"/>
        <v>1</v>
      </c>
      <c r="I361" s="267">
        <f t="shared" si="80"/>
        <v>0</v>
      </c>
      <c r="J361" s="321">
        <f t="shared" si="113"/>
        <v>1.2</v>
      </c>
      <c r="K361" s="171"/>
      <c r="L361" s="170">
        <f t="shared" si="110"/>
        <v>38.576999999999998</v>
      </c>
      <c r="M361" s="171"/>
      <c r="N361" s="172">
        <f t="shared" si="76"/>
        <v>0</v>
      </c>
      <c r="O361" s="267">
        <f t="shared" si="94"/>
        <v>2.6826357639426743</v>
      </c>
      <c r="P361" s="267"/>
      <c r="Q361" s="280">
        <f t="shared" si="95"/>
        <v>1E-4</v>
      </c>
      <c r="R361" s="267">
        <f t="shared" si="96"/>
        <v>0.68807865373854316</v>
      </c>
      <c r="S361" s="267"/>
      <c r="T361" s="267">
        <f t="shared" si="77"/>
        <v>0</v>
      </c>
    </row>
    <row r="362" spans="2:20" ht="15.75" thickBot="1" x14ac:dyDescent="0.3">
      <c r="B362" s="58" t="s">
        <v>166</v>
      </c>
      <c r="C362" s="59" t="s">
        <v>17</v>
      </c>
      <c r="D362" s="59" t="s">
        <v>206</v>
      </c>
      <c r="E362" s="99" t="s">
        <v>78</v>
      </c>
      <c r="F362" s="240">
        <f>+$F$354</f>
        <v>0</v>
      </c>
      <c r="G362" s="241">
        <f t="shared" si="112"/>
        <v>1</v>
      </c>
      <c r="H362" s="241">
        <f t="shared" si="112"/>
        <v>1</v>
      </c>
      <c r="I362" s="278">
        <f t="shared" si="80"/>
        <v>0</v>
      </c>
      <c r="J362" s="337">
        <f t="shared" si="113"/>
        <v>1.2</v>
      </c>
      <c r="K362" s="243"/>
      <c r="L362" s="242">
        <f t="shared" si="110"/>
        <v>38.576999999999998</v>
      </c>
      <c r="M362" s="243"/>
      <c r="N362" s="244">
        <f t="shared" ref="N362" si="114">I362*J362*L362</f>
        <v>0</v>
      </c>
      <c r="O362" s="278">
        <f t="shared" si="94"/>
        <v>2.6826357639426743</v>
      </c>
      <c r="P362" s="278"/>
      <c r="Q362" s="291">
        <f t="shared" si="95"/>
        <v>1E-4</v>
      </c>
      <c r="R362" s="278">
        <f t="shared" si="96"/>
        <v>0.68807865373854316</v>
      </c>
      <c r="S362" s="278"/>
      <c r="T362" s="278">
        <f t="shared" ref="T362" si="115">I362*J362*((O362+R362)*(1+Q362))*IF(ISBLANK(S362),1,S362)</f>
        <v>0</v>
      </c>
    </row>
  </sheetData>
  <sheetProtection algorithmName="SHA-512" hashValue="u4O6Xbdnx+kOGsbu5qaXtOsFJzALuuOtTSkQuWH7/Upavx3DZNzGtomZxPAtq7TIFHrY1ZBAyfJC2uYEO5+J3A==" saltValue="uCnbrWsU4oJzfdo0NYw2ew==" spinCount="100000" sheet="1" objects="1" scenarios="1"/>
  <dataConsolidate/>
  <mergeCells count="96">
    <mergeCell ref="S142:T142"/>
    <mergeCell ref="S143:T143"/>
    <mergeCell ref="S144:T144"/>
    <mergeCell ref="S112:T112"/>
    <mergeCell ref="S139:T139"/>
    <mergeCell ref="S140:T140"/>
    <mergeCell ref="S141:T141"/>
    <mergeCell ref="S133:T133"/>
    <mergeCell ref="S134:T134"/>
    <mergeCell ref="S135:T135"/>
    <mergeCell ref="S131:T131"/>
    <mergeCell ref="S132:T132"/>
    <mergeCell ref="S116:T118"/>
    <mergeCell ref="S136:T138"/>
    <mergeCell ref="S107:T107"/>
    <mergeCell ref="S108:T108"/>
    <mergeCell ref="S109:T109"/>
    <mergeCell ref="S110:T110"/>
    <mergeCell ref="S111:T111"/>
    <mergeCell ref="S102:T102"/>
    <mergeCell ref="S103:T103"/>
    <mergeCell ref="S104:T104"/>
    <mergeCell ref="S105:T105"/>
    <mergeCell ref="S106:T106"/>
    <mergeCell ref="P90:Q90"/>
    <mergeCell ref="P91:Q91"/>
    <mergeCell ref="P92:Q92"/>
    <mergeCell ref="S100:T100"/>
    <mergeCell ref="S101:T101"/>
    <mergeCell ref="P93:Q93"/>
    <mergeCell ref="P94:Q94"/>
    <mergeCell ref="P95:Q95"/>
    <mergeCell ref="S130:T130"/>
    <mergeCell ref="S123:T123"/>
    <mergeCell ref="S124:T124"/>
    <mergeCell ref="S125:T125"/>
    <mergeCell ref="S126:T126"/>
    <mergeCell ref="S127:T127"/>
    <mergeCell ref="G73:H73"/>
    <mergeCell ref="G74:H74"/>
    <mergeCell ref="P82:Q82"/>
    <mergeCell ref="S128:T128"/>
    <mergeCell ref="S129:T129"/>
    <mergeCell ref="S119:T119"/>
    <mergeCell ref="S120:T120"/>
    <mergeCell ref="S121:T121"/>
    <mergeCell ref="S122:T122"/>
    <mergeCell ref="P83:Q83"/>
    <mergeCell ref="P84:Q84"/>
    <mergeCell ref="P85:Q85"/>
    <mergeCell ref="P86:Q86"/>
    <mergeCell ref="P87:Q87"/>
    <mergeCell ref="P88:Q88"/>
    <mergeCell ref="P89:Q89"/>
    <mergeCell ref="F22:G22"/>
    <mergeCell ref="G59:H59"/>
    <mergeCell ref="G70:H70"/>
    <mergeCell ref="G71:H71"/>
    <mergeCell ref="G72:H72"/>
    <mergeCell ref="F17:G17"/>
    <mergeCell ref="F18:G18"/>
    <mergeCell ref="F19:G19"/>
    <mergeCell ref="F20:G20"/>
    <mergeCell ref="F21:G21"/>
    <mergeCell ref="J165:N165"/>
    <mergeCell ref="A157:B157"/>
    <mergeCell ref="A29:B29"/>
    <mergeCell ref="A30:B30"/>
    <mergeCell ref="B137:H137"/>
    <mergeCell ref="G60:H60"/>
    <mergeCell ref="G61:H61"/>
    <mergeCell ref="G62:H62"/>
    <mergeCell ref="G63:H63"/>
    <mergeCell ref="G64:H64"/>
    <mergeCell ref="G65:H65"/>
    <mergeCell ref="G66:H66"/>
    <mergeCell ref="G67:H67"/>
    <mergeCell ref="G68:H68"/>
    <mergeCell ref="G69:H69"/>
    <mergeCell ref="A32:B32"/>
    <mergeCell ref="A2:B2"/>
    <mergeCell ref="G57:H58"/>
    <mergeCell ref="P79:Q81"/>
    <mergeCell ref="S97:T99"/>
    <mergeCell ref="I137:O137"/>
    <mergeCell ref="A6:B6"/>
    <mergeCell ref="E36:E38"/>
    <mergeCell ref="B97:H97"/>
    <mergeCell ref="B106:H106"/>
    <mergeCell ref="F10:G10"/>
    <mergeCell ref="F11:G11"/>
    <mergeCell ref="F12:G12"/>
    <mergeCell ref="F13:G13"/>
    <mergeCell ref="F14:G14"/>
    <mergeCell ref="F15:G15"/>
    <mergeCell ref="F16:G16"/>
  </mergeCells>
  <conditionalFormatting sqref="I99:I104">
    <cfRule type="cellIs" priority="10" operator="notEqual">
      <formula>1</formula>
    </cfRule>
  </conditionalFormatting>
  <conditionalFormatting sqref="B99:H103">
    <cfRule type="cellIs" dxfId="27" priority="9" operator="lessThan">
      <formula>0</formula>
    </cfRule>
  </conditionalFormatting>
  <conditionalFormatting sqref="I99">
    <cfRule type="cellIs" dxfId="26" priority="8" operator="notEqual">
      <formula>1</formula>
    </cfRule>
  </conditionalFormatting>
  <conditionalFormatting sqref="I103:I104">
    <cfRule type="cellIs" priority="7" operator="notEqual">
      <formula>1</formula>
    </cfRule>
  </conditionalFormatting>
  <conditionalFormatting sqref="J99:P104">
    <cfRule type="cellIs" dxfId="25" priority="6" operator="lessThan">
      <formula>0</formula>
    </cfRule>
  </conditionalFormatting>
  <conditionalFormatting sqref="Q104">
    <cfRule type="cellIs" dxfId="24" priority="5" operator="lessThan">
      <formula>0</formula>
    </cfRule>
  </conditionalFormatting>
  <conditionalFormatting sqref="Q104">
    <cfRule type="cellIs" dxfId="23" priority="4" operator="notEqual">
      <formula>1</formula>
    </cfRule>
  </conditionalFormatting>
  <conditionalFormatting sqref="I109:I111">
    <cfRule type="cellIs" dxfId="22" priority="3" operator="notEqual">
      <formula>1</formula>
    </cfRule>
  </conditionalFormatting>
  <conditionalFormatting sqref="B108:H111">
    <cfRule type="cellIs" dxfId="21" priority="2" operator="lessThan">
      <formula>0</formula>
    </cfRule>
  </conditionalFormatting>
  <conditionalFormatting sqref="J108:P112">
    <cfRule type="cellIs" dxfId="20" priority="1" operator="lessThan">
      <formula>0</formula>
    </cfRule>
  </conditionalFormatting>
  <dataValidations count="2">
    <dataValidation type="list" allowBlank="1" showInputMessage="1" showErrorMessage="1" sqref="X185" xr:uid="{00000000-0002-0000-0100-000000000000}">
      <formula1>$AD$186:$AD$216</formula1>
    </dataValidation>
    <dataValidation type="list" allowBlank="1" showInputMessage="1" showErrorMessage="1" sqref="B27" xr:uid="{00000000-0002-0000-0100-000001000000}">
      <formula1>$AD$187:$AD$216</formula1>
    </dataValidation>
  </dataValidations>
  <hyperlinks>
    <hyperlink ref="AD217" r:id="rId1" xr:uid="{00000000-0004-0000-0100-000000000000}"/>
  </hyperlink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'W:\Mobility\SMP%202.0\WS2%20-%20Indicators\Phase%202%20-%20Practical%20review%20SMP%20Indicator\Spreadsheet%20corrections\[SMP_indicators%20calculator%20v1.3-CorrAirPol.xlsx]Default Values'!#REF!</xm:f>
          </x14:formula1>
          <xm:sqref>D183:D190 D238 D317:D324 D258 D278 D345 D309 D327 D335:D342 D299:D306 D218:D222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AN362"/>
  <sheetViews>
    <sheetView zoomScaleNormal="100" workbookViewId="0">
      <selection activeCell="A2" sqref="A2:B2"/>
    </sheetView>
  </sheetViews>
  <sheetFormatPr baseColWidth="10" defaultColWidth="9.140625" defaultRowHeight="15" x14ac:dyDescent="0.25"/>
  <cols>
    <col min="1" max="1" width="34.42578125" style="361" customWidth="1"/>
    <col min="2" max="2" width="28.42578125" style="361" customWidth="1"/>
    <col min="3" max="3" width="19.28515625" style="361" customWidth="1"/>
    <col min="4" max="4" width="22.42578125" style="361" customWidth="1"/>
    <col min="5" max="5" width="32.5703125" style="361" customWidth="1"/>
    <col min="6" max="7" width="25.7109375" style="361" customWidth="1"/>
    <col min="8" max="8" width="17.85546875" style="361" customWidth="1"/>
    <col min="9" max="9" width="16.85546875" style="361" customWidth="1"/>
    <col min="10" max="10" width="16.42578125" style="361" customWidth="1"/>
    <col min="11" max="11" width="17.140625" style="103" customWidth="1"/>
    <col min="12" max="12" width="16" style="361" customWidth="1"/>
    <col min="13" max="13" width="16.85546875" style="103" customWidth="1"/>
    <col min="14" max="14" width="15.28515625" style="361" customWidth="1"/>
    <col min="15" max="15" width="9.28515625" style="361" bestFit="1" customWidth="1"/>
    <col min="16" max="16" width="16" style="361" customWidth="1"/>
    <col min="17" max="17" width="16.5703125" style="361" customWidth="1"/>
    <col min="18" max="18" width="14.5703125" style="361" customWidth="1"/>
    <col min="19" max="19" width="10.28515625" style="361" customWidth="1"/>
    <col min="20" max="20" width="12.85546875" style="361" customWidth="1"/>
    <col min="21" max="21" width="11" style="361" customWidth="1"/>
    <col min="22" max="22" width="9.140625" style="361"/>
    <col min="23" max="23" width="24.42578125" style="361" customWidth="1"/>
    <col min="24" max="24" width="22.28515625" style="361" customWidth="1"/>
    <col min="25" max="25" width="14.42578125" style="361" customWidth="1"/>
    <col min="26" max="26" width="21.140625" style="361" customWidth="1"/>
    <col min="27" max="29" width="9.140625" style="361"/>
    <col min="30" max="30" width="16.28515625" style="361" customWidth="1"/>
    <col min="31" max="31" width="21.85546875" style="361" customWidth="1"/>
    <col min="32" max="34" width="9.140625" style="361"/>
    <col min="35" max="35" width="10.7109375" style="361" customWidth="1"/>
    <col min="36" max="36" width="16.5703125" style="361" customWidth="1"/>
    <col min="37" max="37" width="11.85546875" style="361" customWidth="1"/>
    <col min="38" max="16384" width="9.140625" style="361"/>
  </cols>
  <sheetData>
    <row r="1" spans="1:15" ht="15.75" thickBot="1" x14ac:dyDescent="0.3">
      <c r="K1" s="102"/>
    </row>
    <row r="2" spans="1:15" ht="24" thickBot="1" x14ac:dyDescent="0.4">
      <c r="A2" s="511" t="s">
        <v>281</v>
      </c>
      <c r="B2" s="512"/>
      <c r="C2" s="430" t="s">
        <v>262</v>
      </c>
      <c r="D2" s="21"/>
      <c r="G2" s="8"/>
      <c r="H2" s="10"/>
    </row>
    <row r="3" spans="1:15" ht="18.75" thickBot="1" x14ac:dyDescent="0.4">
      <c r="A3" s="293" t="s">
        <v>268</v>
      </c>
      <c r="B3" s="294" t="str">
        <f>+$B$160</f>
        <v>not enough data</v>
      </c>
      <c r="C3" s="255" t="s">
        <v>220</v>
      </c>
      <c r="D3" s="22"/>
      <c r="E3" s="297" t="s">
        <v>145</v>
      </c>
      <c r="F3" s="297" t="s">
        <v>146</v>
      </c>
    </row>
    <row r="4" spans="1:15" ht="16.5" thickBot="1" x14ac:dyDescent="0.3">
      <c r="A4" s="295" t="s">
        <v>3</v>
      </c>
      <c r="B4" s="296" t="str">
        <f>IF(B3="not enough data","not calculated",IF(B3&gt;$F$4,0,IF(B3&lt;$E$4,10,(B3-$F$4)/($E$4-$F$4)*10)))</f>
        <v>not calculated</v>
      </c>
      <c r="C4" s="22"/>
      <c r="D4" s="22"/>
      <c r="E4" s="297">
        <v>0</v>
      </c>
      <c r="F4" s="297">
        <v>2.75</v>
      </c>
    </row>
    <row r="5" spans="1:15" x14ac:dyDescent="0.25">
      <c r="G5" s="373"/>
      <c r="H5" s="366"/>
      <c r="I5" s="373"/>
      <c r="J5" s="362"/>
      <c r="K5" s="375"/>
      <c r="L5" s="362"/>
      <c r="M5" s="375"/>
      <c r="N5" s="23"/>
      <c r="O5" s="373"/>
    </row>
    <row r="6" spans="1:15" x14ac:dyDescent="0.25">
      <c r="A6" s="465" t="s">
        <v>160</v>
      </c>
      <c r="B6" s="465"/>
      <c r="G6" s="373"/>
      <c r="H6" s="366"/>
      <c r="I6" s="373"/>
      <c r="J6" s="362"/>
      <c r="K6" s="375"/>
      <c r="L6" s="362"/>
      <c r="M6" s="375"/>
      <c r="N6" s="23"/>
      <c r="O6" s="373"/>
    </row>
    <row r="7" spans="1:15" x14ac:dyDescent="0.25">
      <c r="A7" s="361" t="s">
        <v>269</v>
      </c>
      <c r="G7" s="373"/>
      <c r="H7" s="366"/>
      <c r="I7" s="373"/>
      <c r="J7" s="362"/>
      <c r="K7" s="375"/>
      <c r="L7" s="362"/>
      <c r="M7" s="375"/>
      <c r="N7" s="23"/>
      <c r="O7" s="373"/>
    </row>
    <row r="8" spans="1:15" x14ac:dyDescent="0.25">
      <c r="A8" s="247" t="s">
        <v>267</v>
      </c>
      <c r="G8" s="373"/>
      <c r="H8" s="366"/>
      <c r="I8" s="373"/>
      <c r="J8" s="362"/>
      <c r="K8" s="375"/>
      <c r="L8" s="362"/>
      <c r="M8" s="375"/>
      <c r="N8" s="23"/>
      <c r="O8" s="373"/>
    </row>
    <row r="9" spans="1:15" ht="15.75" thickBot="1" x14ac:dyDescent="0.3">
      <c r="G9" s="373"/>
      <c r="H9" s="366"/>
      <c r="I9" s="373"/>
      <c r="J9" s="362"/>
      <c r="K9" s="375"/>
      <c r="L9" s="362"/>
      <c r="M9" s="375"/>
      <c r="N9" s="23"/>
      <c r="O9" s="373"/>
    </row>
    <row r="10" spans="1:15" ht="32.25" customHeight="1" thickBot="1" x14ac:dyDescent="0.3">
      <c r="A10" s="24" t="s">
        <v>161</v>
      </c>
      <c r="C10" s="104" t="s">
        <v>162</v>
      </c>
      <c r="D10" s="105" t="s">
        <v>163</v>
      </c>
      <c r="F10" s="481" t="s">
        <v>263</v>
      </c>
      <c r="G10" s="482"/>
      <c r="H10" s="366"/>
      <c r="I10" s="373"/>
      <c r="J10" s="362"/>
      <c r="K10" s="375"/>
      <c r="L10" s="362"/>
      <c r="M10" s="375"/>
      <c r="N10" s="23"/>
      <c r="O10" s="373"/>
    </row>
    <row r="11" spans="1:15" ht="15.75" thickBot="1" x14ac:dyDescent="0.3">
      <c r="B11" s="106" t="s">
        <v>6</v>
      </c>
      <c r="C11" s="106" t="s">
        <v>164</v>
      </c>
      <c r="D11" s="298"/>
      <c r="F11" s="497"/>
      <c r="G11" s="498"/>
      <c r="H11" s="366"/>
      <c r="I11" s="373"/>
      <c r="J11" s="362"/>
      <c r="K11" s="375"/>
      <c r="L11" s="362"/>
      <c r="M11" s="375"/>
      <c r="N11" s="23"/>
      <c r="O11" s="373"/>
    </row>
    <row r="12" spans="1:15" x14ac:dyDescent="0.25">
      <c r="B12" s="107" t="s">
        <v>18</v>
      </c>
      <c r="C12" s="108">
        <v>34.200000000000003</v>
      </c>
      <c r="D12" s="433">
        <f>C12</f>
        <v>34.200000000000003</v>
      </c>
      <c r="F12" s="499"/>
      <c r="G12" s="500"/>
      <c r="H12" s="366"/>
      <c r="I12" s="373"/>
      <c r="J12" s="362"/>
      <c r="K12" s="375"/>
      <c r="L12" s="362"/>
      <c r="M12" s="375"/>
      <c r="N12" s="23"/>
      <c r="O12" s="373"/>
    </row>
    <row r="13" spans="1:15" x14ac:dyDescent="0.25">
      <c r="B13" s="109" t="s">
        <v>23</v>
      </c>
      <c r="C13" s="110">
        <v>38.576999999999998</v>
      </c>
      <c r="D13" s="434">
        <f t="shared" ref="D13:D22" si="0">C13</f>
        <v>38.576999999999998</v>
      </c>
      <c r="F13" s="499" t="s">
        <v>258</v>
      </c>
      <c r="G13" s="500"/>
      <c r="H13" s="366"/>
      <c r="I13" s="373"/>
      <c r="J13" s="362"/>
      <c r="K13" s="375"/>
      <c r="L13" s="362"/>
      <c r="M13" s="375"/>
      <c r="N13" s="23"/>
      <c r="O13" s="373"/>
    </row>
    <row r="14" spans="1:15" x14ac:dyDescent="0.25">
      <c r="B14" s="109" t="s">
        <v>25</v>
      </c>
      <c r="C14" s="110">
        <v>53.6</v>
      </c>
      <c r="D14" s="434">
        <f t="shared" si="0"/>
        <v>53.6</v>
      </c>
      <c r="E14" s="361" t="s">
        <v>239</v>
      </c>
      <c r="F14" s="499"/>
      <c r="G14" s="500"/>
      <c r="H14" s="366"/>
      <c r="I14" s="373"/>
      <c r="J14" s="362"/>
      <c r="K14" s="375"/>
      <c r="L14" s="362"/>
      <c r="M14" s="375"/>
      <c r="N14" s="23"/>
      <c r="O14" s="373"/>
    </row>
    <row r="15" spans="1:15" x14ac:dyDescent="0.25">
      <c r="B15" s="109" t="s">
        <v>27</v>
      </c>
      <c r="C15" s="110">
        <v>25.168500000000002</v>
      </c>
      <c r="D15" s="434">
        <f t="shared" si="0"/>
        <v>25.168500000000002</v>
      </c>
      <c r="E15" s="374"/>
      <c r="F15" s="495"/>
      <c r="G15" s="496"/>
      <c r="H15" s="366"/>
      <c r="I15" s="373"/>
      <c r="J15" s="362"/>
      <c r="K15" s="375"/>
      <c r="L15" s="362"/>
      <c r="M15" s="375"/>
      <c r="N15" s="23"/>
      <c r="O15" s="373"/>
    </row>
    <row r="16" spans="1:15" x14ac:dyDescent="0.25">
      <c r="B16" s="109" t="s">
        <v>29</v>
      </c>
      <c r="C16" s="110">
        <v>43.058999999999997</v>
      </c>
      <c r="D16" s="434">
        <f t="shared" si="0"/>
        <v>43.058999999999997</v>
      </c>
      <c r="E16" s="374"/>
      <c r="F16" s="495"/>
      <c r="G16" s="496"/>
      <c r="H16" s="366"/>
      <c r="I16" s="373"/>
      <c r="J16" s="362"/>
      <c r="K16" s="375"/>
      <c r="L16" s="362"/>
      <c r="M16" s="375"/>
      <c r="N16" s="23"/>
      <c r="O16" s="373"/>
    </row>
    <row r="17" spans="1:15" x14ac:dyDescent="0.25">
      <c r="B17" s="109" t="s">
        <v>31</v>
      </c>
      <c r="C17" s="110">
        <v>23.67</v>
      </c>
      <c r="D17" s="434">
        <f t="shared" si="0"/>
        <v>23.67</v>
      </c>
      <c r="E17" s="374"/>
      <c r="F17" s="495"/>
      <c r="G17" s="496"/>
      <c r="H17" s="366"/>
      <c r="I17" s="373"/>
      <c r="J17" s="362"/>
      <c r="K17" s="375"/>
      <c r="L17" s="362"/>
      <c r="M17" s="375"/>
      <c r="N17" s="23"/>
      <c r="O17" s="373"/>
    </row>
    <row r="18" spans="1:15" x14ac:dyDescent="0.25">
      <c r="B18" s="109" t="s">
        <v>32</v>
      </c>
      <c r="C18" s="110">
        <v>23.94</v>
      </c>
      <c r="D18" s="434">
        <f t="shared" si="0"/>
        <v>23.94</v>
      </c>
      <c r="E18" s="374"/>
      <c r="F18" s="495"/>
      <c r="G18" s="496"/>
      <c r="H18" s="366"/>
      <c r="I18" s="373"/>
      <c r="J18" s="362"/>
      <c r="K18" s="375"/>
      <c r="L18" s="362"/>
      <c r="M18" s="375"/>
      <c r="N18" s="23"/>
      <c r="O18" s="373"/>
    </row>
    <row r="19" spans="1:15" x14ac:dyDescent="0.25">
      <c r="B19" s="109" t="s">
        <v>34</v>
      </c>
      <c r="C19" s="110">
        <v>35.237000000000002</v>
      </c>
      <c r="D19" s="434">
        <f t="shared" si="0"/>
        <v>35.237000000000002</v>
      </c>
      <c r="E19" s="374"/>
      <c r="F19" s="495"/>
      <c r="G19" s="496"/>
      <c r="H19" s="366"/>
      <c r="I19" s="373"/>
      <c r="J19" s="362"/>
      <c r="K19" s="375"/>
      <c r="L19" s="362"/>
      <c r="M19" s="375"/>
      <c r="N19" s="23"/>
      <c r="O19" s="373"/>
    </row>
    <row r="20" spans="1:15" x14ac:dyDescent="0.25">
      <c r="B20" s="109" t="s">
        <v>36</v>
      </c>
      <c r="C20" s="110">
        <v>141.86000000000001</v>
      </c>
      <c r="D20" s="434">
        <f t="shared" si="0"/>
        <v>141.86000000000001</v>
      </c>
      <c r="E20" s="361" t="s">
        <v>239</v>
      </c>
      <c r="F20" s="495"/>
      <c r="G20" s="496"/>
      <c r="H20" s="366"/>
      <c r="I20" s="373"/>
      <c r="J20" s="362"/>
      <c r="K20" s="375"/>
      <c r="L20" s="362"/>
      <c r="M20" s="375"/>
      <c r="N20" s="23"/>
      <c r="O20" s="373"/>
    </row>
    <row r="21" spans="1:15" x14ac:dyDescent="0.25">
      <c r="B21" s="109" t="s">
        <v>38</v>
      </c>
      <c r="C21" s="110">
        <v>1</v>
      </c>
      <c r="D21" s="434">
        <f t="shared" si="0"/>
        <v>1</v>
      </c>
      <c r="E21" s="374" t="s">
        <v>240</v>
      </c>
      <c r="F21" s="495"/>
      <c r="G21" s="496"/>
      <c r="H21" s="366"/>
      <c r="I21" s="373"/>
      <c r="J21" s="362"/>
      <c r="K21" s="375"/>
      <c r="L21" s="362"/>
      <c r="M21" s="375"/>
      <c r="N21" s="23"/>
      <c r="O21" s="373"/>
    </row>
    <row r="22" spans="1:15" ht="15.75" thickBot="1" x14ac:dyDescent="0.3">
      <c r="B22" s="111" t="s">
        <v>40</v>
      </c>
      <c r="C22" s="112">
        <v>24</v>
      </c>
      <c r="D22" s="435">
        <f t="shared" si="0"/>
        <v>24</v>
      </c>
      <c r="E22" s="374"/>
      <c r="F22" s="501"/>
      <c r="G22" s="502"/>
      <c r="H22" s="366"/>
      <c r="I22" s="373"/>
      <c r="J22" s="362"/>
      <c r="K22" s="375"/>
      <c r="L22" s="362"/>
      <c r="M22" s="375"/>
      <c r="N22" s="23"/>
      <c r="O22" s="373"/>
    </row>
    <row r="23" spans="1:15" x14ac:dyDescent="0.25">
      <c r="E23" s="374"/>
      <c r="F23" s="374"/>
      <c r="G23" s="373"/>
      <c r="H23" s="366"/>
      <c r="I23" s="373"/>
      <c r="J23" s="362"/>
      <c r="K23" s="375"/>
      <c r="L23" s="362"/>
      <c r="M23" s="375"/>
      <c r="N23" s="23"/>
      <c r="O23" s="373"/>
    </row>
    <row r="24" spans="1:15" x14ac:dyDescent="0.25">
      <c r="E24" s="374"/>
      <c r="F24" s="374"/>
      <c r="G24" s="373"/>
      <c r="H24" s="366"/>
      <c r="I24" s="373"/>
      <c r="J24" s="362"/>
      <c r="K24" s="375"/>
      <c r="L24" s="362"/>
      <c r="M24" s="375"/>
      <c r="N24" s="23"/>
      <c r="O24" s="373"/>
    </row>
    <row r="25" spans="1:15" x14ac:dyDescent="0.25">
      <c r="A25" s="361" t="s">
        <v>270</v>
      </c>
    </row>
    <row r="26" spans="1:15" ht="15.75" thickBot="1" x14ac:dyDescent="0.3"/>
    <row r="27" spans="1:15" ht="15.75" thickBot="1" x14ac:dyDescent="0.3">
      <c r="A27" s="51" t="s">
        <v>136</v>
      </c>
      <c r="B27" s="436" t="s">
        <v>104</v>
      </c>
    </row>
    <row r="28" spans="1:15" ht="15.75" thickBot="1" x14ac:dyDescent="0.3"/>
    <row r="29" spans="1:15" ht="15.75" thickBot="1" x14ac:dyDescent="0.3">
      <c r="A29" s="466" t="s">
        <v>216</v>
      </c>
      <c r="B29" s="467"/>
    </row>
    <row r="30" spans="1:15" ht="15.75" thickBot="1" x14ac:dyDescent="0.3">
      <c r="A30" s="503"/>
      <c r="B30" s="504"/>
    </row>
    <row r="32" spans="1:15" x14ac:dyDescent="0.25">
      <c r="A32" s="465" t="s">
        <v>205</v>
      </c>
      <c r="B32" s="465"/>
      <c r="E32" s="374"/>
      <c r="F32" s="374"/>
      <c r="G32" s="373"/>
      <c r="H32" s="366"/>
      <c r="I32" s="373"/>
      <c r="J32" s="362"/>
      <c r="K32" s="375"/>
      <c r="L32" s="362"/>
      <c r="M32" s="375"/>
      <c r="N32" s="23"/>
      <c r="O32" s="373"/>
    </row>
    <row r="33" spans="1:15" x14ac:dyDescent="0.25">
      <c r="A33" s="361" t="s">
        <v>271</v>
      </c>
      <c r="E33" s="374"/>
      <c r="F33" s="374"/>
      <c r="G33" s="373"/>
      <c r="H33" s="366"/>
      <c r="I33" s="373"/>
      <c r="J33" s="362"/>
      <c r="K33" s="375"/>
      <c r="L33" s="362"/>
      <c r="M33" s="375"/>
      <c r="N33" s="23"/>
      <c r="O33" s="373"/>
    </row>
    <row r="34" spans="1:15" x14ac:dyDescent="0.25">
      <c r="E34" s="374"/>
      <c r="F34" s="374"/>
      <c r="G34" s="373"/>
      <c r="H34" s="366"/>
      <c r="I34" s="373"/>
      <c r="J34" s="362"/>
      <c r="K34" s="375"/>
      <c r="L34" s="362"/>
      <c r="M34" s="375"/>
      <c r="N34" s="23"/>
      <c r="O34" s="373"/>
    </row>
    <row r="35" spans="1:15" x14ac:dyDescent="0.25">
      <c r="A35" s="114" t="s">
        <v>82</v>
      </c>
      <c r="B35" s="37" t="s">
        <v>79</v>
      </c>
      <c r="C35" s="115" t="s">
        <v>88</v>
      </c>
      <c r="D35" s="46" t="s">
        <v>18</v>
      </c>
      <c r="E35" s="114" t="s">
        <v>89</v>
      </c>
      <c r="F35" s="46" t="s">
        <v>95</v>
      </c>
      <c r="G35" s="373"/>
      <c r="H35" s="366"/>
      <c r="I35" s="373"/>
      <c r="J35" s="362"/>
      <c r="K35" s="375"/>
      <c r="L35" s="362"/>
      <c r="M35" s="375"/>
      <c r="N35" s="23"/>
      <c r="O35" s="373"/>
    </row>
    <row r="36" spans="1:15" ht="15" customHeight="1" x14ac:dyDescent="0.25">
      <c r="A36" s="37"/>
      <c r="B36" s="37" t="s">
        <v>246</v>
      </c>
      <c r="C36" s="37"/>
      <c r="D36" s="46" t="s">
        <v>23</v>
      </c>
      <c r="E36" s="475" t="s">
        <v>165</v>
      </c>
      <c r="F36" s="46" t="s">
        <v>19</v>
      </c>
      <c r="G36" s="373"/>
      <c r="H36" s="366"/>
      <c r="I36" s="373"/>
      <c r="J36" s="362"/>
      <c r="K36" s="375"/>
      <c r="L36" s="362"/>
      <c r="M36" s="375"/>
      <c r="N36" s="23"/>
      <c r="O36" s="373"/>
    </row>
    <row r="37" spans="1:15" x14ac:dyDescent="0.25">
      <c r="A37" s="37"/>
      <c r="B37" s="116" t="s">
        <v>247</v>
      </c>
      <c r="C37" s="37"/>
      <c r="D37" s="46" t="s">
        <v>25</v>
      </c>
      <c r="E37" s="476"/>
      <c r="F37" s="46" t="s">
        <v>22</v>
      </c>
      <c r="G37" s="373"/>
      <c r="H37" s="366"/>
      <c r="I37" s="373"/>
      <c r="J37" s="362"/>
      <c r="K37" s="375"/>
      <c r="L37" s="362"/>
      <c r="M37" s="375"/>
      <c r="N37" s="23"/>
      <c r="O37" s="373"/>
    </row>
    <row r="38" spans="1:15" x14ac:dyDescent="0.25">
      <c r="A38" s="37"/>
      <c r="B38" s="37" t="s">
        <v>151</v>
      </c>
      <c r="C38" s="37"/>
      <c r="D38" s="46" t="s">
        <v>27</v>
      </c>
      <c r="E38" s="477"/>
      <c r="F38" s="46" t="s">
        <v>24</v>
      </c>
      <c r="G38" s="373"/>
      <c r="H38" s="366"/>
      <c r="I38" s="373"/>
      <c r="J38" s="362"/>
      <c r="K38" s="375"/>
      <c r="L38" s="362"/>
      <c r="M38" s="375"/>
      <c r="N38" s="23"/>
      <c r="O38" s="373"/>
    </row>
    <row r="39" spans="1:15" x14ac:dyDescent="0.25">
      <c r="A39" s="37"/>
      <c r="B39" s="37" t="s">
        <v>83</v>
      </c>
      <c r="C39" s="37"/>
      <c r="D39" s="46" t="s">
        <v>31</v>
      </c>
      <c r="E39" s="46"/>
      <c r="F39" s="46" t="s">
        <v>26</v>
      </c>
      <c r="G39" s="373"/>
      <c r="H39" s="366"/>
      <c r="I39" s="373"/>
      <c r="J39" s="362"/>
      <c r="K39" s="375"/>
      <c r="L39" s="362"/>
      <c r="M39" s="375"/>
      <c r="N39" s="23"/>
      <c r="O39" s="373"/>
    </row>
    <row r="40" spans="1:15" x14ac:dyDescent="0.25">
      <c r="A40" s="37"/>
      <c r="B40" s="37" t="s">
        <v>84</v>
      </c>
      <c r="C40" s="37"/>
      <c r="D40" s="46" t="s">
        <v>32</v>
      </c>
      <c r="E40" s="46"/>
      <c r="F40" s="46" t="s">
        <v>28</v>
      </c>
      <c r="G40" s="373"/>
      <c r="H40" s="366"/>
      <c r="I40" s="373"/>
      <c r="J40" s="362"/>
      <c r="K40" s="375"/>
      <c r="L40" s="362"/>
      <c r="M40" s="375"/>
      <c r="N40" s="23"/>
      <c r="O40" s="373"/>
    </row>
    <row r="41" spans="1:15" x14ac:dyDescent="0.25">
      <c r="A41" s="37"/>
      <c r="B41" s="422" t="s">
        <v>248</v>
      </c>
      <c r="C41" s="37"/>
      <c r="D41" s="46" t="s">
        <v>34</v>
      </c>
      <c r="E41" s="46"/>
      <c r="F41" s="46" t="s">
        <v>30</v>
      </c>
      <c r="G41" s="373"/>
      <c r="H41" s="366"/>
      <c r="I41" s="373"/>
      <c r="J41" s="362"/>
      <c r="K41" s="375"/>
      <c r="L41" s="362"/>
      <c r="M41" s="375"/>
      <c r="N41" s="23"/>
      <c r="O41" s="373"/>
    </row>
    <row r="42" spans="1:15" x14ac:dyDescent="0.25">
      <c r="A42" s="37"/>
      <c r="B42" s="37" t="s">
        <v>86</v>
      </c>
      <c r="C42" s="37"/>
      <c r="D42" s="46" t="s">
        <v>36</v>
      </c>
      <c r="E42" s="46"/>
      <c r="F42" s="37" t="s">
        <v>96</v>
      </c>
      <c r="G42" s="373"/>
      <c r="H42" s="366"/>
      <c r="I42" s="373"/>
      <c r="J42" s="362"/>
      <c r="K42" s="375"/>
      <c r="L42" s="362"/>
      <c r="M42" s="375"/>
      <c r="N42" s="23"/>
      <c r="O42" s="373"/>
    </row>
    <row r="43" spans="1:15" x14ac:dyDescent="0.25">
      <c r="A43" s="37"/>
      <c r="B43" s="37" t="s">
        <v>85</v>
      </c>
      <c r="C43" s="37"/>
      <c r="D43" s="46" t="s">
        <v>38</v>
      </c>
      <c r="E43" s="46"/>
      <c r="F43" s="46" t="s">
        <v>33</v>
      </c>
      <c r="G43" s="373"/>
      <c r="H43" s="366"/>
      <c r="I43" s="373"/>
      <c r="J43" s="362"/>
      <c r="K43" s="375"/>
      <c r="L43" s="362"/>
      <c r="M43" s="375"/>
      <c r="N43" s="23"/>
      <c r="O43" s="373"/>
    </row>
    <row r="44" spans="1:15" x14ac:dyDescent="0.25">
      <c r="A44" s="37"/>
      <c r="B44" s="37" t="s">
        <v>166</v>
      </c>
      <c r="C44" s="37"/>
      <c r="D44" s="37"/>
      <c r="E44" s="46"/>
      <c r="F44" s="46" t="s">
        <v>35</v>
      </c>
      <c r="G44" s="373"/>
      <c r="H44" s="366"/>
      <c r="I44" s="373"/>
      <c r="J44" s="362"/>
      <c r="K44" s="375"/>
      <c r="L44" s="362"/>
      <c r="M44" s="375"/>
      <c r="N44" s="23"/>
      <c r="O44" s="373"/>
    </row>
    <row r="45" spans="1:15" x14ac:dyDescent="0.25">
      <c r="A45" s="115" t="s">
        <v>87</v>
      </c>
      <c r="B45" s="37" t="s">
        <v>254</v>
      </c>
      <c r="C45" s="37"/>
      <c r="D45" s="37"/>
      <c r="E45" s="46"/>
      <c r="F45" s="46" t="s">
        <v>37</v>
      </c>
      <c r="G45" s="373"/>
      <c r="H45" s="366"/>
      <c r="I45" s="373"/>
      <c r="J45" s="362"/>
      <c r="K45" s="375"/>
      <c r="L45" s="362"/>
      <c r="M45" s="375"/>
      <c r="N45" s="23"/>
      <c r="O45" s="373"/>
    </row>
    <row r="46" spans="1:15" x14ac:dyDescent="0.25">
      <c r="A46" s="37"/>
      <c r="B46" s="37" t="s">
        <v>255</v>
      </c>
      <c r="C46" s="37"/>
      <c r="D46" s="37"/>
      <c r="E46" s="46"/>
      <c r="F46" s="46" t="s">
        <v>39</v>
      </c>
      <c r="G46" s="373"/>
      <c r="H46" s="366"/>
      <c r="I46" s="373"/>
      <c r="J46" s="362"/>
      <c r="K46" s="375"/>
      <c r="L46" s="362"/>
      <c r="M46" s="375"/>
      <c r="N46" s="23"/>
      <c r="O46" s="373"/>
    </row>
    <row r="47" spans="1:15" x14ac:dyDescent="0.25">
      <c r="A47" s="37"/>
      <c r="B47" s="37"/>
      <c r="C47" s="37"/>
      <c r="D47" s="37"/>
      <c r="E47" s="46"/>
      <c r="F47" s="46" t="s">
        <v>41</v>
      </c>
      <c r="G47" s="373"/>
      <c r="H47" s="366"/>
      <c r="I47" s="373"/>
      <c r="J47" s="362"/>
      <c r="K47" s="375"/>
      <c r="L47" s="362"/>
      <c r="M47" s="375"/>
      <c r="N47" s="23"/>
      <c r="O47" s="373"/>
    </row>
    <row r="48" spans="1:15" x14ac:dyDescent="0.25">
      <c r="A48" s="37"/>
      <c r="B48" s="37"/>
      <c r="C48" s="37"/>
      <c r="D48" s="37"/>
      <c r="E48" s="46"/>
      <c r="F48" s="46" t="s">
        <v>43</v>
      </c>
      <c r="G48" s="373"/>
      <c r="H48" s="366"/>
      <c r="I48" s="373"/>
      <c r="J48" s="362"/>
      <c r="K48" s="375"/>
      <c r="L48" s="362"/>
      <c r="M48" s="375"/>
      <c r="N48" s="23"/>
      <c r="O48" s="373"/>
    </row>
    <row r="49" spans="1:15" x14ac:dyDescent="0.25">
      <c r="A49" s="28"/>
      <c r="E49" s="374"/>
      <c r="F49" s="374"/>
      <c r="G49" s="373"/>
      <c r="H49" s="366"/>
      <c r="I49" s="373"/>
      <c r="J49" s="362"/>
      <c r="K49" s="375"/>
      <c r="L49" s="362"/>
      <c r="M49" s="375"/>
      <c r="N49" s="23"/>
      <c r="O49" s="373"/>
    </row>
    <row r="50" spans="1:15" x14ac:dyDescent="0.25">
      <c r="A50" s="117" t="s">
        <v>167</v>
      </c>
      <c r="B50" s="7"/>
      <c r="C50" s="7"/>
      <c r="D50" s="7"/>
      <c r="E50" s="374"/>
      <c r="F50" s="374"/>
      <c r="G50" s="373"/>
      <c r="H50" s="366"/>
      <c r="I50" s="373"/>
      <c r="J50" s="362"/>
      <c r="K50" s="375"/>
      <c r="L50" s="362"/>
      <c r="M50" s="375"/>
      <c r="N50" s="23"/>
      <c r="O50" s="373"/>
    </row>
    <row r="51" spans="1:15" x14ac:dyDescent="0.25">
      <c r="E51" s="374"/>
      <c r="F51" s="374"/>
      <c r="G51" s="373"/>
      <c r="H51" s="366"/>
      <c r="I51" s="373"/>
      <c r="J51" s="362"/>
      <c r="K51" s="375"/>
      <c r="L51" s="362"/>
      <c r="M51" s="375"/>
      <c r="N51" s="23"/>
      <c r="O51" s="373"/>
    </row>
    <row r="52" spans="1:15" x14ac:dyDescent="0.25">
      <c r="A52" s="28" t="s">
        <v>278</v>
      </c>
      <c r="E52" s="374"/>
      <c r="F52" s="374"/>
      <c r="G52" s="373"/>
      <c r="H52" s="366"/>
      <c r="I52" s="373"/>
      <c r="J52" s="362"/>
      <c r="K52" s="375"/>
      <c r="L52" s="362"/>
      <c r="M52" s="375"/>
      <c r="N52" s="23"/>
      <c r="O52" s="373"/>
    </row>
    <row r="53" spans="1:15" x14ac:dyDescent="0.25">
      <c r="A53" s="28" t="s">
        <v>249</v>
      </c>
      <c r="E53" s="374"/>
      <c r="F53" s="374"/>
      <c r="G53" s="373"/>
      <c r="H53" s="366"/>
      <c r="I53" s="373"/>
      <c r="J53" s="362"/>
      <c r="K53" s="362"/>
      <c r="L53" s="362"/>
      <c r="M53" s="362"/>
      <c r="N53" s="23"/>
      <c r="O53" s="373"/>
    </row>
    <row r="54" spans="1:15" x14ac:dyDescent="0.25">
      <c r="A54" s="361" t="s">
        <v>272</v>
      </c>
      <c r="E54" s="374"/>
      <c r="F54" s="374"/>
      <c r="G54" s="373"/>
      <c r="H54" s="366"/>
      <c r="I54" s="373"/>
      <c r="J54" s="362"/>
      <c r="K54" s="362"/>
      <c r="L54" s="362"/>
      <c r="M54" s="362"/>
      <c r="N54" s="23"/>
      <c r="O54" s="373"/>
    </row>
    <row r="55" spans="1:15" x14ac:dyDescent="0.25">
      <c r="A55" s="361" t="s">
        <v>277</v>
      </c>
      <c r="E55" s="374"/>
      <c r="F55" s="374"/>
      <c r="G55" s="373"/>
      <c r="H55" s="366"/>
      <c r="I55" s="373"/>
      <c r="J55" s="362"/>
      <c r="K55" s="375"/>
      <c r="L55" s="362"/>
      <c r="M55" s="375"/>
      <c r="N55" s="23"/>
      <c r="O55" s="373"/>
    </row>
    <row r="56" spans="1:15" ht="15.75" thickBot="1" x14ac:dyDescent="0.3">
      <c r="A56" s="361" t="s">
        <v>260</v>
      </c>
      <c r="E56" s="374"/>
      <c r="F56" s="374"/>
      <c r="G56" s="373"/>
      <c r="H56" s="366"/>
      <c r="I56" s="373"/>
      <c r="J56" s="362"/>
      <c r="K56" s="375"/>
      <c r="L56" s="362"/>
      <c r="M56" s="375"/>
      <c r="N56" s="23"/>
      <c r="O56" s="373"/>
    </row>
    <row r="57" spans="1:15" ht="15.75" thickBot="1" x14ac:dyDescent="0.3">
      <c r="A57" s="370" t="s">
        <v>243</v>
      </c>
      <c r="B57" s="414" t="s">
        <v>244</v>
      </c>
      <c r="E57" s="374"/>
      <c r="F57" s="374"/>
      <c r="G57" s="455" t="s">
        <v>263</v>
      </c>
      <c r="H57" s="456"/>
      <c r="I57" s="373"/>
      <c r="J57" s="362"/>
      <c r="K57" s="375"/>
      <c r="L57" s="362"/>
      <c r="M57" s="118"/>
      <c r="N57" s="23"/>
      <c r="O57" s="373"/>
    </row>
    <row r="58" spans="1:15" x14ac:dyDescent="0.25">
      <c r="A58" s="367" t="s">
        <v>79</v>
      </c>
      <c r="B58" s="437"/>
      <c r="E58" s="374"/>
      <c r="F58" s="374"/>
      <c r="G58" s="457"/>
      <c r="H58" s="458"/>
      <c r="I58" s="373"/>
      <c r="J58" s="362"/>
      <c r="K58" s="375"/>
      <c r="L58" s="362"/>
      <c r="M58" s="375"/>
      <c r="N58" s="23"/>
      <c r="O58" s="373"/>
    </row>
    <row r="59" spans="1:15" x14ac:dyDescent="0.25">
      <c r="A59" s="368" t="s">
        <v>80</v>
      </c>
      <c r="B59" s="434"/>
      <c r="E59" s="374"/>
      <c r="F59" s="374"/>
      <c r="G59" s="495"/>
      <c r="H59" s="496"/>
      <c r="I59" s="373"/>
      <c r="J59" s="362"/>
      <c r="K59" s="375"/>
      <c r="L59" s="362"/>
      <c r="M59" s="375"/>
      <c r="N59" s="23"/>
      <c r="O59" s="373"/>
    </row>
    <row r="60" spans="1:15" x14ac:dyDescent="0.25">
      <c r="A60" s="368" t="s">
        <v>81</v>
      </c>
      <c r="B60" s="434"/>
      <c r="E60" s="374"/>
      <c r="F60" s="374"/>
      <c r="G60" s="495"/>
      <c r="H60" s="496"/>
      <c r="I60" s="373"/>
      <c r="J60" s="362"/>
      <c r="K60" s="375"/>
      <c r="L60" s="362"/>
      <c r="M60" s="375"/>
      <c r="N60" s="23"/>
      <c r="O60" s="373"/>
    </row>
    <row r="61" spans="1:15" x14ac:dyDescent="0.25">
      <c r="A61" s="368" t="s">
        <v>151</v>
      </c>
      <c r="B61" s="434"/>
      <c r="E61" s="374"/>
      <c r="F61" s="374"/>
      <c r="G61" s="495"/>
      <c r="H61" s="496"/>
      <c r="I61" s="373"/>
      <c r="J61" s="362"/>
      <c r="K61" s="375"/>
      <c r="L61" s="362"/>
      <c r="M61" s="375"/>
      <c r="N61" s="23"/>
      <c r="O61" s="373"/>
    </row>
    <row r="62" spans="1:15" x14ac:dyDescent="0.25">
      <c r="A62" s="368" t="s">
        <v>83</v>
      </c>
      <c r="B62" s="434"/>
      <c r="E62" s="374"/>
      <c r="F62" s="374"/>
      <c r="G62" s="495"/>
      <c r="H62" s="496"/>
      <c r="I62" s="373"/>
      <c r="J62" s="362"/>
      <c r="K62" s="375"/>
      <c r="L62" s="362"/>
      <c r="M62" s="375"/>
      <c r="N62" s="23"/>
      <c r="O62" s="373"/>
    </row>
    <row r="63" spans="1:15" x14ac:dyDescent="0.25">
      <c r="A63" s="368" t="s">
        <v>84</v>
      </c>
      <c r="B63" s="434"/>
      <c r="E63" s="374"/>
      <c r="F63" s="374"/>
      <c r="G63" s="495"/>
      <c r="H63" s="496"/>
      <c r="I63" s="373"/>
      <c r="J63" s="362"/>
      <c r="K63" s="375"/>
      <c r="L63" s="362"/>
      <c r="M63" s="375"/>
      <c r="N63" s="23"/>
      <c r="O63" s="373"/>
    </row>
    <row r="64" spans="1:15" x14ac:dyDescent="0.25">
      <c r="A64" s="422" t="s">
        <v>248</v>
      </c>
      <c r="B64" s="434"/>
      <c r="E64" s="374"/>
      <c r="F64" s="374"/>
      <c r="G64" s="495"/>
      <c r="H64" s="496"/>
      <c r="I64" s="373"/>
      <c r="J64" s="362"/>
      <c r="K64" s="375"/>
      <c r="L64" s="362"/>
      <c r="M64" s="375"/>
      <c r="N64" s="23"/>
      <c r="O64" s="373"/>
    </row>
    <row r="65" spans="1:17" x14ac:dyDescent="0.25">
      <c r="A65" s="368" t="s">
        <v>86</v>
      </c>
      <c r="B65" s="434"/>
      <c r="E65" s="374"/>
      <c r="F65" s="374"/>
      <c r="G65" s="495"/>
      <c r="H65" s="496"/>
      <c r="I65" s="373"/>
      <c r="J65" s="362"/>
      <c r="K65" s="375"/>
      <c r="L65" s="362"/>
      <c r="M65" s="375"/>
      <c r="N65" s="23"/>
      <c r="O65" s="373"/>
    </row>
    <row r="66" spans="1:17" x14ac:dyDescent="0.25">
      <c r="A66" s="368" t="s">
        <v>85</v>
      </c>
      <c r="B66" s="434"/>
      <c r="E66" s="374"/>
      <c r="F66" s="374"/>
      <c r="G66" s="495"/>
      <c r="H66" s="496"/>
      <c r="I66" s="373"/>
      <c r="J66" s="362"/>
      <c r="K66" s="375"/>
      <c r="L66" s="362"/>
      <c r="M66" s="375"/>
      <c r="N66" s="23"/>
      <c r="O66" s="373"/>
    </row>
    <row r="67" spans="1:17" ht="15.75" thickBot="1" x14ac:dyDescent="0.3">
      <c r="A67" s="369" t="s">
        <v>152</v>
      </c>
      <c r="B67" s="435"/>
      <c r="E67" s="374"/>
      <c r="F67" s="374"/>
      <c r="G67" s="495"/>
      <c r="H67" s="496"/>
      <c r="I67" s="373"/>
      <c r="J67" s="362"/>
      <c r="K67" s="375"/>
      <c r="L67" s="362"/>
      <c r="M67" s="375"/>
      <c r="N67" s="23"/>
      <c r="O67" s="373"/>
    </row>
    <row r="68" spans="1:17" ht="15.75" thickBot="1" x14ac:dyDescent="0.3">
      <c r="A68" s="374"/>
      <c r="E68" s="374"/>
      <c r="F68" s="374"/>
      <c r="G68" s="495"/>
      <c r="H68" s="496"/>
      <c r="I68" s="373"/>
      <c r="J68" s="362"/>
      <c r="K68" s="375"/>
      <c r="L68" s="362"/>
      <c r="M68" s="375"/>
      <c r="N68" s="23"/>
      <c r="O68" s="373"/>
    </row>
    <row r="69" spans="1:17" ht="15.75" thickBot="1" x14ac:dyDescent="0.3">
      <c r="A69" s="370" t="s">
        <v>250</v>
      </c>
      <c r="B69" s="414" t="s">
        <v>244</v>
      </c>
      <c r="E69" s="374"/>
      <c r="F69" s="374"/>
      <c r="G69" s="495"/>
      <c r="H69" s="496"/>
      <c r="I69" s="373"/>
      <c r="J69" s="362"/>
      <c r="K69" s="375"/>
      <c r="L69" s="362"/>
      <c r="M69" s="375"/>
      <c r="N69" s="23"/>
      <c r="O69" s="373"/>
    </row>
    <row r="70" spans="1:17" x14ac:dyDescent="0.25">
      <c r="A70" s="367" t="s">
        <v>253</v>
      </c>
      <c r="B70" s="405"/>
      <c r="E70" s="374"/>
      <c r="F70" s="374"/>
      <c r="G70" s="495"/>
      <c r="H70" s="496"/>
      <c r="I70" s="373"/>
      <c r="J70" s="362"/>
      <c r="K70" s="375"/>
      <c r="L70" s="362"/>
      <c r="M70" s="375"/>
      <c r="N70" s="23"/>
      <c r="O70" s="373"/>
    </row>
    <row r="71" spans="1:17" x14ac:dyDescent="0.25">
      <c r="A71" s="371" t="s">
        <v>91</v>
      </c>
      <c r="B71" s="434"/>
      <c r="E71" s="374"/>
      <c r="F71" s="374"/>
      <c r="G71" s="495"/>
      <c r="H71" s="496"/>
      <c r="I71" s="373"/>
      <c r="J71" s="362"/>
      <c r="K71" s="375"/>
      <c r="L71" s="362"/>
      <c r="M71" s="375"/>
      <c r="N71" s="23"/>
      <c r="O71" s="373"/>
    </row>
    <row r="72" spans="1:17" x14ac:dyDescent="0.25">
      <c r="A72" s="371" t="s">
        <v>273</v>
      </c>
      <c r="B72" s="434"/>
      <c r="E72" s="374"/>
      <c r="F72" s="374"/>
      <c r="G72" s="495"/>
      <c r="H72" s="496"/>
      <c r="I72" s="373"/>
      <c r="J72" s="362"/>
      <c r="K72" s="375"/>
      <c r="L72" s="362"/>
      <c r="M72" s="375"/>
      <c r="N72" s="23"/>
      <c r="O72" s="373"/>
    </row>
    <row r="73" spans="1:17" x14ac:dyDescent="0.25">
      <c r="A73" s="371" t="s">
        <v>93</v>
      </c>
      <c r="B73" s="434"/>
      <c r="E73" s="374"/>
      <c r="F73" s="374"/>
      <c r="G73" s="495"/>
      <c r="H73" s="496"/>
      <c r="I73" s="373"/>
      <c r="J73" s="362"/>
      <c r="K73" s="375"/>
      <c r="L73" s="362"/>
      <c r="M73" s="375"/>
      <c r="N73" s="23"/>
      <c r="O73" s="373"/>
    </row>
    <row r="74" spans="1:17" ht="15.75" thickBot="1" x14ac:dyDescent="0.3">
      <c r="A74" s="369" t="s">
        <v>90</v>
      </c>
      <c r="B74" s="435"/>
      <c r="E74" s="374"/>
      <c r="F74" s="374"/>
      <c r="G74" s="501"/>
      <c r="H74" s="502"/>
      <c r="I74" s="373"/>
      <c r="J74" s="362"/>
      <c r="K74" s="375"/>
      <c r="L74" s="362"/>
      <c r="M74" s="375"/>
      <c r="N74" s="23"/>
      <c r="O74" s="373"/>
    </row>
    <row r="75" spans="1:17" x14ac:dyDescent="0.25">
      <c r="E75" s="374"/>
      <c r="F75" s="374"/>
      <c r="G75" s="373"/>
      <c r="H75" s="366"/>
      <c r="I75" s="373"/>
      <c r="J75" s="362"/>
      <c r="K75" s="375"/>
      <c r="L75" s="362"/>
      <c r="M75" s="375"/>
      <c r="N75" s="23"/>
      <c r="O75" s="373"/>
    </row>
    <row r="77" spans="1:17" x14ac:dyDescent="0.25">
      <c r="E77" s="374"/>
      <c r="F77" s="374"/>
      <c r="G77" s="373"/>
      <c r="H77" s="366"/>
      <c r="I77" s="373"/>
      <c r="J77" s="362"/>
      <c r="K77" s="375"/>
      <c r="L77" s="362"/>
      <c r="M77" s="375"/>
      <c r="N77" s="23"/>
      <c r="O77" s="373"/>
    </row>
    <row r="78" spans="1:17" x14ac:dyDescent="0.25">
      <c r="A78" s="24" t="s">
        <v>274</v>
      </c>
      <c r="E78" s="374"/>
      <c r="F78" s="374"/>
      <c r="G78" s="373"/>
      <c r="H78" s="366"/>
      <c r="I78" s="373"/>
      <c r="J78" s="362"/>
      <c r="K78" s="375"/>
      <c r="L78" s="362"/>
      <c r="M78" s="375"/>
      <c r="N78" s="23"/>
      <c r="O78" s="373"/>
    </row>
    <row r="79" spans="1:17" x14ac:dyDescent="0.25">
      <c r="A79" s="121" t="s">
        <v>276</v>
      </c>
      <c r="E79" s="374"/>
      <c r="F79" s="374"/>
      <c r="G79" s="373"/>
      <c r="H79" s="366"/>
      <c r="I79" s="373"/>
      <c r="J79" s="362"/>
      <c r="K79" s="375"/>
      <c r="L79" s="362"/>
      <c r="M79" s="375"/>
      <c r="N79" s="23"/>
      <c r="O79" s="373"/>
      <c r="P79" s="455" t="s">
        <v>263</v>
      </c>
      <c r="Q79" s="456"/>
    </row>
    <row r="80" spans="1:17" ht="15.75" thickBot="1" x14ac:dyDescent="0.3">
      <c r="A80" s="361" t="s">
        <v>259</v>
      </c>
      <c r="E80" s="374"/>
      <c r="F80" s="374"/>
      <c r="G80" s="373"/>
      <c r="H80" s="366"/>
      <c r="I80" s="373"/>
      <c r="J80" s="362"/>
      <c r="K80" s="375"/>
      <c r="L80" s="362"/>
      <c r="M80" s="375"/>
      <c r="N80" s="23"/>
      <c r="O80" s="373"/>
      <c r="P80" s="459"/>
      <c r="Q80" s="460"/>
    </row>
    <row r="81" spans="1:17" ht="15.75" thickBot="1" x14ac:dyDescent="0.3">
      <c r="A81" s="370" t="s">
        <v>169</v>
      </c>
      <c r="B81" s="20" t="s">
        <v>18</v>
      </c>
      <c r="C81" s="44" t="s">
        <v>23</v>
      </c>
      <c r="D81" s="44" t="s">
        <v>25</v>
      </c>
      <c r="E81" s="44" t="s">
        <v>27</v>
      </c>
      <c r="F81" s="44" t="s">
        <v>31</v>
      </c>
      <c r="G81" s="44" t="s">
        <v>32</v>
      </c>
      <c r="H81" s="44" t="s">
        <v>34</v>
      </c>
      <c r="I81" s="44" t="s">
        <v>36</v>
      </c>
      <c r="J81" s="45" t="s">
        <v>38</v>
      </c>
      <c r="K81" s="119" t="s">
        <v>153</v>
      </c>
      <c r="L81" s="45" t="s">
        <v>154</v>
      </c>
      <c r="M81" s="378" t="s">
        <v>170</v>
      </c>
      <c r="N81" s="23"/>
      <c r="O81" s="373"/>
      <c r="P81" s="457"/>
      <c r="Q81" s="458"/>
    </row>
    <row r="82" spans="1:17" x14ac:dyDescent="0.25">
      <c r="A82" s="372" t="s">
        <v>79</v>
      </c>
      <c r="B82" s="438"/>
      <c r="C82" s="438"/>
      <c r="D82" s="438"/>
      <c r="E82" s="438"/>
      <c r="F82" s="438"/>
      <c r="G82" s="438"/>
      <c r="H82" s="438"/>
      <c r="I82" s="438"/>
      <c r="J82" s="438"/>
      <c r="K82" s="439"/>
      <c r="L82" s="438"/>
      <c r="M82" s="381">
        <f>SUM(B82:L82)</f>
        <v>0</v>
      </c>
      <c r="N82" s="23"/>
      <c r="O82" s="373"/>
      <c r="P82" s="497"/>
      <c r="Q82" s="498"/>
    </row>
    <row r="83" spans="1:17" x14ac:dyDescent="0.25">
      <c r="A83" s="27" t="s">
        <v>80</v>
      </c>
      <c r="B83" s="382" t="s">
        <v>155</v>
      </c>
      <c r="C83" s="440"/>
      <c r="D83" s="440"/>
      <c r="E83" s="440"/>
      <c r="F83" s="382" t="s">
        <v>155</v>
      </c>
      <c r="G83" s="382" t="s">
        <v>155</v>
      </c>
      <c r="H83" s="440"/>
      <c r="I83" s="440"/>
      <c r="J83" s="440"/>
      <c r="K83" s="381" t="s">
        <v>155</v>
      </c>
      <c r="L83" s="440"/>
      <c r="M83" s="381">
        <f t="shared" ref="M83:M88" si="1">SUM(B83:L83)</f>
        <v>0</v>
      </c>
      <c r="N83" s="23"/>
      <c r="O83" s="373"/>
      <c r="P83" s="499"/>
      <c r="Q83" s="500"/>
    </row>
    <row r="84" spans="1:17" x14ac:dyDescent="0.25">
      <c r="A84" s="27" t="s">
        <v>81</v>
      </c>
      <c r="B84" s="382" t="s">
        <v>155</v>
      </c>
      <c r="C84" s="440"/>
      <c r="D84" s="440"/>
      <c r="E84" s="440"/>
      <c r="F84" s="382" t="s">
        <v>155</v>
      </c>
      <c r="G84" s="382" t="s">
        <v>155</v>
      </c>
      <c r="H84" s="440"/>
      <c r="I84" s="440"/>
      <c r="J84" s="440"/>
      <c r="K84" s="381" t="s">
        <v>155</v>
      </c>
      <c r="L84" s="440"/>
      <c r="M84" s="381">
        <f t="shared" si="1"/>
        <v>0</v>
      </c>
      <c r="N84" s="23"/>
      <c r="O84" s="373"/>
      <c r="P84" s="499"/>
      <c r="Q84" s="500"/>
    </row>
    <row r="85" spans="1:17" x14ac:dyDescent="0.25">
      <c r="A85" s="368" t="s">
        <v>151</v>
      </c>
      <c r="B85" s="382" t="s">
        <v>155</v>
      </c>
      <c r="C85" s="440"/>
      <c r="D85" s="440"/>
      <c r="E85" s="440"/>
      <c r="F85" s="382" t="s">
        <v>155</v>
      </c>
      <c r="G85" s="382" t="s">
        <v>155</v>
      </c>
      <c r="H85" s="440"/>
      <c r="I85" s="440"/>
      <c r="J85" s="440"/>
      <c r="K85" s="381" t="s">
        <v>155</v>
      </c>
      <c r="L85" s="440"/>
      <c r="M85" s="381">
        <f t="shared" si="1"/>
        <v>0</v>
      </c>
      <c r="N85" s="23"/>
      <c r="O85" s="373"/>
      <c r="P85" s="499"/>
      <c r="Q85" s="500"/>
    </row>
    <row r="86" spans="1:17" x14ac:dyDescent="0.25">
      <c r="A86" s="27" t="s">
        <v>83</v>
      </c>
      <c r="B86" s="440"/>
      <c r="C86" s="382" t="s">
        <v>155</v>
      </c>
      <c r="D86" s="382" t="s">
        <v>155</v>
      </c>
      <c r="E86" s="382" t="s">
        <v>155</v>
      </c>
      <c r="F86" s="382" t="s">
        <v>155</v>
      </c>
      <c r="G86" s="382" t="s">
        <v>155</v>
      </c>
      <c r="H86" s="382" t="s">
        <v>155</v>
      </c>
      <c r="I86" s="382" t="s">
        <v>155</v>
      </c>
      <c r="J86" s="440"/>
      <c r="K86" s="381" t="s">
        <v>155</v>
      </c>
      <c r="L86" s="382" t="s">
        <v>155</v>
      </c>
      <c r="M86" s="381">
        <f t="shared" si="1"/>
        <v>0</v>
      </c>
      <c r="N86" s="23"/>
      <c r="O86" s="373"/>
      <c r="P86" s="499"/>
      <c r="Q86" s="500"/>
    </row>
    <row r="87" spans="1:17" x14ac:dyDescent="0.25">
      <c r="A87" s="27" t="s">
        <v>84</v>
      </c>
      <c r="B87" s="440"/>
      <c r="C87" s="440"/>
      <c r="D87" s="382" t="s">
        <v>155</v>
      </c>
      <c r="E87" s="382" t="s">
        <v>155</v>
      </c>
      <c r="F87" s="382" t="s">
        <v>155</v>
      </c>
      <c r="G87" s="382" t="s">
        <v>155</v>
      </c>
      <c r="H87" s="382" t="s">
        <v>155</v>
      </c>
      <c r="I87" s="382" t="s">
        <v>155</v>
      </c>
      <c r="J87" s="440"/>
      <c r="K87" s="381" t="s">
        <v>155</v>
      </c>
      <c r="L87" s="382" t="s">
        <v>155</v>
      </c>
      <c r="M87" s="381">
        <f t="shared" si="1"/>
        <v>0</v>
      </c>
      <c r="N87" s="23"/>
      <c r="O87" s="373"/>
      <c r="P87" s="499"/>
      <c r="Q87" s="500"/>
    </row>
    <row r="88" spans="1:17" ht="15.75" thickBot="1" x14ac:dyDescent="0.3">
      <c r="A88" s="369" t="s">
        <v>85</v>
      </c>
      <c r="B88" s="382" t="s">
        <v>155</v>
      </c>
      <c r="C88" s="440"/>
      <c r="D88" s="382" t="s">
        <v>155</v>
      </c>
      <c r="E88" s="382" t="s">
        <v>155</v>
      </c>
      <c r="F88" s="382" t="s">
        <v>155</v>
      </c>
      <c r="G88" s="382" t="s">
        <v>155</v>
      </c>
      <c r="H88" s="440"/>
      <c r="I88" s="440"/>
      <c r="J88" s="440"/>
      <c r="K88" s="381" t="s">
        <v>155</v>
      </c>
      <c r="L88" s="382" t="s">
        <v>155</v>
      </c>
      <c r="M88" s="381">
        <f t="shared" si="1"/>
        <v>0</v>
      </c>
      <c r="N88" s="23"/>
      <c r="O88" s="373"/>
      <c r="P88" s="499"/>
      <c r="Q88" s="500"/>
    </row>
    <row r="89" spans="1:17" ht="15.75" thickBot="1" x14ac:dyDescent="0.3">
      <c r="A89" s="122"/>
      <c r="B89" s="374"/>
      <c r="C89" s="374"/>
      <c r="D89" s="373"/>
      <c r="E89" s="366"/>
      <c r="F89" s="373"/>
      <c r="G89" s="362"/>
      <c r="H89" s="362"/>
      <c r="I89" s="362"/>
      <c r="J89" s="362"/>
      <c r="K89" s="384"/>
      <c r="L89" s="362"/>
      <c r="M89" s="375"/>
      <c r="N89" s="23"/>
      <c r="O89" s="373"/>
      <c r="P89" s="499"/>
      <c r="Q89" s="500"/>
    </row>
    <row r="90" spans="1:17" s="124" customFormat="1" ht="15.75" thickBot="1" x14ac:dyDescent="0.3">
      <c r="A90" s="370" t="s">
        <v>169</v>
      </c>
      <c r="B90" s="385" t="s">
        <v>18</v>
      </c>
      <c r="C90" s="386" t="s">
        <v>23</v>
      </c>
      <c r="D90" s="386" t="s">
        <v>25</v>
      </c>
      <c r="E90" s="386" t="s">
        <v>27</v>
      </c>
      <c r="F90" s="386" t="s">
        <v>31</v>
      </c>
      <c r="G90" s="386" t="s">
        <v>32</v>
      </c>
      <c r="H90" s="386" t="s">
        <v>34</v>
      </c>
      <c r="I90" s="386" t="s">
        <v>36</v>
      </c>
      <c r="J90" s="387" t="s">
        <v>38</v>
      </c>
      <c r="K90" s="388" t="s">
        <v>153</v>
      </c>
      <c r="L90" s="387" t="s">
        <v>154</v>
      </c>
      <c r="M90" s="378" t="s">
        <v>170</v>
      </c>
      <c r="N90" s="123"/>
      <c r="P90" s="505"/>
      <c r="Q90" s="506"/>
    </row>
    <row r="91" spans="1:17" s="124" customFormat="1" x14ac:dyDescent="0.25">
      <c r="A91" s="125" t="s">
        <v>253</v>
      </c>
      <c r="B91" s="415"/>
      <c r="C91" s="415"/>
      <c r="D91" s="415"/>
      <c r="E91" s="415"/>
      <c r="F91" s="417"/>
      <c r="G91" s="417"/>
      <c r="H91" s="415"/>
      <c r="I91" s="415"/>
      <c r="J91" s="415"/>
      <c r="K91" s="416"/>
      <c r="L91" s="415"/>
      <c r="M91" s="381"/>
      <c r="N91" s="123"/>
      <c r="P91" s="505"/>
      <c r="Q91" s="506"/>
    </row>
    <row r="92" spans="1:17" s="124" customFormat="1" x14ac:dyDescent="0.25">
      <c r="A92" s="126" t="s">
        <v>91</v>
      </c>
      <c r="B92" s="441"/>
      <c r="C92" s="441"/>
      <c r="D92" s="441"/>
      <c r="E92" s="441"/>
      <c r="F92" s="390" t="s">
        <v>155</v>
      </c>
      <c r="G92" s="390" t="s">
        <v>155</v>
      </c>
      <c r="H92" s="441"/>
      <c r="I92" s="441"/>
      <c r="J92" s="441"/>
      <c r="K92" s="442"/>
      <c r="L92" s="441"/>
      <c r="M92" s="381">
        <f t="shared" ref="M92:M95" si="2">SUM(B92:L92)</f>
        <v>0</v>
      </c>
      <c r="N92" s="123"/>
      <c r="P92" s="505"/>
      <c r="Q92" s="506"/>
    </row>
    <row r="93" spans="1:17" s="124" customFormat="1" x14ac:dyDescent="0.25">
      <c r="A93" s="126" t="s">
        <v>273</v>
      </c>
      <c r="B93" s="441"/>
      <c r="C93" s="441"/>
      <c r="D93" s="441"/>
      <c r="E93" s="441"/>
      <c r="F93" s="390" t="s">
        <v>155</v>
      </c>
      <c r="G93" s="390" t="s">
        <v>155</v>
      </c>
      <c r="H93" s="441"/>
      <c r="I93" s="441"/>
      <c r="J93" s="441"/>
      <c r="K93" s="442"/>
      <c r="L93" s="441"/>
      <c r="M93" s="381">
        <f t="shared" si="2"/>
        <v>0</v>
      </c>
      <c r="N93" s="123"/>
      <c r="P93" s="505"/>
      <c r="Q93" s="506"/>
    </row>
    <row r="94" spans="1:17" s="124" customFormat="1" x14ac:dyDescent="0.25">
      <c r="A94" s="126" t="s">
        <v>93</v>
      </c>
      <c r="B94" s="441"/>
      <c r="C94" s="441"/>
      <c r="D94" s="441"/>
      <c r="E94" s="441"/>
      <c r="F94" s="390" t="s">
        <v>155</v>
      </c>
      <c r="G94" s="390" t="s">
        <v>155</v>
      </c>
      <c r="H94" s="441"/>
      <c r="I94" s="441"/>
      <c r="J94" s="441"/>
      <c r="K94" s="442"/>
      <c r="L94" s="441"/>
      <c r="M94" s="381">
        <f t="shared" si="2"/>
        <v>0</v>
      </c>
      <c r="N94" s="123"/>
      <c r="P94" s="505"/>
      <c r="Q94" s="506"/>
    </row>
    <row r="95" spans="1:17" s="124" customFormat="1" ht="15.75" thickBot="1" x14ac:dyDescent="0.3">
      <c r="A95" s="127" t="s">
        <v>90</v>
      </c>
      <c r="B95" s="390" t="s">
        <v>155</v>
      </c>
      <c r="C95" s="441"/>
      <c r="D95" s="390" t="s">
        <v>155</v>
      </c>
      <c r="E95" s="390" t="s">
        <v>155</v>
      </c>
      <c r="F95" s="390" t="s">
        <v>155</v>
      </c>
      <c r="G95" s="390" t="s">
        <v>155</v>
      </c>
      <c r="H95" s="441"/>
      <c r="I95" s="441"/>
      <c r="J95" s="390" t="s">
        <v>155</v>
      </c>
      <c r="K95" s="392" t="s">
        <v>155</v>
      </c>
      <c r="L95" s="390" t="s">
        <v>155</v>
      </c>
      <c r="M95" s="381">
        <f t="shared" si="2"/>
        <v>0</v>
      </c>
      <c r="N95" s="123"/>
      <c r="P95" s="507"/>
      <c r="Q95" s="508"/>
    </row>
    <row r="96" spans="1:17" ht="15.75" thickBot="1" x14ac:dyDescent="0.3">
      <c r="E96" s="374"/>
      <c r="F96" s="374"/>
      <c r="G96" s="373"/>
      <c r="H96" s="366"/>
      <c r="I96" s="373"/>
      <c r="J96" s="362"/>
      <c r="K96" s="375"/>
      <c r="L96" s="362"/>
      <c r="M96" s="375"/>
      <c r="N96" s="23"/>
      <c r="O96" s="373"/>
    </row>
    <row r="97" spans="1:20" s="124" customFormat="1" ht="15.75" thickBot="1" x14ac:dyDescent="0.3">
      <c r="B97" s="478" t="s">
        <v>18</v>
      </c>
      <c r="C97" s="479"/>
      <c r="D97" s="479"/>
      <c r="E97" s="479"/>
      <c r="F97" s="479"/>
      <c r="G97" s="479"/>
      <c r="H97" s="480"/>
      <c r="J97" s="128" t="s">
        <v>23</v>
      </c>
      <c r="K97" s="129"/>
      <c r="L97" s="130"/>
      <c r="M97" s="129"/>
      <c r="N97" s="130"/>
      <c r="O97" s="130"/>
      <c r="P97" s="131"/>
      <c r="Q97" s="361"/>
      <c r="S97" s="455" t="s">
        <v>263</v>
      </c>
      <c r="T97" s="456"/>
    </row>
    <row r="98" spans="1:20" s="123" customFormat="1" ht="30.75" thickBot="1" x14ac:dyDescent="0.3">
      <c r="A98" s="370" t="s">
        <v>169</v>
      </c>
      <c r="B98" s="132" t="s">
        <v>95</v>
      </c>
      <c r="C98" s="133" t="s">
        <v>19</v>
      </c>
      <c r="D98" s="134" t="s">
        <v>22</v>
      </c>
      <c r="E98" s="134" t="s">
        <v>24</v>
      </c>
      <c r="F98" s="134" t="s">
        <v>26</v>
      </c>
      <c r="G98" s="134" t="s">
        <v>28</v>
      </c>
      <c r="H98" s="135" t="s">
        <v>171</v>
      </c>
      <c r="I98" s="136" t="s">
        <v>172</v>
      </c>
      <c r="J98" s="132" t="s">
        <v>96</v>
      </c>
      <c r="K98" s="137" t="s">
        <v>33</v>
      </c>
      <c r="L98" s="134" t="s">
        <v>35</v>
      </c>
      <c r="M98" s="138" t="s">
        <v>37</v>
      </c>
      <c r="N98" s="134" t="s">
        <v>39</v>
      </c>
      <c r="O98" s="134" t="s">
        <v>41</v>
      </c>
      <c r="P98" s="139" t="s">
        <v>173</v>
      </c>
      <c r="Q98" s="136" t="s">
        <v>172</v>
      </c>
      <c r="S98" s="459"/>
      <c r="T98" s="460"/>
    </row>
    <row r="99" spans="1:20" s="124" customFormat="1" x14ac:dyDescent="0.25">
      <c r="A99" s="125" t="s">
        <v>79</v>
      </c>
      <c r="B99" s="441"/>
      <c r="C99" s="441"/>
      <c r="D99" s="441"/>
      <c r="E99" s="441"/>
      <c r="F99" s="441"/>
      <c r="G99" s="441"/>
      <c r="H99" s="441"/>
      <c r="I99" s="382">
        <f t="shared" ref="I99:I104" si="3">SUM(B99:H99)</f>
        <v>0</v>
      </c>
      <c r="J99" s="441"/>
      <c r="K99" s="442"/>
      <c r="L99" s="442"/>
      <c r="M99" s="441"/>
      <c r="N99" s="441"/>
      <c r="O99" s="441"/>
      <c r="P99" s="441"/>
      <c r="Q99" s="381">
        <f t="shared" ref="Q99:Q104" si="4">SUM(J99:P99)</f>
        <v>0</v>
      </c>
      <c r="S99" s="457"/>
      <c r="T99" s="458"/>
    </row>
    <row r="100" spans="1:20" s="124" customFormat="1" x14ac:dyDescent="0.25">
      <c r="A100" s="140" t="s">
        <v>80</v>
      </c>
      <c r="B100" s="390" t="s">
        <v>155</v>
      </c>
      <c r="C100" s="390" t="s">
        <v>155</v>
      </c>
      <c r="D100" s="390" t="s">
        <v>155</v>
      </c>
      <c r="E100" s="390" t="s">
        <v>155</v>
      </c>
      <c r="F100" s="390" t="s">
        <v>155</v>
      </c>
      <c r="G100" s="390" t="s">
        <v>155</v>
      </c>
      <c r="H100" s="390" t="s">
        <v>155</v>
      </c>
      <c r="I100" s="382"/>
      <c r="J100" s="441"/>
      <c r="K100" s="442"/>
      <c r="L100" s="442"/>
      <c r="M100" s="441"/>
      <c r="N100" s="441"/>
      <c r="O100" s="441"/>
      <c r="P100" s="441"/>
      <c r="Q100" s="381">
        <f t="shared" si="4"/>
        <v>0</v>
      </c>
      <c r="S100" s="499"/>
      <c r="T100" s="500"/>
    </row>
    <row r="101" spans="1:20" s="124" customFormat="1" x14ac:dyDescent="0.25">
      <c r="A101" s="140" t="s">
        <v>81</v>
      </c>
      <c r="B101" s="390" t="s">
        <v>155</v>
      </c>
      <c r="C101" s="390" t="s">
        <v>155</v>
      </c>
      <c r="D101" s="390" t="s">
        <v>155</v>
      </c>
      <c r="E101" s="390" t="s">
        <v>155</v>
      </c>
      <c r="F101" s="390" t="s">
        <v>155</v>
      </c>
      <c r="G101" s="390" t="s">
        <v>155</v>
      </c>
      <c r="H101" s="390" t="s">
        <v>155</v>
      </c>
      <c r="I101" s="382"/>
      <c r="J101" s="441"/>
      <c r="K101" s="442"/>
      <c r="L101" s="442"/>
      <c r="M101" s="441"/>
      <c r="N101" s="441"/>
      <c r="O101" s="441"/>
      <c r="P101" s="441"/>
      <c r="Q101" s="381">
        <f t="shared" si="4"/>
        <v>0</v>
      </c>
      <c r="S101" s="499"/>
      <c r="T101" s="500"/>
    </row>
    <row r="102" spans="1:20" s="124" customFormat="1" x14ac:dyDescent="0.25">
      <c r="A102" s="140" t="s">
        <v>151</v>
      </c>
      <c r="B102" s="390" t="s">
        <v>155</v>
      </c>
      <c r="C102" s="390" t="s">
        <v>155</v>
      </c>
      <c r="D102" s="390" t="s">
        <v>155</v>
      </c>
      <c r="E102" s="390" t="s">
        <v>155</v>
      </c>
      <c r="F102" s="390" t="s">
        <v>155</v>
      </c>
      <c r="G102" s="390" t="s">
        <v>155</v>
      </c>
      <c r="H102" s="390" t="s">
        <v>155</v>
      </c>
      <c r="I102" s="382"/>
      <c r="J102" s="441"/>
      <c r="K102" s="442"/>
      <c r="L102" s="442"/>
      <c r="M102" s="441"/>
      <c r="N102" s="441"/>
      <c r="O102" s="441"/>
      <c r="P102" s="441"/>
      <c r="Q102" s="381">
        <f t="shared" si="4"/>
        <v>0</v>
      </c>
      <c r="S102" s="499"/>
      <c r="T102" s="500"/>
    </row>
    <row r="103" spans="1:20" s="124" customFormat="1" x14ac:dyDescent="0.25">
      <c r="A103" s="140" t="s">
        <v>83</v>
      </c>
      <c r="B103" s="441"/>
      <c r="C103" s="441"/>
      <c r="D103" s="441"/>
      <c r="E103" s="441"/>
      <c r="F103" s="441"/>
      <c r="G103" s="441"/>
      <c r="H103" s="441"/>
      <c r="I103" s="382">
        <f t="shared" si="3"/>
        <v>0</v>
      </c>
      <c r="J103" s="390" t="s">
        <v>155</v>
      </c>
      <c r="K103" s="392" t="s">
        <v>155</v>
      </c>
      <c r="L103" s="390" t="s">
        <v>155</v>
      </c>
      <c r="M103" s="392" t="s">
        <v>155</v>
      </c>
      <c r="N103" s="390" t="s">
        <v>155</v>
      </c>
      <c r="O103" s="390" t="s">
        <v>155</v>
      </c>
      <c r="P103" s="390" t="s">
        <v>155</v>
      </c>
      <c r="Q103" s="382"/>
      <c r="S103" s="499"/>
      <c r="T103" s="500"/>
    </row>
    <row r="104" spans="1:20" s="124" customFormat="1" x14ac:dyDescent="0.25">
      <c r="A104" s="140" t="s">
        <v>84</v>
      </c>
      <c r="B104" s="390" t="s">
        <v>155</v>
      </c>
      <c r="C104" s="390" t="s">
        <v>155</v>
      </c>
      <c r="D104" s="441"/>
      <c r="E104" s="441"/>
      <c r="F104" s="441"/>
      <c r="G104" s="441"/>
      <c r="H104" s="441"/>
      <c r="I104" s="382">
        <f t="shared" si="3"/>
        <v>0</v>
      </c>
      <c r="J104" s="390" t="s">
        <v>155</v>
      </c>
      <c r="K104" s="392" t="s">
        <v>155</v>
      </c>
      <c r="L104" s="441"/>
      <c r="M104" s="442"/>
      <c r="N104" s="441"/>
      <c r="O104" s="441"/>
      <c r="P104" s="441"/>
      <c r="Q104" s="381">
        <f t="shared" si="4"/>
        <v>0</v>
      </c>
      <c r="S104" s="499"/>
      <c r="T104" s="500"/>
    </row>
    <row r="105" spans="1:20" s="124" customFormat="1" ht="15.75" thickBot="1" x14ac:dyDescent="0.3">
      <c r="H105" s="141"/>
      <c r="K105" s="142"/>
      <c r="M105" s="142"/>
      <c r="P105" s="141"/>
      <c r="S105" s="499"/>
      <c r="T105" s="500"/>
    </row>
    <row r="106" spans="1:20" s="124" customFormat="1" ht="15.75" thickBot="1" x14ac:dyDescent="0.3">
      <c r="B106" s="478" t="s">
        <v>18</v>
      </c>
      <c r="C106" s="479"/>
      <c r="D106" s="479"/>
      <c r="E106" s="479"/>
      <c r="F106" s="479"/>
      <c r="G106" s="479"/>
      <c r="H106" s="480"/>
      <c r="J106" s="128" t="s">
        <v>23</v>
      </c>
      <c r="K106" s="129"/>
      <c r="L106" s="130"/>
      <c r="M106" s="129"/>
      <c r="N106" s="130"/>
      <c r="O106" s="130"/>
      <c r="P106" s="131"/>
      <c r="S106" s="499"/>
      <c r="T106" s="500"/>
    </row>
    <row r="107" spans="1:20" s="123" customFormat="1" ht="30.75" thickBot="1" x14ac:dyDescent="0.3">
      <c r="A107" s="370" t="s">
        <v>169</v>
      </c>
      <c r="B107" s="132" t="s">
        <v>95</v>
      </c>
      <c r="C107" s="133" t="s">
        <v>19</v>
      </c>
      <c r="D107" s="134" t="s">
        <v>22</v>
      </c>
      <c r="E107" s="134" t="s">
        <v>24</v>
      </c>
      <c r="F107" s="134" t="s">
        <v>26</v>
      </c>
      <c r="G107" s="134" t="s">
        <v>28</v>
      </c>
      <c r="H107" s="135" t="s">
        <v>171</v>
      </c>
      <c r="I107" s="136" t="s">
        <v>172</v>
      </c>
      <c r="J107" s="132" t="s">
        <v>96</v>
      </c>
      <c r="K107" s="137" t="s">
        <v>33</v>
      </c>
      <c r="L107" s="134" t="s">
        <v>35</v>
      </c>
      <c r="M107" s="138" t="s">
        <v>37</v>
      </c>
      <c r="N107" s="134" t="s">
        <v>39</v>
      </c>
      <c r="O107" s="134" t="s">
        <v>41</v>
      </c>
      <c r="P107" s="139" t="s">
        <v>173</v>
      </c>
      <c r="Q107" s="136" t="s">
        <v>172</v>
      </c>
      <c r="S107" s="505"/>
      <c r="T107" s="506"/>
    </row>
    <row r="108" spans="1:20" s="124" customFormat="1" x14ac:dyDescent="0.25">
      <c r="A108" s="125" t="s">
        <v>253</v>
      </c>
      <c r="B108" s="415"/>
      <c r="C108" s="415"/>
      <c r="D108" s="415"/>
      <c r="E108" s="415"/>
      <c r="F108" s="415"/>
      <c r="G108" s="415"/>
      <c r="H108" s="415"/>
      <c r="I108" s="418"/>
      <c r="J108" s="415"/>
      <c r="K108" s="416"/>
      <c r="L108" s="415"/>
      <c r="M108" s="416"/>
      <c r="N108" s="415"/>
      <c r="O108" s="415"/>
      <c r="P108" s="415"/>
      <c r="Q108" s="393"/>
      <c r="S108" s="505"/>
      <c r="T108" s="506"/>
    </row>
    <row r="109" spans="1:20" s="124" customFormat="1" x14ac:dyDescent="0.25">
      <c r="A109" s="126" t="s">
        <v>91</v>
      </c>
      <c r="B109" s="441"/>
      <c r="C109" s="441"/>
      <c r="D109" s="441"/>
      <c r="E109" s="441"/>
      <c r="F109" s="441"/>
      <c r="G109" s="441"/>
      <c r="H109" s="441"/>
      <c r="I109" s="382">
        <f t="shared" ref="I109:I111" si="5">SUM(B109:H109)</f>
        <v>0</v>
      </c>
      <c r="J109" s="441"/>
      <c r="K109" s="442"/>
      <c r="L109" s="441"/>
      <c r="M109" s="442"/>
      <c r="N109" s="441"/>
      <c r="O109" s="441"/>
      <c r="P109" s="441"/>
      <c r="Q109" s="381">
        <f t="shared" ref="Q109:Q112" si="6">SUM(J109:P109)</f>
        <v>0</v>
      </c>
      <c r="S109" s="505"/>
      <c r="T109" s="506"/>
    </row>
    <row r="110" spans="1:20" s="124" customFormat="1" x14ac:dyDescent="0.25">
      <c r="A110" s="126" t="s">
        <v>273</v>
      </c>
      <c r="B110" s="441"/>
      <c r="C110" s="441"/>
      <c r="D110" s="441"/>
      <c r="E110" s="441"/>
      <c r="F110" s="441"/>
      <c r="G110" s="441"/>
      <c r="H110" s="441"/>
      <c r="I110" s="382">
        <f t="shared" si="5"/>
        <v>0</v>
      </c>
      <c r="J110" s="441"/>
      <c r="K110" s="442"/>
      <c r="L110" s="441"/>
      <c r="M110" s="442"/>
      <c r="N110" s="441"/>
      <c r="O110" s="441"/>
      <c r="P110" s="441"/>
      <c r="Q110" s="381">
        <f t="shared" si="6"/>
        <v>0</v>
      </c>
      <c r="S110" s="505"/>
      <c r="T110" s="506"/>
    </row>
    <row r="111" spans="1:20" s="124" customFormat="1" x14ac:dyDescent="0.25">
      <c r="A111" s="126" t="s">
        <v>93</v>
      </c>
      <c r="B111" s="441"/>
      <c r="C111" s="441"/>
      <c r="D111" s="441"/>
      <c r="E111" s="441"/>
      <c r="F111" s="441"/>
      <c r="G111" s="441"/>
      <c r="H111" s="441"/>
      <c r="I111" s="382">
        <f t="shared" si="5"/>
        <v>0</v>
      </c>
      <c r="J111" s="441"/>
      <c r="K111" s="442"/>
      <c r="L111" s="441"/>
      <c r="M111" s="442"/>
      <c r="N111" s="441"/>
      <c r="O111" s="441"/>
      <c r="P111" s="441"/>
      <c r="Q111" s="381">
        <f t="shared" si="6"/>
        <v>0</v>
      </c>
      <c r="S111" s="505"/>
      <c r="T111" s="506"/>
    </row>
    <row r="112" spans="1:20" s="124" customFormat="1" ht="15.75" thickBot="1" x14ac:dyDescent="0.3">
      <c r="A112" s="127" t="s">
        <v>90</v>
      </c>
      <c r="B112" s="394" t="s">
        <v>155</v>
      </c>
      <c r="C112" s="394" t="s">
        <v>155</v>
      </c>
      <c r="D112" s="394" t="s">
        <v>155</v>
      </c>
      <c r="E112" s="394" t="s">
        <v>155</v>
      </c>
      <c r="F112" s="394" t="s">
        <v>155</v>
      </c>
      <c r="G112" s="394" t="s">
        <v>155</v>
      </c>
      <c r="H112" s="394" t="s">
        <v>155</v>
      </c>
      <c r="I112" s="393"/>
      <c r="J112" s="441"/>
      <c r="K112" s="442"/>
      <c r="L112" s="441"/>
      <c r="M112" s="442"/>
      <c r="N112" s="441"/>
      <c r="O112" s="441"/>
      <c r="P112" s="441"/>
      <c r="Q112" s="381">
        <f t="shared" si="6"/>
        <v>0</v>
      </c>
      <c r="S112" s="507"/>
      <c r="T112" s="508"/>
    </row>
    <row r="113" spans="1:20" s="373" customFormat="1" x14ac:dyDescent="0.25">
      <c r="A113" s="374"/>
      <c r="B113" s="374"/>
      <c r="C113" s="374"/>
      <c r="D113" s="374"/>
      <c r="E113" s="374"/>
      <c r="F113" s="374"/>
      <c r="G113" s="374"/>
      <c r="H113" s="25"/>
      <c r="I113" s="25"/>
      <c r="J113" s="374"/>
      <c r="K113" s="118"/>
      <c r="L113" s="374"/>
      <c r="M113" s="118"/>
      <c r="N113" s="25"/>
    </row>
    <row r="114" spans="1:20" s="373" customFormat="1" x14ac:dyDescent="0.25">
      <c r="A114" s="423" t="s">
        <v>279</v>
      </c>
      <c r="B114" s="374"/>
      <c r="C114" s="374"/>
      <c r="D114" s="374"/>
      <c r="E114" s="374"/>
      <c r="F114" s="374"/>
      <c r="G114" s="374"/>
      <c r="H114" s="25"/>
      <c r="I114" s="25"/>
      <c r="J114" s="374"/>
      <c r="K114" s="118"/>
      <c r="L114" s="374"/>
      <c r="M114" s="118"/>
      <c r="N114" s="25"/>
    </row>
    <row r="115" spans="1:20" s="121" customFormat="1" x14ac:dyDescent="0.25">
      <c r="A115" s="361" t="s">
        <v>280</v>
      </c>
      <c r="E115" s="143"/>
      <c r="F115" s="143"/>
      <c r="G115" s="144"/>
      <c r="H115" s="366"/>
      <c r="I115" s="144"/>
      <c r="J115" s="145"/>
      <c r="K115" s="146"/>
      <c r="L115" s="145"/>
      <c r="M115" s="146"/>
      <c r="N115" s="147"/>
      <c r="O115" s="144"/>
    </row>
    <row r="116" spans="1:20" x14ac:dyDescent="0.25">
      <c r="E116" s="374"/>
      <c r="F116" s="374"/>
      <c r="G116" s="373"/>
      <c r="H116" s="366"/>
      <c r="I116" s="373"/>
      <c r="J116" s="362"/>
      <c r="K116" s="375"/>
      <c r="L116" s="362"/>
      <c r="M116" s="375"/>
      <c r="N116" s="23"/>
      <c r="O116" s="373"/>
      <c r="S116" s="455" t="s">
        <v>263</v>
      </c>
      <c r="T116" s="456"/>
    </row>
    <row r="117" spans="1:20" ht="15.75" customHeight="1" thickBot="1" x14ac:dyDescent="0.3">
      <c r="S117" s="459"/>
      <c r="T117" s="460"/>
    </row>
    <row r="118" spans="1:20" ht="30.75" thickBot="1" x14ac:dyDescent="0.3">
      <c r="A118" s="370" t="s">
        <v>232</v>
      </c>
      <c r="B118" s="20" t="s">
        <v>18</v>
      </c>
      <c r="C118" s="44" t="s">
        <v>23</v>
      </c>
      <c r="D118" s="44" t="s">
        <v>233</v>
      </c>
      <c r="E118" s="44" t="s">
        <v>27</v>
      </c>
      <c r="F118" s="44" t="s">
        <v>31</v>
      </c>
      <c r="G118" s="44" t="s">
        <v>32</v>
      </c>
      <c r="H118" s="44" t="s">
        <v>34</v>
      </c>
      <c r="I118" s="44" t="s">
        <v>235</v>
      </c>
      <c r="J118" s="299" t="s">
        <v>241</v>
      </c>
      <c r="K118" s="45" t="s">
        <v>153</v>
      </c>
      <c r="L118" s="119" t="s">
        <v>154</v>
      </c>
      <c r="M118" s="361"/>
      <c r="N118" s="23"/>
      <c r="O118" s="373"/>
      <c r="S118" s="457"/>
      <c r="T118" s="458"/>
    </row>
    <row r="119" spans="1:20" x14ac:dyDescent="0.25">
      <c r="A119" s="367" t="s">
        <v>79</v>
      </c>
      <c r="B119" s="443"/>
      <c r="C119" s="443"/>
      <c r="D119" s="444"/>
      <c r="E119" s="445"/>
      <c r="F119" s="443"/>
      <c r="G119" s="443"/>
      <c r="H119" s="443"/>
      <c r="I119" s="443"/>
      <c r="J119" s="446"/>
      <c r="K119" s="450"/>
      <c r="L119" s="451"/>
      <c r="M119" s="361"/>
      <c r="N119" s="23"/>
      <c r="O119" s="373"/>
      <c r="S119" s="497"/>
      <c r="T119" s="498"/>
    </row>
    <row r="120" spans="1:20" x14ac:dyDescent="0.25">
      <c r="A120" s="368" t="s">
        <v>80</v>
      </c>
      <c r="B120" s="409" t="s">
        <v>155</v>
      </c>
      <c r="C120" s="444"/>
      <c r="D120" s="444"/>
      <c r="E120" s="444"/>
      <c r="F120" s="409" t="s">
        <v>155</v>
      </c>
      <c r="G120" s="409" t="s">
        <v>155</v>
      </c>
      <c r="H120" s="444"/>
      <c r="I120" s="444"/>
      <c r="J120" s="447"/>
      <c r="K120" s="409" t="s">
        <v>155</v>
      </c>
      <c r="L120" s="447"/>
      <c r="M120" s="361"/>
      <c r="N120" s="23"/>
      <c r="O120" s="373"/>
      <c r="S120" s="499"/>
      <c r="T120" s="500"/>
    </row>
    <row r="121" spans="1:20" x14ac:dyDescent="0.25">
      <c r="A121" s="368" t="s">
        <v>81</v>
      </c>
      <c r="B121" s="409" t="s">
        <v>155</v>
      </c>
      <c r="C121" s="444"/>
      <c r="D121" s="444"/>
      <c r="E121" s="444"/>
      <c r="F121" s="409" t="s">
        <v>155</v>
      </c>
      <c r="G121" s="409" t="s">
        <v>155</v>
      </c>
      <c r="H121" s="444"/>
      <c r="I121" s="444"/>
      <c r="J121" s="447"/>
      <c r="K121" s="409" t="s">
        <v>155</v>
      </c>
      <c r="L121" s="447"/>
      <c r="M121" s="361"/>
      <c r="N121" s="23"/>
      <c r="O121" s="373"/>
      <c r="S121" s="499"/>
      <c r="T121" s="500"/>
    </row>
    <row r="122" spans="1:20" ht="15.75" thickBot="1" x14ac:dyDescent="0.3">
      <c r="A122" s="368" t="s">
        <v>151</v>
      </c>
      <c r="B122" s="409" t="s">
        <v>155</v>
      </c>
      <c r="C122" s="444"/>
      <c r="D122" s="444"/>
      <c r="E122" s="444"/>
      <c r="F122" s="409" t="s">
        <v>155</v>
      </c>
      <c r="G122" s="409" t="s">
        <v>155</v>
      </c>
      <c r="H122" s="444"/>
      <c r="I122" s="444"/>
      <c r="J122" s="447"/>
      <c r="K122" s="409" t="s">
        <v>155</v>
      </c>
      <c r="L122" s="447"/>
      <c r="M122" s="361"/>
      <c r="N122" s="23"/>
      <c r="O122" s="373"/>
      <c r="S122" s="499"/>
      <c r="T122" s="500"/>
    </row>
    <row r="123" spans="1:20" x14ac:dyDescent="0.25">
      <c r="A123" s="368" t="s">
        <v>83</v>
      </c>
      <c r="B123" s="448"/>
      <c r="C123" s="409" t="s">
        <v>155</v>
      </c>
      <c r="D123" s="409" t="s">
        <v>155</v>
      </c>
      <c r="E123" s="409" t="s">
        <v>155</v>
      </c>
      <c r="F123" s="409" t="s">
        <v>155</v>
      </c>
      <c r="G123" s="409" t="s">
        <v>155</v>
      </c>
      <c r="H123" s="409" t="s">
        <v>155</v>
      </c>
      <c r="I123" s="409" t="s">
        <v>155</v>
      </c>
      <c r="J123" s="447"/>
      <c r="K123" s="409" t="s">
        <v>155</v>
      </c>
      <c r="L123" s="411" t="s">
        <v>155</v>
      </c>
      <c r="M123" s="361"/>
      <c r="N123" s="23"/>
      <c r="O123" s="373"/>
      <c r="S123" s="499"/>
      <c r="T123" s="500"/>
    </row>
    <row r="124" spans="1:20" x14ac:dyDescent="0.25">
      <c r="A124" s="368" t="s">
        <v>84</v>
      </c>
      <c r="B124" s="444"/>
      <c r="C124" s="444"/>
      <c r="D124" s="409" t="s">
        <v>155</v>
      </c>
      <c r="E124" s="409" t="s">
        <v>155</v>
      </c>
      <c r="F124" s="409" t="s">
        <v>155</v>
      </c>
      <c r="G124" s="409" t="s">
        <v>155</v>
      </c>
      <c r="H124" s="409" t="s">
        <v>155</v>
      </c>
      <c r="I124" s="409" t="s">
        <v>155</v>
      </c>
      <c r="J124" s="447"/>
      <c r="K124" s="409" t="s">
        <v>155</v>
      </c>
      <c r="L124" s="411" t="s">
        <v>155</v>
      </c>
      <c r="M124" s="361"/>
      <c r="N124" s="23"/>
      <c r="O124" s="373"/>
      <c r="S124" s="499"/>
      <c r="T124" s="500"/>
    </row>
    <row r="125" spans="1:20" x14ac:dyDescent="0.25">
      <c r="A125" s="422" t="s">
        <v>248</v>
      </c>
      <c r="B125" s="409" t="s">
        <v>155</v>
      </c>
      <c r="C125" s="409" t="s">
        <v>155</v>
      </c>
      <c r="D125" s="409" t="s">
        <v>155</v>
      </c>
      <c r="E125" s="409" t="s">
        <v>155</v>
      </c>
      <c r="F125" s="409" t="s">
        <v>155</v>
      </c>
      <c r="G125" s="409" t="s">
        <v>155</v>
      </c>
      <c r="H125" s="409" t="s">
        <v>155</v>
      </c>
      <c r="I125" s="409" t="s">
        <v>155</v>
      </c>
      <c r="J125" s="447"/>
      <c r="K125" s="409" t="s">
        <v>155</v>
      </c>
      <c r="L125" s="411" t="s">
        <v>155</v>
      </c>
      <c r="M125" s="361"/>
      <c r="N125" s="23"/>
      <c r="O125" s="373"/>
      <c r="S125" s="499"/>
      <c r="T125" s="500"/>
    </row>
    <row r="126" spans="1:20" x14ac:dyDescent="0.25">
      <c r="A126" s="368" t="s">
        <v>86</v>
      </c>
      <c r="B126" s="409" t="s">
        <v>155</v>
      </c>
      <c r="C126" s="409" t="s">
        <v>155</v>
      </c>
      <c r="D126" s="409" t="s">
        <v>155</v>
      </c>
      <c r="E126" s="409" t="s">
        <v>155</v>
      </c>
      <c r="F126" s="409" t="s">
        <v>155</v>
      </c>
      <c r="G126" s="409" t="s">
        <v>155</v>
      </c>
      <c r="H126" s="409" t="s">
        <v>155</v>
      </c>
      <c r="I126" s="409" t="s">
        <v>155</v>
      </c>
      <c r="J126" s="447"/>
      <c r="K126" s="409" t="s">
        <v>155</v>
      </c>
      <c r="L126" s="411" t="s">
        <v>155</v>
      </c>
      <c r="M126" s="361"/>
      <c r="N126" s="23"/>
      <c r="O126" s="373"/>
      <c r="S126" s="499"/>
      <c r="T126" s="500"/>
    </row>
    <row r="127" spans="1:20" x14ac:dyDescent="0.25">
      <c r="A127" s="368" t="s">
        <v>85</v>
      </c>
      <c r="B127" s="409" t="s">
        <v>155</v>
      </c>
      <c r="C127" s="444"/>
      <c r="D127" s="409" t="s">
        <v>155</v>
      </c>
      <c r="E127" s="409" t="s">
        <v>155</v>
      </c>
      <c r="F127" s="409" t="s">
        <v>155</v>
      </c>
      <c r="G127" s="409" t="s">
        <v>155</v>
      </c>
      <c r="H127" s="444"/>
      <c r="I127" s="444"/>
      <c r="J127" s="447"/>
      <c r="K127" s="409" t="s">
        <v>155</v>
      </c>
      <c r="L127" s="411" t="s">
        <v>155</v>
      </c>
      <c r="M127" s="361"/>
      <c r="N127" s="23"/>
      <c r="O127" s="373"/>
      <c r="S127" s="499"/>
      <c r="T127" s="500"/>
    </row>
    <row r="128" spans="1:20" x14ac:dyDescent="0.25">
      <c r="A128" s="368" t="s">
        <v>152</v>
      </c>
      <c r="B128" s="409" t="s">
        <v>155</v>
      </c>
      <c r="C128" s="444"/>
      <c r="D128" s="409" t="s">
        <v>155</v>
      </c>
      <c r="E128" s="409" t="s">
        <v>155</v>
      </c>
      <c r="F128" s="409" t="s">
        <v>155</v>
      </c>
      <c r="G128" s="409" t="s">
        <v>155</v>
      </c>
      <c r="H128" s="409" t="s">
        <v>155</v>
      </c>
      <c r="I128" s="409" t="s">
        <v>155</v>
      </c>
      <c r="J128" s="411" t="s">
        <v>155</v>
      </c>
      <c r="K128" s="409" t="s">
        <v>155</v>
      </c>
      <c r="L128" s="411" t="s">
        <v>155</v>
      </c>
      <c r="M128" s="361"/>
      <c r="N128" s="23"/>
      <c r="O128" s="373"/>
      <c r="S128" s="499"/>
      <c r="T128" s="500"/>
    </row>
    <row r="129" spans="1:20" ht="15.75" thickBot="1" x14ac:dyDescent="0.3">
      <c r="A129" s="374"/>
      <c r="D129" s="374"/>
      <c r="E129" s="374"/>
      <c r="F129" s="366"/>
      <c r="G129" s="373"/>
      <c r="H129" s="362"/>
      <c r="I129" s="362"/>
      <c r="J129" s="375"/>
      <c r="K129" s="361"/>
      <c r="L129" s="375"/>
      <c r="M129" s="361"/>
      <c r="N129" s="23"/>
      <c r="O129" s="373"/>
      <c r="S129" s="499"/>
      <c r="T129" s="500"/>
    </row>
    <row r="130" spans="1:20" ht="15.75" thickBot="1" x14ac:dyDescent="0.3">
      <c r="A130" s="370" t="s">
        <v>232</v>
      </c>
      <c r="B130" s="20" t="s">
        <v>18</v>
      </c>
      <c r="C130" s="44" t="s">
        <v>23</v>
      </c>
      <c r="D130" s="44" t="s">
        <v>242</v>
      </c>
      <c r="E130" s="44" t="s">
        <v>27</v>
      </c>
      <c r="F130" s="44" t="s">
        <v>31</v>
      </c>
      <c r="G130" s="44" t="s">
        <v>32</v>
      </c>
      <c r="H130" s="44" t="s">
        <v>34</v>
      </c>
      <c r="I130" s="44" t="s">
        <v>235</v>
      </c>
      <c r="J130" s="119" t="s">
        <v>38</v>
      </c>
      <c r="K130" s="45" t="s">
        <v>153</v>
      </c>
      <c r="L130" s="119" t="s">
        <v>154</v>
      </c>
      <c r="M130" s="361"/>
      <c r="N130" s="23"/>
      <c r="O130" s="373"/>
      <c r="S130" s="499"/>
      <c r="T130" s="500"/>
    </row>
    <row r="131" spans="1:20" x14ac:dyDescent="0.25">
      <c r="A131" s="367" t="s">
        <v>253</v>
      </c>
      <c r="B131" s="419"/>
      <c r="C131" s="419"/>
      <c r="D131" s="419"/>
      <c r="E131" s="419"/>
      <c r="F131" s="409"/>
      <c r="G131" s="409"/>
      <c r="H131" s="419"/>
      <c r="I131" s="419"/>
      <c r="J131" s="420"/>
      <c r="K131" s="419"/>
      <c r="L131" s="420"/>
      <c r="M131" s="361"/>
      <c r="N131" s="23"/>
      <c r="O131" s="373"/>
      <c r="S131" s="499"/>
      <c r="T131" s="500"/>
    </row>
    <row r="132" spans="1:20" x14ac:dyDescent="0.25">
      <c r="A132" s="371" t="s">
        <v>91</v>
      </c>
      <c r="B132" s="444"/>
      <c r="C132" s="444"/>
      <c r="D132" s="444"/>
      <c r="E132" s="444"/>
      <c r="F132" s="409" t="s">
        <v>155</v>
      </c>
      <c r="G132" s="409" t="s">
        <v>155</v>
      </c>
      <c r="H132" s="444"/>
      <c r="I132" s="444"/>
      <c r="J132" s="447"/>
      <c r="K132" s="444"/>
      <c r="L132" s="447"/>
      <c r="M132" s="361"/>
      <c r="N132" s="23"/>
      <c r="O132" s="373"/>
      <c r="S132" s="499"/>
      <c r="T132" s="500"/>
    </row>
    <row r="133" spans="1:20" x14ac:dyDescent="0.25">
      <c r="A133" s="371" t="s">
        <v>273</v>
      </c>
      <c r="B133" s="444"/>
      <c r="C133" s="444"/>
      <c r="D133" s="444"/>
      <c r="E133" s="444"/>
      <c r="F133" s="409" t="s">
        <v>155</v>
      </c>
      <c r="G133" s="409" t="s">
        <v>155</v>
      </c>
      <c r="H133" s="444"/>
      <c r="I133" s="444"/>
      <c r="J133" s="447"/>
      <c r="K133" s="444"/>
      <c r="L133" s="447"/>
      <c r="M133" s="361"/>
      <c r="N133" s="23"/>
      <c r="O133" s="373"/>
      <c r="S133" s="499"/>
      <c r="T133" s="500"/>
    </row>
    <row r="134" spans="1:20" x14ac:dyDescent="0.25">
      <c r="A134" s="371" t="s">
        <v>93</v>
      </c>
      <c r="B134" s="444"/>
      <c r="C134" s="444"/>
      <c r="D134" s="444"/>
      <c r="E134" s="444"/>
      <c r="F134" s="409" t="s">
        <v>155</v>
      </c>
      <c r="G134" s="409" t="s">
        <v>155</v>
      </c>
      <c r="H134" s="444"/>
      <c r="I134" s="444"/>
      <c r="J134" s="447"/>
      <c r="K134" s="444"/>
      <c r="L134" s="447"/>
      <c r="M134" s="361"/>
      <c r="N134" s="23"/>
      <c r="O134" s="373"/>
      <c r="S134" s="499"/>
      <c r="T134" s="500"/>
    </row>
    <row r="135" spans="1:20" ht="15.75" thickBot="1" x14ac:dyDescent="0.3">
      <c r="A135" s="369" t="s">
        <v>168</v>
      </c>
      <c r="B135" s="409" t="s">
        <v>155</v>
      </c>
      <c r="C135" s="444"/>
      <c r="D135" s="409" t="s">
        <v>155</v>
      </c>
      <c r="E135" s="409" t="s">
        <v>155</v>
      </c>
      <c r="F135" s="409" t="s">
        <v>155</v>
      </c>
      <c r="G135" s="409" t="s">
        <v>155</v>
      </c>
      <c r="H135" s="444"/>
      <c r="I135" s="444"/>
      <c r="J135" s="411" t="s">
        <v>155</v>
      </c>
      <c r="K135" s="409" t="s">
        <v>155</v>
      </c>
      <c r="L135" s="411" t="s">
        <v>155</v>
      </c>
      <c r="M135" s="361"/>
      <c r="N135" s="23"/>
      <c r="O135" s="373"/>
      <c r="S135" s="509"/>
      <c r="T135" s="510"/>
    </row>
    <row r="136" spans="1:20" s="121" customFormat="1" ht="15.75" thickBot="1" x14ac:dyDescent="0.3">
      <c r="A136" s="361"/>
      <c r="E136" s="143"/>
      <c r="F136" s="143"/>
      <c r="G136" s="144"/>
      <c r="H136" s="366"/>
      <c r="I136" s="144"/>
      <c r="J136" s="145"/>
      <c r="K136" s="146"/>
      <c r="L136" s="145"/>
      <c r="M136" s="146"/>
      <c r="N136" s="147"/>
      <c r="O136" s="144"/>
      <c r="S136" s="455" t="s">
        <v>263</v>
      </c>
      <c r="T136" s="456"/>
    </row>
    <row r="137" spans="1:20" ht="15.75" thickBot="1" x14ac:dyDescent="0.3">
      <c r="B137" s="470" t="s">
        <v>18</v>
      </c>
      <c r="C137" s="471"/>
      <c r="D137" s="471"/>
      <c r="E137" s="471"/>
      <c r="F137" s="471"/>
      <c r="G137" s="471"/>
      <c r="H137" s="472"/>
      <c r="I137" s="461" t="s">
        <v>23</v>
      </c>
      <c r="J137" s="462"/>
      <c r="K137" s="462"/>
      <c r="L137" s="462"/>
      <c r="M137" s="462"/>
      <c r="N137" s="462"/>
      <c r="O137" s="463"/>
      <c r="S137" s="459"/>
      <c r="T137" s="460"/>
    </row>
    <row r="138" spans="1:20" ht="30.75" thickBot="1" x14ac:dyDescent="0.3">
      <c r="A138" s="370" t="s">
        <v>232</v>
      </c>
      <c r="B138" s="30" t="s">
        <v>95</v>
      </c>
      <c r="C138" s="31" t="s">
        <v>19</v>
      </c>
      <c r="D138" s="32" t="s">
        <v>22</v>
      </c>
      <c r="E138" s="32" t="s">
        <v>24</v>
      </c>
      <c r="F138" s="32" t="s">
        <v>26</v>
      </c>
      <c r="G138" s="32" t="s">
        <v>28</v>
      </c>
      <c r="H138" s="34" t="s">
        <v>30</v>
      </c>
      <c r="I138" s="62" t="s">
        <v>96</v>
      </c>
      <c r="J138" s="31" t="s">
        <v>33</v>
      </c>
      <c r="K138" s="148" t="s">
        <v>35</v>
      </c>
      <c r="L138" s="32" t="s">
        <v>37</v>
      </c>
      <c r="M138" s="148" t="s">
        <v>39</v>
      </c>
      <c r="N138" s="32" t="s">
        <v>41</v>
      </c>
      <c r="O138" s="33" t="s">
        <v>43</v>
      </c>
      <c r="S138" s="457"/>
      <c r="T138" s="458"/>
    </row>
    <row r="139" spans="1:20" x14ac:dyDescent="0.25">
      <c r="A139" s="367" t="s">
        <v>79</v>
      </c>
      <c r="B139" s="447"/>
      <c r="C139" s="447"/>
      <c r="D139" s="447"/>
      <c r="E139" s="447"/>
      <c r="F139" s="447"/>
      <c r="G139" s="447"/>
      <c r="H139" s="447"/>
      <c r="I139" s="449"/>
      <c r="J139" s="449"/>
      <c r="K139" s="452"/>
      <c r="L139" s="452"/>
      <c r="M139" s="452"/>
      <c r="N139" s="452"/>
      <c r="O139" s="452"/>
      <c r="S139" s="497"/>
      <c r="T139" s="498"/>
    </row>
    <row r="140" spans="1:20" x14ac:dyDescent="0.25">
      <c r="A140" s="368" t="s">
        <v>80</v>
      </c>
      <c r="B140" s="413" t="s">
        <v>155</v>
      </c>
      <c r="C140" s="413" t="s">
        <v>155</v>
      </c>
      <c r="D140" s="413" t="s">
        <v>155</v>
      </c>
      <c r="E140" s="413" t="s">
        <v>155</v>
      </c>
      <c r="F140" s="413" t="s">
        <v>155</v>
      </c>
      <c r="G140" s="413" t="s">
        <v>155</v>
      </c>
      <c r="H140" s="413" t="s">
        <v>155</v>
      </c>
      <c r="I140" s="447"/>
      <c r="J140" s="447"/>
      <c r="K140" s="447"/>
      <c r="L140" s="447"/>
      <c r="M140" s="447"/>
      <c r="N140" s="447"/>
      <c r="O140" s="447"/>
      <c r="P140" s="373"/>
      <c r="S140" s="499"/>
      <c r="T140" s="500"/>
    </row>
    <row r="141" spans="1:20" x14ac:dyDescent="0.25">
      <c r="A141" s="368" t="s">
        <v>81</v>
      </c>
      <c r="B141" s="413" t="s">
        <v>155</v>
      </c>
      <c r="C141" s="413" t="s">
        <v>155</v>
      </c>
      <c r="D141" s="413" t="s">
        <v>155</v>
      </c>
      <c r="E141" s="413" t="s">
        <v>155</v>
      </c>
      <c r="F141" s="413" t="s">
        <v>155</v>
      </c>
      <c r="G141" s="413" t="s">
        <v>155</v>
      </c>
      <c r="H141" s="413" t="s">
        <v>155</v>
      </c>
      <c r="I141" s="447"/>
      <c r="J141" s="447"/>
      <c r="K141" s="447"/>
      <c r="L141" s="447"/>
      <c r="M141" s="447"/>
      <c r="N141" s="447"/>
      <c r="O141" s="447"/>
      <c r="P141" s="373"/>
      <c r="S141" s="499"/>
      <c r="T141" s="500"/>
    </row>
    <row r="142" spans="1:20" x14ac:dyDescent="0.25">
      <c r="A142" s="368" t="s">
        <v>151</v>
      </c>
      <c r="B142" s="413" t="s">
        <v>155</v>
      </c>
      <c r="C142" s="413" t="s">
        <v>155</v>
      </c>
      <c r="D142" s="413" t="s">
        <v>155</v>
      </c>
      <c r="E142" s="413" t="s">
        <v>155</v>
      </c>
      <c r="F142" s="413" t="s">
        <v>155</v>
      </c>
      <c r="G142" s="413" t="s">
        <v>155</v>
      </c>
      <c r="H142" s="413" t="s">
        <v>155</v>
      </c>
      <c r="I142" s="447"/>
      <c r="J142" s="447"/>
      <c r="K142" s="447"/>
      <c r="L142" s="447"/>
      <c r="M142" s="447"/>
      <c r="N142" s="447"/>
      <c r="O142" s="447"/>
      <c r="P142" s="373"/>
      <c r="S142" s="499"/>
      <c r="T142" s="500"/>
    </row>
    <row r="143" spans="1:20" x14ac:dyDescent="0.25">
      <c r="A143" s="368" t="s">
        <v>83</v>
      </c>
      <c r="B143" s="447"/>
      <c r="C143" s="447"/>
      <c r="D143" s="447"/>
      <c r="E143" s="447"/>
      <c r="F143" s="447"/>
      <c r="G143" s="447"/>
      <c r="H143" s="447"/>
      <c r="I143" s="413" t="s">
        <v>155</v>
      </c>
      <c r="J143" s="413" t="s">
        <v>155</v>
      </c>
      <c r="K143" s="413" t="s">
        <v>155</v>
      </c>
      <c r="L143" s="413" t="s">
        <v>155</v>
      </c>
      <c r="M143" s="413" t="s">
        <v>155</v>
      </c>
      <c r="N143" s="413" t="s">
        <v>155</v>
      </c>
      <c r="O143" s="413" t="s">
        <v>155</v>
      </c>
      <c r="S143" s="499"/>
      <c r="T143" s="500"/>
    </row>
    <row r="144" spans="1:20" x14ac:dyDescent="0.25">
      <c r="A144" s="368" t="s">
        <v>84</v>
      </c>
      <c r="B144" s="447"/>
      <c r="C144" s="447"/>
      <c r="D144" s="447"/>
      <c r="E144" s="447"/>
      <c r="F144" s="447"/>
      <c r="G144" s="447"/>
      <c r="H144" s="447"/>
      <c r="I144" s="447"/>
      <c r="J144" s="447"/>
      <c r="K144" s="447"/>
      <c r="L144" s="447"/>
      <c r="M144" s="447"/>
      <c r="N144" s="447"/>
      <c r="O144" s="447"/>
      <c r="S144" s="509"/>
      <c r="T144" s="510"/>
    </row>
    <row r="145" spans="1:15" x14ac:dyDescent="0.25">
      <c r="E145" s="374"/>
      <c r="F145" s="374"/>
      <c r="G145" s="373"/>
      <c r="H145" s="366"/>
      <c r="I145" s="373"/>
      <c r="J145" s="362"/>
      <c r="K145" s="375"/>
      <c r="L145" s="362"/>
      <c r="M145" s="375"/>
      <c r="N145" s="23"/>
      <c r="O145" s="373"/>
    </row>
    <row r="146" spans="1:15" x14ac:dyDescent="0.25">
      <c r="A146" s="374" t="s">
        <v>174</v>
      </c>
      <c r="E146" s="374"/>
      <c r="F146" s="374"/>
      <c r="G146" s="373"/>
      <c r="H146" s="366"/>
      <c r="I146" s="373"/>
      <c r="J146" s="362"/>
      <c r="K146" s="375"/>
      <c r="L146" s="362"/>
      <c r="M146" s="375"/>
      <c r="N146" s="23"/>
      <c r="O146" s="373"/>
    </row>
    <row r="147" spans="1:15" s="373" customFormat="1" x14ac:dyDescent="0.25">
      <c r="A147" s="374"/>
      <c r="B147" s="374"/>
      <c r="C147" s="374"/>
      <c r="D147" s="374"/>
      <c r="E147" s="374"/>
      <c r="F147" s="374"/>
      <c r="G147" s="374"/>
      <c r="H147" s="25"/>
      <c r="I147" s="25"/>
      <c r="J147" s="374"/>
      <c r="K147" s="118"/>
      <c r="L147" s="374"/>
      <c r="M147" s="118"/>
      <c r="N147" s="25"/>
    </row>
    <row r="148" spans="1:15" s="113" customFormat="1" x14ac:dyDescent="0.25">
      <c r="A148" s="421" t="s">
        <v>275</v>
      </c>
      <c r="B148" s="421"/>
      <c r="C148" s="421"/>
      <c r="E148" s="149"/>
      <c r="F148" s="149"/>
      <c r="H148" s="150"/>
      <c r="J148" s="151"/>
      <c r="K148" s="152"/>
      <c r="L148" s="151"/>
      <c r="M148" s="152"/>
      <c r="N148" s="153"/>
    </row>
    <row r="149" spans="1:15" x14ac:dyDescent="0.25">
      <c r="A149" s="361" t="s">
        <v>149</v>
      </c>
      <c r="E149" s="374"/>
      <c r="F149" s="374"/>
      <c r="G149" s="373"/>
      <c r="H149" s="366"/>
      <c r="I149" s="373"/>
      <c r="J149" s="362"/>
      <c r="K149" s="375"/>
      <c r="L149" s="362"/>
      <c r="M149" s="375"/>
      <c r="N149" s="23"/>
      <c r="O149" s="373"/>
    </row>
    <row r="150" spans="1:15" x14ac:dyDescent="0.25">
      <c r="A150" s="361" t="s">
        <v>175</v>
      </c>
      <c r="E150" s="374"/>
      <c r="F150" s="374"/>
      <c r="G150" s="373"/>
      <c r="H150" s="366"/>
      <c r="I150" s="373"/>
      <c r="J150" s="362"/>
      <c r="K150" s="375"/>
      <c r="L150" s="362"/>
      <c r="M150" s="375"/>
      <c r="N150" s="23"/>
      <c r="O150" s="373"/>
    </row>
    <row r="151" spans="1:15" x14ac:dyDescent="0.25">
      <c r="A151" s="361" t="s">
        <v>238</v>
      </c>
      <c r="E151" s="374"/>
      <c r="F151" s="374"/>
      <c r="G151" s="373"/>
      <c r="H151" s="366"/>
      <c r="I151" s="373"/>
      <c r="J151" s="362"/>
      <c r="K151" s="375"/>
      <c r="L151" s="362"/>
      <c r="M151" s="375"/>
      <c r="N151" s="23"/>
      <c r="O151" s="373"/>
    </row>
    <row r="152" spans="1:15" x14ac:dyDescent="0.25">
      <c r="A152" s="361" t="s">
        <v>99</v>
      </c>
      <c r="E152" s="374"/>
      <c r="F152" s="374"/>
      <c r="G152" s="373"/>
      <c r="H152" s="366"/>
      <c r="I152" s="373"/>
      <c r="J152" s="362"/>
      <c r="K152" s="375"/>
      <c r="L152" s="362"/>
      <c r="M152" s="375"/>
      <c r="N152" s="23"/>
      <c r="O152" s="373"/>
    </row>
    <row r="153" spans="1:15" x14ac:dyDescent="0.25">
      <c r="A153" s="361" t="s">
        <v>176</v>
      </c>
      <c r="E153" s="374"/>
      <c r="F153" s="374"/>
      <c r="G153" s="373"/>
      <c r="H153" s="366"/>
      <c r="I153" s="373"/>
      <c r="J153" s="362"/>
      <c r="K153" s="375"/>
      <c r="L153" s="362"/>
      <c r="M153" s="375"/>
      <c r="N153" s="23"/>
      <c r="O153" s="373"/>
    </row>
    <row r="154" spans="1:15" x14ac:dyDescent="0.25">
      <c r="A154" s="361" t="s">
        <v>150</v>
      </c>
      <c r="E154" s="374"/>
      <c r="F154" s="374"/>
      <c r="G154" s="373"/>
      <c r="H154" s="366"/>
      <c r="I154" s="373"/>
      <c r="J154" s="362"/>
      <c r="K154" s="375"/>
      <c r="L154" s="362"/>
      <c r="M154" s="375"/>
      <c r="N154" s="23"/>
      <c r="O154" s="373"/>
    </row>
    <row r="155" spans="1:15" x14ac:dyDescent="0.25">
      <c r="A155" s="361" t="s">
        <v>176</v>
      </c>
      <c r="E155" s="374"/>
      <c r="F155" s="374"/>
      <c r="G155" s="373"/>
      <c r="H155" s="366"/>
      <c r="I155" s="373"/>
      <c r="J155" s="362"/>
      <c r="K155" s="375"/>
      <c r="L155" s="362"/>
      <c r="M155" s="375"/>
      <c r="N155" s="23"/>
      <c r="O155" s="373"/>
    </row>
    <row r="156" spans="1:15" x14ac:dyDescent="0.25">
      <c r="E156" s="374"/>
      <c r="F156" s="374"/>
      <c r="G156" s="373"/>
      <c r="H156" s="366"/>
      <c r="I156" s="373"/>
      <c r="J156" s="362"/>
      <c r="K156" s="375"/>
      <c r="L156" s="362"/>
      <c r="M156" s="375"/>
      <c r="N156" s="23"/>
      <c r="O156" s="373"/>
    </row>
    <row r="157" spans="1:15" x14ac:dyDescent="0.25">
      <c r="A157" s="465" t="s">
        <v>142</v>
      </c>
      <c r="B157" s="465"/>
      <c r="C157" s="52"/>
    </row>
    <row r="158" spans="1:15" ht="15.75" thickBot="1" x14ac:dyDescent="0.3"/>
    <row r="159" spans="1:15" ht="16.5" thickBot="1" x14ac:dyDescent="0.3">
      <c r="A159" s="9"/>
      <c r="B159" s="43" t="s">
        <v>138</v>
      </c>
      <c r="D159" s="53"/>
    </row>
    <row r="160" spans="1:15" ht="16.5" thickBot="1" x14ac:dyDescent="0.3">
      <c r="A160" s="11" t="s">
        <v>268</v>
      </c>
      <c r="B160" s="245" t="str">
        <f>IF(AND(SUM(T169:T362)&gt;0,$A$30&gt;0),(SUM(T169:T362)*1000)/$A$30, "not enough data")</f>
        <v>not enough data</v>
      </c>
      <c r="C160" s="246" t="s">
        <v>221</v>
      </c>
    </row>
    <row r="161" spans="1:40" x14ac:dyDescent="0.25">
      <c r="A161" s="22"/>
      <c r="B161" s="22"/>
      <c r="C161" s="22"/>
    </row>
    <row r="162" spans="1:40" x14ac:dyDescent="0.25">
      <c r="E162" s="374"/>
      <c r="F162" s="374"/>
      <c r="G162" s="373"/>
      <c r="H162" s="366"/>
      <c r="I162" s="373"/>
      <c r="J162" s="362"/>
      <c r="K162" s="375"/>
      <c r="L162" s="362"/>
      <c r="M162" s="375"/>
      <c r="N162" s="23"/>
      <c r="O162" s="373"/>
    </row>
    <row r="163" spans="1:40" s="52" customFormat="1" x14ac:dyDescent="0.25">
      <c r="A163" s="113" t="s">
        <v>252</v>
      </c>
      <c r="E163" s="424"/>
      <c r="F163" s="424"/>
      <c r="H163" s="425"/>
      <c r="J163" s="426"/>
      <c r="K163" s="426"/>
      <c r="L163" s="426"/>
      <c r="M163" s="426"/>
      <c r="N163" s="427"/>
    </row>
    <row r="164" spans="1:40" x14ac:dyDescent="0.25">
      <c r="A164" s="247" t="s">
        <v>225</v>
      </c>
      <c r="E164" s="374"/>
      <c r="F164" s="374"/>
      <c r="G164" s="373"/>
      <c r="H164" s="366"/>
      <c r="I164" s="373"/>
      <c r="J164" s="362"/>
      <c r="K164" s="375"/>
      <c r="L164" s="362"/>
      <c r="M164" s="375"/>
      <c r="N164" s="23"/>
      <c r="O164" s="373"/>
    </row>
    <row r="165" spans="1:40" x14ac:dyDescent="0.25">
      <c r="A165" s="26"/>
      <c r="E165" s="374"/>
      <c r="F165" s="374"/>
      <c r="G165" s="373"/>
      <c r="H165" s="366"/>
      <c r="I165" s="373"/>
      <c r="J165" s="464" t="s">
        <v>159</v>
      </c>
      <c r="K165" s="464"/>
      <c r="L165" s="464"/>
      <c r="M165" s="464"/>
      <c r="N165" s="464"/>
      <c r="O165" s="38"/>
      <c r="P165" s="38"/>
      <c r="Q165" s="38" t="s">
        <v>138</v>
      </c>
      <c r="R165" s="38"/>
      <c r="S165" s="38"/>
      <c r="T165" s="38"/>
    </row>
    <row r="166" spans="1:40" x14ac:dyDescent="0.25">
      <c r="A166" s="154"/>
      <c r="E166" s="374"/>
      <c r="F166" s="374"/>
      <c r="G166" s="373"/>
      <c r="H166" s="366"/>
      <c r="K166" s="375"/>
      <c r="M166" s="375"/>
      <c r="N166" s="373"/>
    </row>
    <row r="167" spans="1:40" ht="15.75" thickBot="1" x14ac:dyDescent="0.3">
      <c r="A167" s="154"/>
      <c r="E167" s="374"/>
      <c r="F167" s="155"/>
      <c r="G167" s="156"/>
      <c r="H167" s="156"/>
      <c r="I167" s="157"/>
      <c r="K167" s="375"/>
      <c r="M167" s="375"/>
      <c r="N167" s="373"/>
    </row>
    <row r="168" spans="1:40" ht="56.25" customHeight="1" thickBot="1" x14ac:dyDescent="0.3">
      <c r="B168" s="63" t="s">
        <v>4</v>
      </c>
      <c r="C168" s="63" t="s">
        <v>5</v>
      </c>
      <c r="D168" s="63" t="s">
        <v>6</v>
      </c>
      <c r="E168" s="64" t="s">
        <v>7</v>
      </c>
      <c r="F168" s="12" t="s">
        <v>219</v>
      </c>
      <c r="G168" s="13" t="s">
        <v>177</v>
      </c>
      <c r="H168" s="158" t="s">
        <v>178</v>
      </c>
      <c r="I168" s="14" t="s">
        <v>218</v>
      </c>
      <c r="J168" s="15" t="s">
        <v>8</v>
      </c>
      <c r="K168" s="159" t="s">
        <v>9</v>
      </c>
      <c r="L168" s="12" t="s">
        <v>10</v>
      </c>
      <c r="M168" s="160" t="s">
        <v>11</v>
      </c>
      <c r="N168" s="16" t="s">
        <v>12</v>
      </c>
      <c r="O168" s="40" t="s">
        <v>227</v>
      </c>
      <c r="P168" s="41"/>
      <c r="Q168" s="42" t="s">
        <v>13</v>
      </c>
      <c r="R168" s="42" t="s">
        <v>14</v>
      </c>
      <c r="S168" s="42" t="s">
        <v>15</v>
      </c>
      <c r="T168" s="39" t="s">
        <v>217</v>
      </c>
      <c r="U168" s="161"/>
      <c r="V168" s="374"/>
      <c r="W168" s="24" t="s">
        <v>204</v>
      </c>
      <c r="Y168" s="374"/>
      <c r="Z168" s="374"/>
      <c r="AA168" s="374"/>
      <c r="AB168" s="374"/>
      <c r="AC168" s="374"/>
    </row>
    <row r="169" spans="1:40" ht="46.5" customHeight="1" x14ac:dyDescent="0.25">
      <c r="B169" s="65" t="s">
        <v>16</v>
      </c>
      <c r="C169" s="66" t="s">
        <v>17</v>
      </c>
      <c r="D169" s="67" t="s">
        <v>18</v>
      </c>
      <c r="E169" s="66" t="s">
        <v>95</v>
      </c>
      <c r="F169" s="300">
        <f>+B58</f>
        <v>0</v>
      </c>
      <c r="G169" s="301">
        <f>+B82</f>
        <v>0</v>
      </c>
      <c r="H169" s="301">
        <f>+B99</f>
        <v>0</v>
      </c>
      <c r="I169" s="266">
        <f>F169*G169*IF(ISBLANK(H169),1,H169)</f>
        <v>0</v>
      </c>
      <c r="J169" s="320">
        <f>+B139</f>
        <v>0</v>
      </c>
      <c r="K169" s="163" t="s">
        <v>20</v>
      </c>
      <c r="L169" s="162">
        <f t="shared" ref="L169:L175" si="7">+$X$170</f>
        <v>34.200000000000003</v>
      </c>
      <c r="M169" s="163" t="s">
        <v>21</v>
      </c>
      <c r="N169" s="164">
        <f>I169*J169*L169</f>
        <v>0</v>
      </c>
      <c r="O169" s="266">
        <f t="shared" ref="O169:O232" si="8">+VLOOKUP($D169,$W$187:$AA$205,2,FALSE)</f>
        <v>2.3446696785996459</v>
      </c>
      <c r="P169" s="266"/>
      <c r="Q169" s="279">
        <f t="shared" ref="Q169:Q232" si="9">+VLOOKUP($D169,$W$187:$AA$205,5,FALSE)</f>
        <v>1E-4</v>
      </c>
      <c r="R169" s="266">
        <f t="shared" ref="R169:R232" si="10">+VLOOKUP($D169,$W$187:$AA$205,4,FALSE)</f>
        <v>0.60909016790437731</v>
      </c>
      <c r="S169" s="266"/>
      <c r="T169" s="266">
        <f>I169*J169*((O169+R169)*(1+Q169))*IF(ISBLANK(S169),1,S169)</f>
        <v>0</v>
      </c>
      <c r="U169" s="167"/>
      <c r="V169" s="374"/>
      <c r="W169" s="165" t="s">
        <v>6</v>
      </c>
      <c r="X169" s="166" t="s">
        <v>179</v>
      </c>
      <c r="Y169" s="374"/>
      <c r="Z169" s="374"/>
      <c r="AA169" s="374"/>
      <c r="AB169" s="374"/>
      <c r="AC169" s="374"/>
    </row>
    <row r="170" spans="1:40" x14ac:dyDescent="0.25">
      <c r="B170" s="56" t="s">
        <v>16</v>
      </c>
      <c r="C170" s="68" t="s">
        <v>17</v>
      </c>
      <c r="D170" s="57" t="s">
        <v>18</v>
      </c>
      <c r="E170" s="68" t="s">
        <v>19</v>
      </c>
      <c r="F170" s="168">
        <f t="shared" ref="F170:F204" si="11">$F$169</f>
        <v>0</v>
      </c>
      <c r="G170" s="169">
        <f>+G169</f>
        <v>0</v>
      </c>
      <c r="H170" s="305">
        <f>+C99</f>
        <v>0</v>
      </c>
      <c r="I170" s="267">
        <f t="shared" ref="I170:I247" si="12">F170*G170*IF(ISBLANK(H170),1,H170)</f>
        <v>0</v>
      </c>
      <c r="J170" s="321">
        <f>+C139</f>
        <v>0</v>
      </c>
      <c r="K170" s="171"/>
      <c r="L170" s="170">
        <f t="shared" si="7"/>
        <v>34.200000000000003</v>
      </c>
      <c r="M170" s="171"/>
      <c r="N170" s="172">
        <f t="shared" ref="N170:N233" si="13">I170*J170*L170</f>
        <v>0</v>
      </c>
      <c r="O170" s="267">
        <f t="shared" si="8"/>
        <v>2.3446696785996459</v>
      </c>
      <c r="P170" s="267"/>
      <c r="Q170" s="280">
        <f t="shared" si="9"/>
        <v>1E-4</v>
      </c>
      <c r="R170" s="267">
        <f t="shared" si="10"/>
        <v>0.60909016790437731</v>
      </c>
      <c r="S170" s="267"/>
      <c r="T170" s="267">
        <f t="shared" ref="T170:T233" si="14">I170*J170*((O170+R170)*(1+Q170))*IF(ISBLANK(S170),1,S170)</f>
        <v>0</v>
      </c>
      <c r="U170" s="167"/>
      <c r="V170" s="374"/>
      <c r="W170" s="17" t="s">
        <v>18</v>
      </c>
      <c r="X170" s="18">
        <f t="shared" ref="X170:X180" si="15">+D12</f>
        <v>34.200000000000003</v>
      </c>
      <c r="Y170" s="374"/>
      <c r="Z170" s="374"/>
      <c r="AA170" s="374"/>
      <c r="AB170" s="374"/>
      <c r="AC170" s="374"/>
    </row>
    <row r="171" spans="1:40" x14ac:dyDescent="0.25">
      <c r="B171" s="56" t="s">
        <v>16</v>
      </c>
      <c r="C171" s="68" t="s">
        <v>17</v>
      </c>
      <c r="D171" s="57" t="s">
        <v>18</v>
      </c>
      <c r="E171" s="68" t="s">
        <v>22</v>
      </c>
      <c r="F171" s="168">
        <f t="shared" si="11"/>
        <v>0</v>
      </c>
      <c r="G171" s="169">
        <f t="shared" ref="G171:G175" si="16">+G170</f>
        <v>0</v>
      </c>
      <c r="H171" s="305">
        <f>+D99</f>
        <v>0</v>
      </c>
      <c r="I171" s="267">
        <f t="shared" si="12"/>
        <v>0</v>
      </c>
      <c r="J171" s="321">
        <f>+D139</f>
        <v>0</v>
      </c>
      <c r="K171" s="171"/>
      <c r="L171" s="170">
        <f t="shared" si="7"/>
        <v>34.200000000000003</v>
      </c>
      <c r="M171" s="171"/>
      <c r="N171" s="172">
        <f t="shared" si="13"/>
        <v>0</v>
      </c>
      <c r="O171" s="267">
        <f t="shared" si="8"/>
        <v>2.3446696785996459</v>
      </c>
      <c r="P171" s="267"/>
      <c r="Q171" s="280">
        <f t="shared" si="9"/>
        <v>1E-4</v>
      </c>
      <c r="R171" s="267">
        <f t="shared" si="10"/>
        <v>0.60909016790437731</v>
      </c>
      <c r="S171" s="267"/>
      <c r="T171" s="267">
        <f t="shared" si="14"/>
        <v>0</v>
      </c>
      <c r="U171" s="374"/>
      <c r="V171" s="374"/>
      <c r="W171" s="17" t="s">
        <v>23</v>
      </c>
      <c r="X171" s="18">
        <f t="shared" si="15"/>
        <v>38.576999999999998</v>
      </c>
      <c r="Y171" s="374"/>
      <c r="Z171" s="374"/>
      <c r="AA171" s="374"/>
      <c r="AB171" s="374"/>
      <c r="AC171" s="374"/>
    </row>
    <row r="172" spans="1:40" x14ac:dyDescent="0.25">
      <c r="B172" s="56" t="s">
        <v>16</v>
      </c>
      <c r="C172" s="68" t="s">
        <v>17</v>
      </c>
      <c r="D172" s="57" t="s">
        <v>18</v>
      </c>
      <c r="E172" s="68" t="s">
        <v>24</v>
      </c>
      <c r="F172" s="168">
        <f t="shared" si="11"/>
        <v>0</v>
      </c>
      <c r="G172" s="169">
        <f t="shared" si="16"/>
        <v>0</v>
      </c>
      <c r="H172" s="305">
        <f>+E99</f>
        <v>0</v>
      </c>
      <c r="I172" s="267">
        <f t="shared" si="12"/>
        <v>0</v>
      </c>
      <c r="J172" s="321">
        <f>+E139</f>
        <v>0</v>
      </c>
      <c r="K172" s="171"/>
      <c r="L172" s="170">
        <f t="shared" si="7"/>
        <v>34.200000000000003</v>
      </c>
      <c r="M172" s="171"/>
      <c r="N172" s="172">
        <f t="shared" si="13"/>
        <v>0</v>
      </c>
      <c r="O172" s="267">
        <f t="shared" si="8"/>
        <v>2.3446696785996459</v>
      </c>
      <c r="P172" s="267"/>
      <c r="Q172" s="280">
        <f t="shared" si="9"/>
        <v>1E-4</v>
      </c>
      <c r="R172" s="267">
        <f t="shared" si="10"/>
        <v>0.60909016790437731</v>
      </c>
      <c r="S172" s="267"/>
      <c r="T172" s="267">
        <f t="shared" si="14"/>
        <v>0</v>
      </c>
      <c r="U172" s="173"/>
      <c r="V172" s="173"/>
      <c r="W172" s="17" t="s">
        <v>25</v>
      </c>
      <c r="X172" s="18">
        <f t="shared" si="15"/>
        <v>53.6</v>
      </c>
      <c r="Y172" s="173"/>
      <c r="Z172" s="173"/>
      <c r="AA172" s="173"/>
      <c r="AB172" s="173"/>
      <c r="AC172" s="173"/>
    </row>
    <row r="173" spans="1:40" ht="15" customHeight="1" x14ac:dyDescent="0.25">
      <c r="B173" s="56" t="s">
        <v>16</v>
      </c>
      <c r="C173" s="68" t="s">
        <v>17</v>
      </c>
      <c r="D173" s="57" t="s">
        <v>18</v>
      </c>
      <c r="E173" s="68" t="s">
        <v>26</v>
      </c>
      <c r="F173" s="168">
        <f t="shared" si="11"/>
        <v>0</v>
      </c>
      <c r="G173" s="169">
        <f t="shared" si="16"/>
        <v>0</v>
      </c>
      <c r="H173" s="305">
        <f>+F99</f>
        <v>0</v>
      </c>
      <c r="I173" s="267">
        <f t="shared" si="12"/>
        <v>0</v>
      </c>
      <c r="J173" s="321">
        <f>+F139</f>
        <v>0</v>
      </c>
      <c r="K173" s="171"/>
      <c r="L173" s="170">
        <f t="shared" si="7"/>
        <v>34.200000000000003</v>
      </c>
      <c r="M173" s="171"/>
      <c r="N173" s="172">
        <f t="shared" si="13"/>
        <v>0</v>
      </c>
      <c r="O173" s="267">
        <f t="shared" si="8"/>
        <v>2.3446696785996459</v>
      </c>
      <c r="P173" s="267"/>
      <c r="Q173" s="280">
        <f t="shared" si="9"/>
        <v>1E-4</v>
      </c>
      <c r="R173" s="267">
        <f t="shared" si="10"/>
        <v>0.60909016790437731</v>
      </c>
      <c r="S173" s="267"/>
      <c r="T173" s="267">
        <f t="shared" si="14"/>
        <v>0</v>
      </c>
      <c r="U173" s="173"/>
      <c r="V173" s="173"/>
      <c r="W173" s="17" t="s">
        <v>27</v>
      </c>
      <c r="X173" s="18">
        <f t="shared" si="15"/>
        <v>25.168500000000002</v>
      </c>
      <c r="Y173" s="173"/>
      <c r="Z173" s="173"/>
      <c r="AA173" s="173"/>
      <c r="AB173" s="173"/>
      <c r="AC173" s="173"/>
      <c r="AJ173" s="29"/>
      <c r="AK173" s="29"/>
      <c r="AL173" s="29"/>
      <c r="AM173" s="29"/>
      <c r="AN173" s="29"/>
    </row>
    <row r="174" spans="1:40" x14ac:dyDescent="0.25">
      <c r="B174" s="56" t="s">
        <v>16</v>
      </c>
      <c r="C174" s="68" t="s">
        <v>17</v>
      </c>
      <c r="D174" s="57" t="s">
        <v>18</v>
      </c>
      <c r="E174" s="68" t="s">
        <v>28</v>
      </c>
      <c r="F174" s="168">
        <f t="shared" si="11"/>
        <v>0</v>
      </c>
      <c r="G174" s="169">
        <f t="shared" si="16"/>
        <v>0</v>
      </c>
      <c r="H174" s="305">
        <f>+G99</f>
        <v>0</v>
      </c>
      <c r="I174" s="267">
        <f t="shared" si="12"/>
        <v>0</v>
      </c>
      <c r="J174" s="321">
        <f>+G139</f>
        <v>0</v>
      </c>
      <c r="K174" s="171"/>
      <c r="L174" s="170">
        <f t="shared" si="7"/>
        <v>34.200000000000003</v>
      </c>
      <c r="M174" s="171"/>
      <c r="N174" s="172">
        <f t="shared" si="13"/>
        <v>0</v>
      </c>
      <c r="O174" s="267">
        <f t="shared" si="8"/>
        <v>2.3446696785996459</v>
      </c>
      <c r="P174" s="267"/>
      <c r="Q174" s="280">
        <f t="shared" si="9"/>
        <v>1E-4</v>
      </c>
      <c r="R174" s="267">
        <f t="shared" si="10"/>
        <v>0.60909016790437731</v>
      </c>
      <c r="S174" s="267"/>
      <c r="T174" s="267">
        <f t="shared" si="14"/>
        <v>0</v>
      </c>
      <c r="W174" s="17" t="s">
        <v>29</v>
      </c>
      <c r="X174" s="18">
        <f t="shared" si="15"/>
        <v>43.058999999999997</v>
      </c>
      <c r="AD174" s="29"/>
      <c r="AJ174" s="29"/>
      <c r="AK174" s="29"/>
      <c r="AL174" s="29"/>
      <c r="AM174" s="29"/>
      <c r="AN174" s="29"/>
    </row>
    <row r="175" spans="1:40" x14ac:dyDescent="0.25">
      <c r="B175" s="69" t="s">
        <v>16</v>
      </c>
      <c r="C175" s="70" t="s">
        <v>17</v>
      </c>
      <c r="D175" s="71" t="s">
        <v>18</v>
      </c>
      <c r="E175" s="70" t="s">
        <v>30</v>
      </c>
      <c r="F175" s="174">
        <f t="shared" si="11"/>
        <v>0</v>
      </c>
      <c r="G175" s="175">
        <f t="shared" si="16"/>
        <v>0</v>
      </c>
      <c r="H175" s="306">
        <f>+H99</f>
        <v>0</v>
      </c>
      <c r="I175" s="268">
        <f t="shared" si="12"/>
        <v>0</v>
      </c>
      <c r="J175" s="322">
        <f>+H139</f>
        <v>0</v>
      </c>
      <c r="K175" s="177"/>
      <c r="L175" s="176">
        <f t="shared" si="7"/>
        <v>34.200000000000003</v>
      </c>
      <c r="M175" s="177"/>
      <c r="N175" s="178">
        <f t="shared" si="13"/>
        <v>0</v>
      </c>
      <c r="O175" s="268">
        <f t="shared" si="8"/>
        <v>2.3446696785996459</v>
      </c>
      <c r="P175" s="268"/>
      <c r="Q175" s="281">
        <f t="shared" si="9"/>
        <v>1E-4</v>
      </c>
      <c r="R175" s="268">
        <f t="shared" si="10"/>
        <v>0.60909016790437731</v>
      </c>
      <c r="S175" s="268"/>
      <c r="T175" s="268">
        <f t="shared" si="14"/>
        <v>0</v>
      </c>
      <c r="W175" s="17" t="s">
        <v>31</v>
      </c>
      <c r="X175" s="18">
        <f t="shared" si="15"/>
        <v>23.67</v>
      </c>
      <c r="AI175" s="29"/>
      <c r="AJ175" s="29"/>
      <c r="AK175" s="29"/>
      <c r="AL175" s="29"/>
      <c r="AM175" s="29"/>
      <c r="AN175" s="29"/>
    </row>
    <row r="176" spans="1:40" x14ac:dyDescent="0.25">
      <c r="B176" s="73" t="s">
        <v>16</v>
      </c>
      <c r="C176" s="74" t="s">
        <v>17</v>
      </c>
      <c r="D176" s="75" t="s">
        <v>207</v>
      </c>
      <c r="E176" s="76" t="s">
        <v>96</v>
      </c>
      <c r="F176" s="179">
        <f t="shared" si="11"/>
        <v>0</v>
      </c>
      <c r="G176" s="301">
        <f>+C82+H82</f>
        <v>0</v>
      </c>
      <c r="H176" s="301">
        <f>+J99</f>
        <v>0</v>
      </c>
      <c r="I176" s="269">
        <f t="shared" si="12"/>
        <v>0</v>
      </c>
      <c r="J176" s="323">
        <f>+I139</f>
        <v>0</v>
      </c>
      <c r="K176" s="181"/>
      <c r="L176" s="180">
        <f t="shared" ref="L176:L182" si="17">+$X$171</f>
        <v>38.576999999999998</v>
      </c>
      <c r="M176" s="181"/>
      <c r="N176" s="182">
        <f t="shared" si="13"/>
        <v>0</v>
      </c>
      <c r="O176" s="269">
        <f t="shared" si="8"/>
        <v>2.6826357639426743</v>
      </c>
      <c r="P176" s="269"/>
      <c r="Q176" s="282">
        <f>+VLOOKUP($D176,$W$187:$AA$205,5,FALSE)</f>
        <v>0</v>
      </c>
      <c r="R176" s="269">
        <f t="shared" si="10"/>
        <v>0.68807865373854316</v>
      </c>
      <c r="S176" s="269"/>
      <c r="T176" s="269">
        <f t="shared" si="14"/>
        <v>0</v>
      </c>
      <c r="W176" s="17" t="s">
        <v>32</v>
      </c>
      <c r="X176" s="18">
        <f t="shared" si="15"/>
        <v>23.94</v>
      </c>
    </row>
    <row r="177" spans="2:31" x14ac:dyDescent="0.25">
      <c r="B177" s="54" t="s">
        <v>16</v>
      </c>
      <c r="C177" s="76" t="s">
        <v>17</v>
      </c>
      <c r="D177" s="55" t="s">
        <v>207</v>
      </c>
      <c r="E177" s="76" t="s">
        <v>33</v>
      </c>
      <c r="F177" s="168">
        <f t="shared" si="11"/>
        <v>0</v>
      </c>
      <c r="G177" s="169">
        <f>+G176</f>
        <v>0</v>
      </c>
      <c r="H177" s="305">
        <f>+K99</f>
        <v>0</v>
      </c>
      <c r="I177" s="267">
        <f t="shared" si="12"/>
        <v>0</v>
      </c>
      <c r="J177" s="324">
        <f>+J139</f>
        <v>0</v>
      </c>
      <c r="K177" s="171"/>
      <c r="L177" s="170">
        <f t="shared" si="17"/>
        <v>38.576999999999998</v>
      </c>
      <c r="M177" s="171"/>
      <c r="N177" s="172">
        <f t="shared" si="13"/>
        <v>0</v>
      </c>
      <c r="O177" s="267">
        <f t="shared" si="8"/>
        <v>2.6826357639426743</v>
      </c>
      <c r="P177" s="267"/>
      <c r="Q177" s="280">
        <f t="shared" si="9"/>
        <v>0</v>
      </c>
      <c r="R177" s="267">
        <f t="shared" si="10"/>
        <v>0.68807865373854316</v>
      </c>
      <c r="S177" s="267"/>
      <c r="T177" s="267">
        <f t="shared" si="14"/>
        <v>0</v>
      </c>
      <c r="W177" s="17" t="s">
        <v>34</v>
      </c>
      <c r="X177" s="18">
        <f t="shared" si="15"/>
        <v>35.237000000000002</v>
      </c>
    </row>
    <row r="178" spans="2:31" x14ac:dyDescent="0.25">
      <c r="B178" s="56" t="s">
        <v>16</v>
      </c>
      <c r="C178" s="68" t="s">
        <v>17</v>
      </c>
      <c r="D178" s="57" t="s">
        <v>207</v>
      </c>
      <c r="E178" s="68" t="s">
        <v>35</v>
      </c>
      <c r="F178" s="168">
        <f t="shared" si="11"/>
        <v>0</v>
      </c>
      <c r="G178" s="169">
        <f>+G177</f>
        <v>0</v>
      </c>
      <c r="H178" s="305">
        <f>+L99</f>
        <v>0</v>
      </c>
      <c r="I178" s="267">
        <f t="shared" si="12"/>
        <v>0</v>
      </c>
      <c r="J178" s="324">
        <f>+K139</f>
        <v>0</v>
      </c>
      <c r="K178" s="171"/>
      <c r="L178" s="170">
        <f t="shared" si="17"/>
        <v>38.576999999999998</v>
      </c>
      <c r="M178" s="171"/>
      <c r="N178" s="172">
        <f t="shared" si="13"/>
        <v>0</v>
      </c>
      <c r="O178" s="267">
        <f t="shared" si="8"/>
        <v>2.6826357639426743</v>
      </c>
      <c r="P178" s="267"/>
      <c r="Q178" s="280">
        <f t="shared" si="9"/>
        <v>0</v>
      </c>
      <c r="R178" s="267">
        <f t="shared" si="10"/>
        <v>0.68807865373854316</v>
      </c>
      <c r="S178" s="267"/>
      <c r="T178" s="267">
        <f t="shared" si="14"/>
        <v>0</v>
      </c>
      <c r="W178" s="17" t="s">
        <v>36</v>
      </c>
      <c r="X178" s="18">
        <f t="shared" si="15"/>
        <v>141.86000000000001</v>
      </c>
    </row>
    <row r="179" spans="2:31" x14ac:dyDescent="0.25">
      <c r="B179" s="56" t="s">
        <v>16</v>
      </c>
      <c r="C179" s="68" t="s">
        <v>17</v>
      </c>
      <c r="D179" s="57" t="s">
        <v>207</v>
      </c>
      <c r="E179" s="68" t="s">
        <v>37</v>
      </c>
      <c r="F179" s="168">
        <f t="shared" si="11"/>
        <v>0</v>
      </c>
      <c r="G179" s="169">
        <f t="shared" ref="G179:G182" si="18">+G178</f>
        <v>0</v>
      </c>
      <c r="H179" s="305">
        <f>+M99</f>
        <v>0</v>
      </c>
      <c r="I179" s="267">
        <f t="shared" si="12"/>
        <v>0</v>
      </c>
      <c r="J179" s="324">
        <f>+L139</f>
        <v>0</v>
      </c>
      <c r="K179" s="171"/>
      <c r="L179" s="170">
        <f t="shared" si="17"/>
        <v>38.576999999999998</v>
      </c>
      <c r="M179" s="171"/>
      <c r="N179" s="172">
        <f t="shared" si="13"/>
        <v>0</v>
      </c>
      <c r="O179" s="267">
        <f t="shared" si="8"/>
        <v>2.6826357639426743</v>
      </c>
      <c r="P179" s="267"/>
      <c r="Q179" s="280">
        <f t="shared" si="9"/>
        <v>0</v>
      </c>
      <c r="R179" s="267">
        <f t="shared" si="10"/>
        <v>0.68807865373854316</v>
      </c>
      <c r="S179" s="267"/>
      <c r="T179" s="267">
        <f t="shared" si="14"/>
        <v>0</v>
      </c>
      <c r="W179" s="17" t="s">
        <v>38</v>
      </c>
      <c r="X179" s="18">
        <f t="shared" si="15"/>
        <v>1</v>
      </c>
    </row>
    <row r="180" spans="2:31" ht="15.75" thickBot="1" x14ac:dyDescent="0.3">
      <c r="B180" s="56" t="s">
        <v>16</v>
      </c>
      <c r="C180" s="68" t="s">
        <v>17</v>
      </c>
      <c r="D180" s="57" t="s">
        <v>207</v>
      </c>
      <c r="E180" s="68" t="s">
        <v>39</v>
      </c>
      <c r="F180" s="168">
        <f t="shared" si="11"/>
        <v>0</v>
      </c>
      <c r="G180" s="169">
        <f t="shared" si="18"/>
        <v>0</v>
      </c>
      <c r="H180" s="305">
        <f>+N99</f>
        <v>0</v>
      </c>
      <c r="I180" s="267">
        <f t="shared" si="12"/>
        <v>0</v>
      </c>
      <c r="J180" s="324">
        <f>+M139</f>
        <v>0</v>
      </c>
      <c r="K180" s="171"/>
      <c r="L180" s="170">
        <f t="shared" si="17"/>
        <v>38.576999999999998</v>
      </c>
      <c r="M180" s="171"/>
      <c r="N180" s="172">
        <f t="shared" si="13"/>
        <v>0</v>
      </c>
      <c r="O180" s="267">
        <f t="shared" si="8"/>
        <v>2.6826357639426743</v>
      </c>
      <c r="P180" s="267"/>
      <c r="Q180" s="280">
        <f t="shared" si="9"/>
        <v>0</v>
      </c>
      <c r="R180" s="267">
        <f t="shared" si="10"/>
        <v>0.68807865373854316</v>
      </c>
      <c r="S180" s="267"/>
      <c r="T180" s="267">
        <f t="shared" si="14"/>
        <v>0</v>
      </c>
      <c r="W180" s="19" t="s">
        <v>40</v>
      </c>
      <c r="X180" s="18">
        <f t="shared" si="15"/>
        <v>24</v>
      </c>
    </row>
    <row r="181" spans="2:31" x14ac:dyDescent="0.25">
      <c r="B181" s="56" t="s">
        <v>16</v>
      </c>
      <c r="C181" s="68" t="s">
        <v>17</v>
      </c>
      <c r="D181" s="57" t="s">
        <v>207</v>
      </c>
      <c r="E181" s="68" t="s">
        <v>41</v>
      </c>
      <c r="F181" s="168">
        <f t="shared" si="11"/>
        <v>0</v>
      </c>
      <c r="G181" s="169">
        <f t="shared" si="18"/>
        <v>0</v>
      </c>
      <c r="H181" s="305">
        <f>+O99</f>
        <v>0</v>
      </c>
      <c r="I181" s="267">
        <f t="shared" si="12"/>
        <v>0</v>
      </c>
      <c r="J181" s="324">
        <f>+N139</f>
        <v>0</v>
      </c>
      <c r="K181" s="171"/>
      <c r="L181" s="170">
        <f t="shared" si="17"/>
        <v>38.576999999999998</v>
      </c>
      <c r="M181" s="171"/>
      <c r="N181" s="172">
        <f t="shared" si="13"/>
        <v>0</v>
      </c>
      <c r="O181" s="267">
        <f t="shared" si="8"/>
        <v>2.6826357639426743</v>
      </c>
      <c r="P181" s="267"/>
      <c r="Q181" s="280">
        <f t="shared" si="9"/>
        <v>0</v>
      </c>
      <c r="R181" s="267">
        <f t="shared" si="10"/>
        <v>0.68807865373854316</v>
      </c>
      <c r="S181" s="267"/>
      <c r="T181" s="267">
        <f t="shared" si="14"/>
        <v>0</v>
      </c>
      <c r="W181" s="183" t="s">
        <v>180</v>
      </c>
    </row>
    <row r="182" spans="2:31" x14ac:dyDescent="0.25">
      <c r="B182" s="69" t="s">
        <v>16</v>
      </c>
      <c r="C182" s="70" t="s">
        <v>17</v>
      </c>
      <c r="D182" s="71" t="s">
        <v>207</v>
      </c>
      <c r="E182" s="70" t="s">
        <v>43</v>
      </c>
      <c r="F182" s="174">
        <f t="shared" si="11"/>
        <v>0</v>
      </c>
      <c r="G182" s="175">
        <f t="shared" si="18"/>
        <v>0</v>
      </c>
      <c r="H182" s="306">
        <f>+P99</f>
        <v>0</v>
      </c>
      <c r="I182" s="268">
        <f t="shared" si="12"/>
        <v>0</v>
      </c>
      <c r="J182" s="325">
        <f>+O139</f>
        <v>0</v>
      </c>
      <c r="K182" s="177"/>
      <c r="L182" s="176">
        <f t="shared" si="17"/>
        <v>38.576999999999998</v>
      </c>
      <c r="M182" s="177"/>
      <c r="N182" s="178">
        <f t="shared" si="13"/>
        <v>0</v>
      </c>
      <c r="O182" s="268">
        <f t="shared" si="8"/>
        <v>2.6826357639426743</v>
      </c>
      <c r="P182" s="268"/>
      <c r="Q182" s="281">
        <f t="shared" si="9"/>
        <v>0</v>
      </c>
      <c r="R182" s="268">
        <f t="shared" si="10"/>
        <v>0.68807865373854316</v>
      </c>
      <c r="S182" s="268"/>
      <c r="T182" s="268">
        <f t="shared" si="14"/>
        <v>0</v>
      </c>
    </row>
    <row r="183" spans="2:31" x14ac:dyDescent="0.25">
      <c r="B183" s="77" t="s">
        <v>16</v>
      </c>
      <c r="C183" s="55" t="s">
        <v>17</v>
      </c>
      <c r="D183" s="55" t="s">
        <v>25</v>
      </c>
      <c r="E183" s="68" t="s">
        <v>181</v>
      </c>
      <c r="F183" s="179">
        <f t="shared" si="11"/>
        <v>0</v>
      </c>
      <c r="G183" s="301">
        <f>+D82</f>
        <v>0</v>
      </c>
      <c r="H183" s="169">
        <v>0.15</v>
      </c>
      <c r="I183" s="269">
        <f>F183*G183*IF(ISBLANK(H183),1,H183)</f>
        <v>0</v>
      </c>
      <c r="J183" s="326">
        <f>+D119</f>
        <v>0</v>
      </c>
      <c r="K183" s="181" t="s">
        <v>44</v>
      </c>
      <c r="L183" s="180">
        <f>+$X$172</f>
        <v>53.6</v>
      </c>
      <c r="M183" s="184" t="s">
        <v>45</v>
      </c>
      <c r="N183" s="182">
        <f t="shared" si="13"/>
        <v>0</v>
      </c>
      <c r="O183" s="269">
        <f t="shared" si="8"/>
        <v>1.7266531983669766</v>
      </c>
      <c r="P183" s="269" t="s">
        <v>46</v>
      </c>
      <c r="Q183" s="282">
        <f t="shared" si="9"/>
        <v>0.02</v>
      </c>
      <c r="R183" s="269">
        <f t="shared" si="10"/>
        <v>0.33200000000000007</v>
      </c>
      <c r="S183" s="269">
        <v>0.12804097311139565</v>
      </c>
      <c r="T183" s="269">
        <f t="shared" si="14"/>
        <v>0</v>
      </c>
    </row>
    <row r="184" spans="2:31" ht="15.75" thickBot="1" x14ac:dyDescent="0.3">
      <c r="B184" s="78" t="s">
        <v>16</v>
      </c>
      <c r="C184" s="57" t="s">
        <v>17</v>
      </c>
      <c r="D184" s="57" t="s">
        <v>25</v>
      </c>
      <c r="E184" s="68" t="s">
        <v>182</v>
      </c>
      <c r="F184" s="168">
        <f t="shared" si="11"/>
        <v>0</v>
      </c>
      <c r="G184" s="169">
        <f>+G183</f>
        <v>0</v>
      </c>
      <c r="H184" s="169">
        <v>0.14000000000000001</v>
      </c>
      <c r="I184" s="267">
        <f t="shared" si="12"/>
        <v>0</v>
      </c>
      <c r="J184" s="321">
        <f>+J183</f>
        <v>0</v>
      </c>
      <c r="K184" s="171"/>
      <c r="L184" s="170">
        <f>+$X$172</f>
        <v>53.6</v>
      </c>
      <c r="M184" s="171"/>
      <c r="N184" s="172">
        <f t="shared" si="13"/>
        <v>0</v>
      </c>
      <c r="O184" s="267">
        <f t="shared" si="8"/>
        <v>1.7266531983669766</v>
      </c>
      <c r="P184" s="267" t="s">
        <v>46</v>
      </c>
      <c r="Q184" s="280">
        <f t="shared" si="9"/>
        <v>0.02</v>
      </c>
      <c r="R184" s="267">
        <f t="shared" si="10"/>
        <v>0.33200000000000007</v>
      </c>
      <c r="S184" s="267">
        <v>0.12804097311139565</v>
      </c>
      <c r="T184" s="267">
        <f t="shared" si="14"/>
        <v>0</v>
      </c>
      <c r="W184" s="49" t="s">
        <v>141</v>
      </c>
      <c r="AD184" s="50" t="s">
        <v>140</v>
      </c>
      <c r="AE184" s="373"/>
    </row>
    <row r="185" spans="2:31" ht="30.75" thickBot="1" x14ac:dyDescent="0.3">
      <c r="B185" s="78" t="s">
        <v>16</v>
      </c>
      <c r="C185" s="57" t="s">
        <v>17</v>
      </c>
      <c r="D185" s="57" t="s">
        <v>25</v>
      </c>
      <c r="E185" s="68" t="s">
        <v>57</v>
      </c>
      <c r="F185" s="168">
        <f t="shared" si="11"/>
        <v>0</v>
      </c>
      <c r="G185" s="169">
        <f t="shared" ref="G185:G186" si="19">+G184</f>
        <v>0</v>
      </c>
      <c r="H185" s="169">
        <v>0.49</v>
      </c>
      <c r="I185" s="267">
        <f t="shared" si="12"/>
        <v>0</v>
      </c>
      <c r="J185" s="321">
        <f>+J184</f>
        <v>0</v>
      </c>
      <c r="K185" s="171"/>
      <c r="L185" s="170">
        <f>+$X$172</f>
        <v>53.6</v>
      </c>
      <c r="M185" s="171"/>
      <c r="N185" s="172">
        <f t="shared" si="13"/>
        <v>0</v>
      </c>
      <c r="O185" s="267">
        <f t="shared" si="8"/>
        <v>1.7266531983669766</v>
      </c>
      <c r="P185" s="267" t="s">
        <v>46</v>
      </c>
      <c r="Q185" s="280">
        <f t="shared" si="9"/>
        <v>0.02</v>
      </c>
      <c r="R185" s="267">
        <f t="shared" si="10"/>
        <v>0.33200000000000007</v>
      </c>
      <c r="S185" s="267">
        <v>0.12804097311139565</v>
      </c>
      <c r="T185" s="267">
        <f t="shared" si="14"/>
        <v>0</v>
      </c>
      <c r="W185" s="51" t="s">
        <v>136</v>
      </c>
      <c r="X185" s="60" t="str">
        <f>+B27</f>
        <v>BE - Belgium</v>
      </c>
      <c r="AD185" s="396" t="s">
        <v>103</v>
      </c>
      <c r="AE185" s="250" t="s">
        <v>139</v>
      </c>
    </row>
    <row r="186" spans="2:31" ht="15.75" thickBot="1" x14ac:dyDescent="0.3">
      <c r="B186" s="79" t="s">
        <v>16</v>
      </c>
      <c r="C186" s="71" t="s">
        <v>17</v>
      </c>
      <c r="D186" s="71" t="s">
        <v>25</v>
      </c>
      <c r="E186" s="70" t="s">
        <v>183</v>
      </c>
      <c r="F186" s="174">
        <f t="shared" si="11"/>
        <v>0</v>
      </c>
      <c r="G186" s="175">
        <f t="shared" si="19"/>
        <v>0</v>
      </c>
      <c r="H186" s="169">
        <v>0.22</v>
      </c>
      <c r="I186" s="268">
        <f t="shared" si="12"/>
        <v>0</v>
      </c>
      <c r="J186" s="322">
        <f>+J185</f>
        <v>0</v>
      </c>
      <c r="K186" s="177"/>
      <c r="L186" s="176">
        <f>+$X$172</f>
        <v>53.6</v>
      </c>
      <c r="M186" s="177"/>
      <c r="N186" s="178">
        <f t="shared" si="13"/>
        <v>0</v>
      </c>
      <c r="O186" s="268">
        <f t="shared" si="8"/>
        <v>1.7266531983669766</v>
      </c>
      <c r="P186" s="268" t="s">
        <v>46</v>
      </c>
      <c r="Q186" s="281">
        <f t="shared" si="9"/>
        <v>0.02</v>
      </c>
      <c r="R186" s="268">
        <f t="shared" si="10"/>
        <v>0.33200000000000007</v>
      </c>
      <c r="S186" s="268">
        <v>0.12804097311139565</v>
      </c>
      <c r="T186" s="268">
        <f t="shared" si="14"/>
        <v>0</v>
      </c>
      <c r="W186" s="252" t="s">
        <v>6</v>
      </c>
      <c r="X186" s="253" t="s">
        <v>228</v>
      </c>
      <c r="Y186" s="253" t="s">
        <v>54</v>
      </c>
      <c r="Z186" s="253" t="s">
        <v>55</v>
      </c>
      <c r="AA186" s="254" t="s">
        <v>56</v>
      </c>
      <c r="AD186" s="396" t="s">
        <v>135</v>
      </c>
      <c r="AE186" s="396">
        <v>0.27589999999999998</v>
      </c>
    </row>
    <row r="187" spans="2:31" x14ac:dyDescent="0.25">
      <c r="B187" s="54" t="s">
        <v>16</v>
      </c>
      <c r="C187" s="76" t="s">
        <v>17</v>
      </c>
      <c r="D187" s="55" t="s">
        <v>27</v>
      </c>
      <c r="E187" s="68" t="s">
        <v>181</v>
      </c>
      <c r="F187" s="179">
        <f t="shared" si="11"/>
        <v>0</v>
      </c>
      <c r="G187" s="301">
        <f>+E82</f>
        <v>0</v>
      </c>
      <c r="H187" s="169">
        <v>0.14000000000000001</v>
      </c>
      <c r="I187" s="269">
        <f>F187*G187*IF(ISBLANK(H187),1,H187)</f>
        <v>0</v>
      </c>
      <c r="J187" s="323">
        <f>+E119</f>
        <v>0</v>
      </c>
      <c r="K187" s="184" t="s">
        <v>20</v>
      </c>
      <c r="L187" s="180">
        <f>+$X$173</f>
        <v>25.168500000000002</v>
      </c>
      <c r="M187" s="163" t="s">
        <v>21</v>
      </c>
      <c r="N187" s="182">
        <f t="shared" si="13"/>
        <v>0</v>
      </c>
      <c r="O187" s="269">
        <f t="shared" si="8"/>
        <v>2.0829108092084367</v>
      </c>
      <c r="P187" s="269" t="s">
        <v>46</v>
      </c>
      <c r="Q187" s="282">
        <f t="shared" si="9"/>
        <v>1E-4</v>
      </c>
      <c r="R187" s="269">
        <f t="shared" si="10"/>
        <v>0.91127347902869105</v>
      </c>
      <c r="S187" s="269">
        <v>0.51</v>
      </c>
      <c r="T187" s="269">
        <f t="shared" si="14"/>
        <v>0</v>
      </c>
      <c r="W187" s="249" t="s">
        <v>18</v>
      </c>
      <c r="X187" s="400">
        <v>2.3446696785996459</v>
      </c>
      <c r="Y187" s="398" t="s">
        <v>58</v>
      </c>
      <c r="Z187" s="400">
        <v>0.60909016790437731</v>
      </c>
      <c r="AA187" s="399">
        <v>1E-4</v>
      </c>
      <c r="AD187" s="251" t="s">
        <v>104</v>
      </c>
      <c r="AE187" s="396">
        <v>0.21149999999999999</v>
      </c>
    </row>
    <row r="188" spans="2:31" x14ac:dyDescent="0.25">
      <c r="B188" s="56" t="s">
        <v>16</v>
      </c>
      <c r="C188" s="68" t="s">
        <v>17</v>
      </c>
      <c r="D188" s="57" t="s">
        <v>27</v>
      </c>
      <c r="E188" s="68" t="s">
        <v>182</v>
      </c>
      <c r="F188" s="168">
        <f t="shared" si="11"/>
        <v>0</v>
      </c>
      <c r="G188" s="169">
        <f>+G187</f>
        <v>0</v>
      </c>
      <c r="H188" s="169">
        <v>0.12</v>
      </c>
      <c r="I188" s="267">
        <f t="shared" si="12"/>
        <v>0</v>
      </c>
      <c r="J188" s="324">
        <f>+J187</f>
        <v>0</v>
      </c>
      <c r="K188" s="171"/>
      <c r="L188" s="170">
        <f>+$X$173</f>
        <v>25.168500000000002</v>
      </c>
      <c r="M188" s="171"/>
      <c r="N188" s="172">
        <f t="shared" si="13"/>
        <v>0</v>
      </c>
      <c r="O188" s="267">
        <f t="shared" si="8"/>
        <v>2.0829108092084367</v>
      </c>
      <c r="P188" s="267" t="s">
        <v>46</v>
      </c>
      <c r="Q188" s="280">
        <f t="shared" si="9"/>
        <v>1E-4</v>
      </c>
      <c r="R188" s="267">
        <f t="shared" si="10"/>
        <v>0.91127347902869105</v>
      </c>
      <c r="S188" s="267">
        <v>0.51</v>
      </c>
      <c r="T188" s="267">
        <f t="shared" si="14"/>
        <v>0</v>
      </c>
      <c r="W188" s="248" t="s">
        <v>23</v>
      </c>
      <c r="X188" s="401">
        <v>2.6826357639426743</v>
      </c>
      <c r="Y188" s="396" t="s">
        <v>58</v>
      </c>
      <c r="Z188" s="401">
        <v>0.68807865373854316</v>
      </c>
      <c r="AA188" s="397">
        <v>1E-4</v>
      </c>
      <c r="AD188" s="251" t="s">
        <v>105</v>
      </c>
      <c r="AE188" s="396">
        <v>0.37009999999999998</v>
      </c>
    </row>
    <row r="189" spans="2:31" x14ac:dyDescent="0.25">
      <c r="B189" s="56" t="s">
        <v>16</v>
      </c>
      <c r="C189" s="68" t="s">
        <v>17</v>
      </c>
      <c r="D189" s="57" t="s">
        <v>27</v>
      </c>
      <c r="E189" s="68" t="s">
        <v>57</v>
      </c>
      <c r="F189" s="168">
        <f t="shared" si="11"/>
        <v>0</v>
      </c>
      <c r="G189" s="169">
        <f>+G188</f>
        <v>0</v>
      </c>
      <c r="H189" s="169">
        <f>+H185</f>
        <v>0.49</v>
      </c>
      <c r="I189" s="267">
        <f t="shared" si="12"/>
        <v>0</v>
      </c>
      <c r="J189" s="324">
        <f>+J188</f>
        <v>0</v>
      </c>
      <c r="K189" s="171"/>
      <c r="L189" s="170">
        <f>+$X$173</f>
        <v>25.168500000000002</v>
      </c>
      <c r="M189" s="171"/>
      <c r="N189" s="172">
        <f t="shared" si="13"/>
        <v>0</v>
      </c>
      <c r="O189" s="267">
        <f t="shared" si="8"/>
        <v>2.0829108092084367</v>
      </c>
      <c r="P189" s="267" t="s">
        <v>46</v>
      </c>
      <c r="Q189" s="280">
        <f t="shared" si="9"/>
        <v>1E-4</v>
      </c>
      <c r="R189" s="267">
        <f t="shared" si="10"/>
        <v>0.91127347902869105</v>
      </c>
      <c r="S189" s="267">
        <v>0.51</v>
      </c>
      <c r="T189" s="267">
        <f t="shared" si="14"/>
        <v>0</v>
      </c>
      <c r="W189" s="248" t="s">
        <v>25</v>
      </c>
      <c r="X189" s="401">
        <v>1.7266531983669766</v>
      </c>
      <c r="Y189" s="396" t="s">
        <v>46</v>
      </c>
      <c r="Z189" s="401">
        <v>0.33200000000000007</v>
      </c>
      <c r="AA189" s="397">
        <v>0.02</v>
      </c>
      <c r="AD189" s="251" t="s">
        <v>106</v>
      </c>
      <c r="AE189" s="396">
        <v>0.37580000000000002</v>
      </c>
    </row>
    <row r="190" spans="2:31" x14ac:dyDescent="0.25">
      <c r="B190" s="69" t="s">
        <v>16</v>
      </c>
      <c r="C190" s="70" t="s">
        <v>17</v>
      </c>
      <c r="D190" s="71" t="s">
        <v>27</v>
      </c>
      <c r="E190" s="70" t="s">
        <v>183</v>
      </c>
      <c r="F190" s="174">
        <f t="shared" si="11"/>
        <v>0</v>
      </c>
      <c r="G190" s="175">
        <f>+G189</f>
        <v>0</v>
      </c>
      <c r="H190" s="169">
        <v>0.25</v>
      </c>
      <c r="I190" s="268">
        <f t="shared" si="12"/>
        <v>0</v>
      </c>
      <c r="J190" s="325">
        <f>+J189</f>
        <v>0</v>
      </c>
      <c r="K190" s="177"/>
      <c r="L190" s="176">
        <f>+$X$173</f>
        <v>25.168500000000002</v>
      </c>
      <c r="M190" s="177"/>
      <c r="N190" s="178">
        <f t="shared" si="13"/>
        <v>0</v>
      </c>
      <c r="O190" s="268">
        <f t="shared" si="8"/>
        <v>2.0829108092084367</v>
      </c>
      <c r="P190" s="268" t="s">
        <v>46</v>
      </c>
      <c r="Q190" s="281">
        <f t="shared" si="9"/>
        <v>1E-4</v>
      </c>
      <c r="R190" s="268">
        <f t="shared" si="10"/>
        <v>0.91127347902869105</v>
      </c>
      <c r="S190" s="268">
        <v>0.51</v>
      </c>
      <c r="T190" s="268">
        <f t="shared" si="14"/>
        <v>0</v>
      </c>
      <c r="W190" s="248" t="s">
        <v>27</v>
      </c>
      <c r="X190" s="401">
        <v>2.0829108092084367</v>
      </c>
      <c r="Y190" s="396" t="s">
        <v>46</v>
      </c>
      <c r="Z190" s="401">
        <v>0.91127347902869105</v>
      </c>
      <c r="AA190" s="397">
        <v>1E-4</v>
      </c>
      <c r="AD190" s="251" t="s">
        <v>107</v>
      </c>
      <c r="AE190" s="396">
        <v>0.1666</v>
      </c>
    </row>
    <row r="191" spans="2:31" x14ac:dyDescent="0.25">
      <c r="B191" s="54" t="s">
        <v>16</v>
      </c>
      <c r="C191" s="76" t="s">
        <v>17</v>
      </c>
      <c r="D191" s="55" t="s">
        <v>156</v>
      </c>
      <c r="E191" s="68" t="s">
        <v>181</v>
      </c>
      <c r="F191" s="179">
        <f t="shared" si="11"/>
        <v>0</v>
      </c>
      <c r="G191" s="301">
        <f>+G82</f>
        <v>0</v>
      </c>
      <c r="H191" s="169">
        <v>0.37</v>
      </c>
      <c r="I191" s="269">
        <f t="shared" si="12"/>
        <v>0</v>
      </c>
      <c r="J191" s="326">
        <f>+MAX(G119,F119)</f>
        <v>0</v>
      </c>
      <c r="K191" s="181"/>
      <c r="L191" s="180">
        <f>+$X$176</f>
        <v>23.94</v>
      </c>
      <c r="M191" s="181"/>
      <c r="N191" s="182">
        <f t="shared" si="13"/>
        <v>0</v>
      </c>
      <c r="O191" s="269">
        <f t="shared" si="8"/>
        <v>1.4068018071597874</v>
      </c>
      <c r="P191" s="269"/>
      <c r="Q191" s="282">
        <f t="shared" si="9"/>
        <v>1E-4</v>
      </c>
      <c r="R191" s="269">
        <f t="shared" si="10"/>
        <v>7.5935324818283981E-2</v>
      </c>
      <c r="S191" s="269"/>
      <c r="T191" s="269">
        <f t="shared" si="14"/>
        <v>0</v>
      </c>
      <c r="W191" s="248" t="s">
        <v>31</v>
      </c>
      <c r="X191" s="401">
        <v>1.4068018071597874</v>
      </c>
      <c r="Y191" s="396" t="s">
        <v>58</v>
      </c>
      <c r="Z191" s="401">
        <v>7.5935324818283981E-2</v>
      </c>
      <c r="AA191" s="397">
        <v>1E-4</v>
      </c>
      <c r="AD191" s="251" t="s">
        <v>108</v>
      </c>
      <c r="AE191" s="396">
        <v>0.4249</v>
      </c>
    </row>
    <row r="192" spans="2:31" x14ac:dyDescent="0.25">
      <c r="B192" s="56" t="s">
        <v>16</v>
      </c>
      <c r="C192" s="68" t="s">
        <v>17</v>
      </c>
      <c r="D192" s="57" t="str">
        <f>+D191</f>
        <v>Bio-Ethanol / ethanol</v>
      </c>
      <c r="E192" s="68" t="s">
        <v>182</v>
      </c>
      <c r="F192" s="168">
        <f t="shared" si="11"/>
        <v>0</v>
      </c>
      <c r="G192" s="169">
        <f>+G191</f>
        <v>0</v>
      </c>
      <c r="H192" s="169">
        <v>0.31</v>
      </c>
      <c r="I192" s="267">
        <f t="shared" si="12"/>
        <v>0</v>
      </c>
      <c r="J192" s="321">
        <f>+J191</f>
        <v>0</v>
      </c>
      <c r="K192" s="171"/>
      <c r="L192" s="170">
        <f>+$X$176</f>
        <v>23.94</v>
      </c>
      <c r="M192" s="171"/>
      <c r="N192" s="172">
        <f t="shared" si="13"/>
        <v>0</v>
      </c>
      <c r="O192" s="267">
        <f t="shared" si="8"/>
        <v>1.4068018071597874</v>
      </c>
      <c r="P192" s="267"/>
      <c r="Q192" s="280">
        <f t="shared" si="9"/>
        <v>1E-4</v>
      </c>
      <c r="R192" s="267">
        <f t="shared" si="10"/>
        <v>7.5935324818283981E-2</v>
      </c>
      <c r="S192" s="267"/>
      <c r="T192" s="267">
        <f t="shared" si="14"/>
        <v>0</v>
      </c>
      <c r="W192" s="248" t="s">
        <v>32</v>
      </c>
      <c r="X192" s="401">
        <v>1.4068018071597874</v>
      </c>
      <c r="Y192" s="396" t="s">
        <v>58</v>
      </c>
      <c r="Z192" s="401">
        <v>-1.0191319909822323</v>
      </c>
      <c r="AA192" s="397">
        <v>1E-4</v>
      </c>
      <c r="AD192" s="251" t="s">
        <v>109</v>
      </c>
      <c r="AE192" s="396">
        <v>0.76219999999999999</v>
      </c>
    </row>
    <row r="193" spans="2:31" x14ac:dyDescent="0.25">
      <c r="B193" s="56" t="s">
        <v>16</v>
      </c>
      <c r="C193" s="68" t="s">
        <v>17</v>
      </c>
      <c r="D193" s="57" t="str">
        <f>+D192</f>
        <v>Bio-Ethanol / ethanol</v>
      </c>
      <c r="E193" s="68" t="s">
        <v>57</v>
      </c>
      <c r="F193" s="168">
        <f t="shared" si="11"/>
        <v>0</v>
      </c>
      <c r="G193" s="169">
        <f t="shared" ref="G193:G194" si="20">+G192</f>
        <v>0</v>
      </c>
      <c r="H193" s="169">
        <v>0.17</v>
      </c>
      <c r="I193" s="267">
        <f t="shared" si="12"/>
        <v>0</v>
      </c>
      <c r="J193" s="321">
        <f>+J192</f>
        <v>0</v>
      </c>
      <c r="K193" s="171"/>
      <c r="L193" s="170">
        <f>+$X$176</f>
        <v>23.94</v>
      </c>
      <c r="M193" s="171"/>
      <c r="N193" s="172">
        <f t="shared" si="13"/>
        <v>0</v>
      </c>
      <c r="O193" s="267">
        <f t="shared" si="8"/>
        <v>1.4068018071597874</v>
      </c>
      <c r="P193" s="267"/>
      <c r="Q193" s="280">
        <f t="shared" si="9"/>
        <v>1E-4</v>
      </c>
      <c r="R193" s="267">
        <f t="shared" si="10"/>
        <v>7.5935324818283981E-2</v>
      </c>
      <c r="S193" s="267"/>
      <c r="T193" s="267">
        <f t="shared" si="14"/>
        <v>0</v>
      </c>
      <c r="W193" s="248" t="s">
        <v>137</v>
      </c>
      <c r="X193" s="401">
        <v>2.1461086111541396</v>
      </c>
      <c r="Y193" s="396" t="s">
        <v>58</v>
      </c>
      <c r="Z193" s="401">
        <v>-1.4907532970097548</v>
      </c>
      <c r="AA193" s="397">
        <v>1E-4</v>
      </c>
      <c r="AD193" s="251" t="s">
        <v>110</v>
      </c>
      <c r="AE193" s="396">
        <v>0.4556</v>
      </c>
    </row>
    <row r="194" spans="2:31" x14ac:dyDescent="0.25">
      <c r="B194" s="69" t="s">
        <v>16</v>
      </c>
      <c r="C194" s="70" t="s">
        <v>17</v>
      </c>
      <c r="D194" s="71" t="str">
        <f>+D193</f>
        <v>Bio-Ethanol / ethanol</v>
      </c>
      <c r="E194" s="70" t="s">
        <v>183</v>
      </c>
      <c r="F194" s="174">
        <f t="shared" si="11"/>
        <v>0</v>
      </c>
      <c r="G194" s="175">
        <f t="shared" si="20"/>
        <v>0</v>
      </c>
      <c r="H194" s="169">
        <v>0.15</v>
      </c>
      <c r="I194" s="268">
        <f t="shared" si="12"/>
        <v>0</v>
      </c>
      <c r="J194" s="322">
        <f>+J193</f>
        <v>0</v>
      </c>
      <c r="K194" s="177"/>
      <c r="L194" s="176">
        <f>+$X$176</f>
        <v>23.94</v>
      </c>
      <c r="M194" s="177"/>
      <c r="N194" s="178">
        <f t="shared" si="13"/>
        <v>0</v>
      </c>
      <c r="O194" s="268">
        <f t="shared" si="8"/>
        <v>1.4068018071597874</v>
      </c>
      <c r="P194" s="268"/>
      <c r="Q194" s="281">
        <f t="shared" si="9"/>
        <v>1E-4</v>
      </c>
      <c r="R194" s="268">
        <f t="shared" si="10"/>
        <v>7.5935324818283981E-2</v>
      </c>
      <c r="S194" s="268"/>
      <c r="T194" s="268">
        <f t="shared" si="14"/>
        <v>0</v>
      </c>
      <c r="W194" s="248" t="s">
        <v>36</v>
      </c>
      <c r="X194" s="401">
        <v>0</v>
      </c>
      <c r="Y194" s="396" t="s">
        <v>46</v>
      </c>
      <c r="Z194" s="401">
        <v>1.5</v>
      </c>
      <c r="AA194" s="397">
        <v>0</v>
      </c>
      <c r="AD194" s="251" t="s">
        <v>111</v>
      </c>
      <c r="AE194" s="396">
        <v>0.82989999999999997</v>
      </c>
    </row>
    <row r="195" spans="2:31" x14ac:dyDescent="0.25">
      <c r="B195" s="54" t="s">
        <v>16</v>
      </c>
      <c r="C195" s="76" t="s">
        <v>17</v>
      </c>
      <c r="D195" s="55" t="s">
        <v>50</v>
      </c>
      <c r="E195" s="68" t="s">
        <v>181</v>
      </c>
      <c r="F195" s="179">
        <f t="shared" si="11"/>
        <v>0</v>
      </c>
      <c r="G195" s="301">
        <f>+K82</f>
        <v>0</v>
      </c>
      <c r="H195" s="169">
        <v>0.01</v>
      </c>
      <c r="I195" s="269">
        <f t="shared" si="12"/>
        <v>0</v>
      </c>
      <c r="J195" s="323">
        <f>+K119</f>
        <v>0</v>
      </c>
      <c r="K195" s="181"/>
      <c r="L195" s="180">
        <f>+$X$170</f>
        <v>34.200000000000003</v>
      </c>
      <c r="M195" s="181"/>
      <c r="N195" s="182">
        <f t="shared" si="13"/>
        <v>0</v>
      </c>
      <c r="O195" s="269">
        <f t="shared" si="8"/>
        <v>2.3446696785996459</v>
      </c>
      <c r="P195" s="269"/>
      <c r="Q195" s="282">
        <f t="shared" si="9"/>
        <v>1E-4</v>
      </c>
      <c r="R195" s="269">
        <f t="shared" si="10"/>
        <v>0.60909016790437731</v>
      </c>
      <c r="S195" s="269"/>
      <c r="T195" s="269">
        <f t="shared" si="14"/>
        <v>0</v>
      </c>
      <c r="W195" s="248" t="s">
        <v>38</v>
      </c>
      <c r="X195" s="401">
        <v>0</v>
      </c>
      <c r="Y195" s="396" t="s">
        <v>52</v>
      </c>
      <c r="Z195" s="402">
        <f>+VLOOKUP(X185,$AD$186:$AE$216,2,FALSE)</f>
        <v>0.21149999999999999</v>
      </c>
      <c r="AA195" s="397">
        <v>0</v>
      </c>
      <c r="AD195" s="251" t="s">
        <v>112</v>
      </c>
      <c r="AE195" s="396">
        <v>0.30399999999999999</v>
      </c>
    </row>
    <row r="196" spans="2:31" x14ac:dyDescent="0.25">
      <c r="B196" s="56" t="s">
        <v>16</v>
      </c>
      <c r="C196" s="68" t="s">
        <v>17</v>
      </c>
      <c r="D196" s="57" t="s">
        <v>50</v>
      </c>
      <c r="E196" s="68" t="s">
        <v>182</v>
      </c>
      <c r="F196" s="168">
        <f t="shared" si="11"/>
        <v>0</v>
      </c>
      <c r="G196" s="169">
        <f>+G195</f>
        <v>0</v>
      </c>
      <c r="H196" s="169">
        <v>0.05</v>
      </c>
      <c r="I196" s="267">
        <f t="shared" si="12"/>
        <v>0</v>
      </c>
      <c r="J196" s="324">
        <f>+J195</f>
        <v>0</v>
      </c>
      <c r="K196" s="171"/>
      <c r="L196" s="170">
        <f>+$X$170</f>
        <v>34.200000000000003</v>
      </c>
      <c r="M196" s="171"/>
      <c r="N196" s="172">
        <f t="shared" si="13"/>
        <v>0</v>
      </c>
      <c r="O196" s="267">
        <f t="shared" si="8"/>
        <v>2.3446696785996459</v>
      </c>
      <c r="P196" s="267"/>
      <c r="Q196" s="280">
        <f t="shared" si="9"/>
        <v>1E-4</v>
      </c>
      <c r="R196" s="267">
        <f t="shared" si="10"/>
        <v>0.60909016790437731</v>
      </c>
      <c r="S196" s="267"/>
      <c r="T196" s="267">
        <f t="shared" si="14"/>
        <v>0</v>
      </c>
      <c r="W196" s="249" t="s">
        <v>214</v>
      </c>
      <c r="X196" s="400">
        <v>2.3446696785996459</v>
      </c>
      <c r="Y196" s="398" t="s">
        <v>58</v>
      </c>
      <c r="Z196" s="400">
        <v>0.60909016790437731</v>
      </c>
      <c r="AA196" s="399">
        <v>1E-4</v>
      </c>
      <c r="AD196" s="251" t="s">
        <v>113</v>
      </c>
      <c r="AE196" s="396">
        <v>3.4799999999999998E-2</v>
      </c>
    </row>
    <row r="197" spans="2:31" x14ac:dyDescent="0.25">
      <c r="B197" s="56" t="s">
        <v>16</v>
      </c>
      <c r="C197" s="68" t="s">
        <v>17</v>
      </c>
      <c r="D197" s="57" t="s">
        <v>50</v>
      </c>
      <c r="E197" s="68" t="s">
        <v>57</v>
      </c>
      <c r="F197" s="168">
        <f t="shared" si="11"/>
        <v>0</v>
      </c>
      <c r="G197" s="169">
        <f t="shared" ref="G197:G198" si="21">+G196</f>
        <v>0</v>
      </c>
      <c r="H197" s="169">
        <v>0.3</v>
      </c>
      <c r="I197" s="267">
        <f t="shared" si="12"/>
        <v>0</v>
      </c>
      <c r="J197" s="324">
        <f>+J196</f>
        <v>0</v>
      </c>
      <c r="K197" s="171"/>
      <c r="L197" s="170">
        <f>+$X$170</f>
        <v>34.200000000000003</v>
      </c>
      <c r="M197" s="171"/>
      <c r="N197" s="172">
        <f t="shared" si="13"/>
        <v>0</v>
      </c>
      <c r="O197" s="267">
        <f t="shared" si="8"/>
        <v>2.3446696785996459</v>
      </c>
      <c r="P197" s="267"/>
      <c r="Q197" s="280">
        <f t="shared" si="9"/>
        <v>1E-4</v>
      </c>
      <c r="R197" s="267">
        <f t="shared" si="10"/>
        <v>0.60909016790437731</v>
      </c>
      <c r="S197" s="267"/>
      <c r="T197" s="267">
        <f t="shared" si="14"/>
        <v>0</v>
      </c>
      <c r="W197" s="248" t="s">
        <v>215</v>
      </c>
      <c r="X197" s="401">
        <v>2.6826357639426743</v>
      </c>
      <c r="Y197" s="396" t="s">
        <v>58</v>
      </c>
      <c r="Z197" s="401">
        <v>0.68807865373854316</v>
      </c>
      <c r="AA197" s="397">
        <v>1E-4</v>
      </c>
      <c r="AD197" s="251" t="s">
        <v>114</v>
      </c>
      <c r="AE197" s="396">
        <v>0.13669999999999999</v>
      </c>
    </row>
    <row r="198" spans="2:31" x14ac:dyDescent="0.25">
      <c r="B198" s="69" t="s">
        <v>16</v>
      </c>
      <c r="C198" s="70" t="s">
        <v>17</v>
      </c>
      <c r="D198" s="71" t="s">
        <v>50</v>
      </c>
      <c r="E198" s="70" t="s">
        <v>183</v>
      </c>
      <c r="F198" s="174">
        <f t="shared" si="11"/>
        <v>0</v>
      </c>
      <c r="G198" s="175">
        <f t="shared" si="21"/>
        <v>0</v>
      </c>
      <c r="H198" s="169">
        <v>0.64</v>
      </c>
      <c r="I198" s="268">
        <f t="shared" si="12"/>
        <v>0</v>
      </c>
      <c r="J198" s="325">
        <f>+J197</f>
        <v>0</v>
      </c>
      <c r="K198" s="177"/>
      <c r="L198" s="176">
        <f>+$X$170</f>
        <v>34.200000000000003</v>
      </c>
      <c r="M198" s="177"/>
      <c r="N198" s="178">
        <f t="shared" si="13"/>
        <v>0</v>
      </c>
      <c r="O198" s="268">
        <f t="shared" si="8"/>
        <v>2.3446696785996459</v>
      </c>
      <c r="P198" s="268"/>
      <c r="Q198" s="281">
        <f t="shared" si="9"/>
        <v>1E-4</v>
      </c>
      <c r="R198" s="268">
        <f t="shared" si="10"/>
        <v>0.60909016790437731</v>
      </c>
      <c r="S198" s="268"/>
      <c r="T198" s="268">
        <f t="shared" si="14"/>
        <v>0</v>
      </c>
      <c r="W198" s="248" t="s">
        <v>156</v>
      </c>
      <c r="X198" s="401">
        <f>+IF(($F$82+$G$82)&gt;0,(X191*$F$82+X192*$G$82)/($F$82+$G$82),X191)</f>
        <v>1.4068018071597874</v>
      </c>
      <c r="Y198" s="396" t="s">
        <v>58</v>
      </c>
      <c r="Z198" s="401">
        <f>+IF(($F$82+$G$82)&gt;0,(Z191*$F$82+Z192*$G$82)/($F$82+$G$82),Z191)</f>
        <v>7.5935324818283981E-2</v>
      </c>
      <c r="AA198" s="396">
        <f>+IF(($F$82+$G$82)&gt;0,(AA191*$F$82+AA192*$G$82)/($F$82+$G$82),AA191)</f>
        <v>1E-4</v>
      </c>
      <c r="AD198" s="251" t="s">
        <v>115</v>
      </c>
      <c r="AE198" s="396">
        <v>0.22919999999999999</v>
      </c>
    </row>
    <row r="199" spans="2:31" x14ac:dyDescent="0.25">
      <c r="B199" s="54" t="s">
        <v>16</v>
      </c>
      <c r="C199" s="76" t="s">
        <v>17</v>
      </c>
      <c r="D199" s="55" t="s">
        <v>51</v>
      </c>
      <c r="E199" s="68" t="s">
        <v>181</v>
      </c>
      <c r="F199" s="179">
        <f t="shared" si="11"/>
        <v>0</v>
      </c>
      <c r="G199" s="301">
        <f>+L82</f>
        <v>0</v>
      </c>
      <c r="H199" s="169">
        <v>0.01</v>
      </c>
      <c r="I199" s="269">
        <f t="shared" si="12"/>
        <v>0</v>
      </c>
      <c r="J199" s="326">
        <f>+L119</f>
        <v>0</v>
      </c>
      <c r="K199" s="181"/>
      <c r="L199" s="180">
        <f>+$X$171</f>
        <v>38.576999999999998</v>
      </c>
      <c r="M199" s="181"/>
      <c r="N199" s="182">
        <f t="shared" si="13"/>
        <v>0</v>
      </c>
      <c r="O199" s="269">
        <f t="shared" si="8"/>
        <v>2.6826357639426743</v>
      </c>
      <c r="P199" s="269"/>
      <c r="Q199" s="282">
        <f t="shared" si="9"/>
        <v>1E-4</v>
      </c>
      <c r="R199" s="269">
        <f t="shared" si="10"/>
        <v>0.68807865373854316</v>
      </c>
      <c r="S199" s="269"/>
      <c r="T199" s="269">
        <f t="shared" si="14"/>
        <v>0</v>
      </c>
      <c r="W199" s="248" t="s">
        <v>207</v>
      </c>
      <c r="X199" s="401">
        <f>+IF(($C$82+$H$82)&gt;0,(X188*$C$82+X193*$H$82)/($C$82+$H$82),X188)</f>
        <v>2.6826357639426743</v>
      </c>
      <c r="Y199" s="396" t="s">
        <v>58</v>
      </c>
      <c r="Z199" s="401">
        <f>+IF(($C$82+$H$82)&gt;0,(Z188*$C$82+Z193*$H$82)/($C$82+$H$82),Z188)</f>
        <v>0.68807865373854316</v>
      </c>
      <c r="AA199" s="396">
        <f>+IF(($C$82+$H$82)&gt;0,(AA188*$C$82+AA193*$H$82)/($C$82+$H$82),0)</f>
        <v>0</v>
      </c>
      <c r="AD199" s="251" t="s">
        <v>116</v>
      </c>
      <c r="AE199" s="396">
        <v>0.68359999999999999</v>
      </c>
    </row>
    <row r="200" spans="2:31" x14ac:dyDescent="0.25">
      <c r="B200" s="56" t="s">
        <v>16</v>
      </c>
      <c r="C200" s="68" t="s">
        <v>17</v>
      </c>
      <c r="D200" s="57" t="s">
        <v>51</v>
      </c>
      <c r="E200" s="68" t="s">
        <v>182</v>
      </c>
      <c r="F200" s="168">
        <f t="shared" si="11"/>
        <v>0</v>
      </c>
      <c r="G200" s="169">
        <f>+G199</f>
        <v>0</v>
      </c>
      <c r="H200" s="169">
        <v>0.05</v>
      </c>
      <c r="I200" s="267">
        <f t="shared" si="12"/>
        <v>0</v>
      </c>
      <c r="J200" s="321">
        <f>+J199</f>
        <v>0</v>
      </c>
      <c r="K200" s="171"/>
      <c r="L200" s="170">
        <f>+$X$171</f>
        <v>38.576999999999998</v>
      </c>
      <c r="M200" s="171"/>
      <c r="N200" s="172">
        <f t="shared" si="13"/>
        <v>0</v>
      </c>
      <c r="O200" s="267">
        <f t="shared" si="8"/>
        <v>2.6826357639426743</v>
      </c>
      <c r="P200" s="267"/>
      <c r="Q200" s="280">
        <f t="shared" si="9"/>
        <v>1E-4</v>
      </c>
      <c r="R200" s="267">
        <f t="shared" si="10"/>
        <v>0.68807865373854316</v>
      </c>
      <c r="S200" s="267"/>
      <c r="T200" s="267">
        <f t="shared" si="14"/>
        <v>0</v>
      </c>
      <c r="W200" s="248" t="s">
        <v>208</v>
      </c>
      <c r="X200" s="401">
        <f>+IF((SUM($C$92:$C$94)+SUM($H$92:$H$94))&gt;0,(X188*SUM($C$92:$C$94)+X193*SUM($H$92:$H$94))/(SUM($C$92:$C$94)+SUM($H$92:$H$94)),X188)</f>
        <v>2.6826357639426743</v>
      </c>
      <c r="Y200" s="396" t="s">
        <v>58</v>
      </c>
      <c r="Z200" s="401">
        <f>+IF((SUM($C$92:$C$94)+SUM($H$92:$H$94))&gt;0,(Z188*SUM($C$92:$C$94)+Z193*SUM($H$92:$H$94))/(SUM($C$92:$C$94)+SUM($H$92:$H$94)),Z188)</f>
        <v>0.68807865373854316</v>
      </c>
      <c r="AA200" s="396">
        <f>+IF((SUM($C$92:$C$94)+SUM($H$92:$H$94))&gt;0,(AA188*SUM($C$92:$C$94)+AA193*SUM($H$92:$H$94))/(SUM($C$92:$C$94)+SUM($H$92:$H$94)),0)</f>
        <v>0</v>
      </c>
      <c r="AD200" s="251" t="s">
        <v>117</v>
      </c>
      <c r="AE200" s="396">
        <v>9.5399999999999999E-2</v>
      </c>
    </row>
    <row r="201" spans="2:31" x14ac:dyDescent="0.25">
      <c r="B201" s="56" t="s">
        <v>16</v>
      </c>
      <c r="C201" s="68" t="s">
        <v>17</v>
      </c>
      <c r="D201" s="57" t="s">
        <v>51</v>
      </c>
      <c r="E201" s="68" t="s">
        <v>57</v>
      </c>
      <c r="F201" s="168">
        <f t="shared" si="11"/>
        <v>0</v>
      </c>
      <c r="G201" s="169">
        <f t="shared" ref="G201:G202" si="22">+G200</f>
        <v>0</v>
      </c>
      <c r="H201" s="169">
        <v>0.3</v>
      </c>
      <c r="I201" s="267">
        <f t="shared" si="12"/>
        <v>0</v>
      </c>
      <c r="J201" s="321">
        <f>+J200</f>
        <v>0</v>
      </c>
      <c r="K201" s="171"/>
      <c r="L201" s="170">
        <f>+$X$171</f>
        <v>38.576999999999998</v>
      </c>
      <c r="M201" s="171"/>
      <c r="N201" s="172">
        <f t="shared" si="13"/>
        <v>0</v>
      </c>
      <c r="O201" s="267">
        <f t="shared" si="8"/>
        <v>2.6826357639426743</v>
      </c>
      <c r="P201" s="267"/>
      <c r="Q201" s="280">
        <f t="shared" si="9"/>
        <v>1E-4</v>
      </c>
      <c r="R201" s="267">
        <f t="shared" si="10"/>
        <v>0.68807865373854316</v>
      </c>
      <c r="S201" s="267"/>
      <c r="T201" s="267">
        <f t="shared" si="14"/>
        <v>0</v>
      </c>
      <c r="W201" s="248" t="s">
        <v>209</v>
      </c>
      <c r="X201" s="401">
        <f>+IF(($C$95+$H$95)&gt;0,(X188*$C$95+X193*$H$95)/($C$95+$H$95),X188)</f>
        <v>2.6826357639426743</v>
      </c>
      <c r="Y201" s="396" t="s">
        <v>58</v>
      </c>
      <c r="Z201" s="401">
        <f>+IF(($C$95+$H$95)&gt;0,(Z188*$C$95+Z193*$H$95)/($C$95+$H$95),Z188)</f>
        <v>0.68807865373854316</v>
      </c>
      <c r="AA201" s="396">
        <f>+IF(($C$95+$H$95)&gt;0,(AA188*$C$95+AA193*$H$95)/($C$95+$H$95),0)</f>
        <v>0</v>
      </c>
      <c r="AD201" s="251" t="s">
        <v>118</v>
      </c>
      <c r="AE201" s="396">
        <v>0.1027</v>
      </c>
    </row>
    <row r="202" spans="2:31" ht="15.75" thickBot="1" x14ac:dyDescent="0.3">
      <c r="B202" s="69" t="s">
        <v>16</v>
      </c>
      <c r="C202" s="70" t="s">
        <v>17</v>
      </c>
      <c r="D202" s="71" t="s">
        <v>51</v>
      </c>
      <c r="E202" s="70" t="s">
        <v>183</v>
      </c>
      <c r="F202" s="174">
        <f t="shared" si="11"/>
        <v>0</v>
      </c>
      <c r="G202" s="175">
        <f t="shared" si="22"/>
        <v>0</v>
      </c>
      <c r="H202" s="169">
        <v>0.64</v>
      </c>
      <c r="I202" s="268">
        <f t="shared" si="12"/>
        <v>0</v>
      </c>
      <c r="J202" s="322">
        <f>+J201</f>
        <v>0</v>
      </c>
      <c r="K202" s="177"/>
      <c r="L202" s="176">
        <f>+$X$171</f>
        <v>38.576999999999998</v>
      </c>
      <c r="M202" s="177"/>
      <c r="N202" s="178">
        <f t="shared" si="13"/>
        <v>0</v>
      </c>
      <c r="O202" s="268">
        <f t="shared" si="8"/>
        <v>2.6826357639426743</v>
      </c>
      <c r="P202" s="268"/>
      <c r="Q202" s="281">
        <f t="shared" si="9"/>
        <v>1E-4</v>
      </c>
      <c r="R202" s="268">
        <f t="shared" si="10"/>
        <v>0.68807865373854316</v>
      </c>
      <c r="S202" s="268"/>
      <c r="T202" s="268">
        <f t="shared" si="14"/>
        <v>0</v>
      </c>
      <c r="W202" s="248" t="s">
        <v>210</v>
      </c>
      <c r="X202" s="401">
        <f>+IF(($C$83+$H$83)&gt;0,(X188*$C$83+X193*$H$83)/($C$83+$H$83),X188)</f>
        <v>2.6826357639426743</v>
      </c>
      <c r="Y202" s="396" t="s">
        <v>58</v>
      </c>
      <c r="Z202" s="401">
        <f>+IF(($C$83+$H$83)&gt;0,(Z188*$C$83+Z193*$H$83)/($C$83+$H$83),Z188)</f>
        <v>0.68807865373854316</v>
      </c>
      <c r="AA202" s="396">
        <f>+IF(($C$83+$H$83)&gt;0,(AA188*$C$83+AA193*$H$83)/($C$83+$H$83),0)</f>
        <v>0</v>
      </c>
      <c r="AD202" s="251" t="s">
        <v>119</v>
      </c>
      <c r="AE202" s="396">
        <v>0.26819999999999999</v>
      </c>
    </row>
    <row r="203" spans="2:31" x14ac:dyDescent="0.25">
      <c r="B203" s="86" t="s">
        <v>16</v>
      </c>
      <c r="C203" s="100" t="s">
        <v>17</v>
      </c>
      <c r="D203" s="87" t="s">
        <v>38</v>
      </c>
      <c r="E203" s="88"/>
      <c r="F203" s="185">
        <f t="shared" si="11"/>
        <v>0</v>
      </c>
      <c r="G203" s="302">
        <f>+J82</f>
        <v>0</v>
      </c>
      <c r="H203" s="186">
        <v>1</v>
      </c>
      <c r="I203" s="270">
        <f>F203*G203*IF(ISBLANK(H203),1,H203)</f>
        <v>0</v>
      </c>
      <c r="J203" s="327">
        <f>+J119</f>
        <v>0</v>
      </c>
      <c r="K203" s="188" t="s">
        <v>184</v>
      </c>
      <c r="L203" s="162">
        <f>+$X$170</f>
        <v>34.200000000000003</v>
      </c>
      <c r="M203" s="163" t="s">
        <v>21</v>
      </c>
      <c r="N203" s="189">
        <f t="shared" si="13"/>
        <v>0</v>
      </c>
      <c r="O203" s="270">
        <f t="shared" si="8"/>
        <v>0</v>
      </c>
      <c r="P203" s="270" t="s">
        <v>52</v>
      </c>
      <c r="Q203" s="283">
        <f t="shared" si="9"/>
        <v>0</v>
      </c>
      <c r="R203" s="270">
        <f t="shared" si="10"/>
        <v>0.21149999999999999</v>
      </c>
      <c r="S203" s="270">
        <v>0.11235955056179775</v>
      </c>
      <c r="T203" s="270">
        <f t="shared" si="14"/>
        <v>0</v>
      </c>
      <c r="W203" s="248" t="s">
        <v>211</v>
      </c>
      <c r="X203" s="401">
        <f>+IF(($C$84+$H$84)&gt;0,(X188*$C$84+X193*$H$84)/($C$84+$H$84),X188)</f>
        <v>2.6826357639426743</v>
      </c>
      <c r="Y203" s="396" t="s">
        <v>58</v>
      </c>
      <c r="Z203" s="401">
        <f>+IF(($C$84+$H$84)&gt;0,(Z188*$C$84+Z193*$H$84)/($C$84+$H$84),Z188)</f>
        <v>0.68807865373854316</v>
      </c>
      <c r="AA203" s="396">
        <f>+IF(($C$84+$H$84)&gt;0,(AA188*$C$84+AA193*$H$84)/($C$84+$H$84),0)</f>
        <v>0</v>
      </c>
      <c r="AD203" s="251" t="s">
        <v>120</v>
      </c>
      <c r="AE203" s="396">
        <v>0.20660000000000001</v>
      </c>
    </row>
    <row r="204" spans="2:31" ht="15.75" thickBot="1" x14ac:dyDescent="0.3">
      <c r="B204" s="80" t="s">
        <v>16</v>
      </c>
      <c r="C204" s="81" t="s">
        <v>17</v>
      </c>
      <c r="D204" s="83" t="s">
        <v>157</v>
      </c>
      <c r="E204" s="81"/>
      <c r="F204" s="190">
        <f t="shared" si="11"/>
        <v>0</v>
      </c>
      <c r="G204" s="303">
        <f>+I82</f>
        <v>0</v>
      </c>
      <c r="H204" s="191">
        <v>1</v>
      </c>
      <c r="I204" s="271">
        <f>F204*G204*IF(ISBLANK(H204),1,H204)</f>
        <v>0</v>
      </c>
      <c r="J204" s="328">
        <f>+I119</f>
        <v>0</v>
      </c>
      <c r="K204" s="193"/>
      <c r="L204" s="192">
        <f>+$X$178</f>
        <v>141.86000000000001</v>
      </c>
      <c r="M204" s="193"/>
      <c r="N204" s="194">
        <f t="shared" si="13"/>
        <v>0</v>
      </c>
      <c r="O204" s="271">
        <f t="shared" si="8"/>
        <v>0</v>
      </c>
      <c r="P204" s="271"/>
      <c r="Q204" s="284">
        <f t="shared" si="9"/>
        <v>0</v>
      </c>
      <c r="R204" s="271">
        <f t="shared" si="10"/>
        <v>1.5</v>
      </c>
      <c r="S204" s="271"/>
      <c r="T204" s="271">
        <f t="shared" si="14"/>
        <v>0</v>
      </c>
      <c r="W204" s="248" t="s">
        <v>212</v>
      </c>
      <c r="X204" s="401">
        <f>+IF(($C$85+$H$85)&gt;0,(X188*$C$85+X193*$H$85)/($C$85+$H$85),X188)</f>
        <v>2.6826357639426743</v>
      </c>
      <c r="Y204" s="396" t="s">
        <v>58</v>
      </c>
      <c r="Z204" s="401">
        <f>+IF(($C$85+$H$85)&gt;0,(Z188*$C$85+Z193*$H$85)/($C$85+$H$85),Z188)</f>
        <v>0.68807865373854316</v>
      </c>
      <c r="AA204" s="396">
        <f>+IF(($C$85+$H$85)&gt;0,(AA188*$C$85+AA193*$H$85)/($C$85+$H$85),0)</f>
        <v>0</v>
      </c>
      <c r="AD204" s="251" t="s">
        <v>121</v>
      </c>
      <c r="AE204" s="396">
        <v>0.71530000000000005</v>
      </c>
    </row>
    <row r="205" spans="2:31" x14ac:dyDescent="0.25">
      <c r="B205" s="65" t="s">
        <v>53</v>
      </c>
      <c r="C205" s="66" t="s">
        <v>17</v>
      </c>
      <c r="D205" s="67" t="s">
        <v>18</v>
      </c>
      <c r="E205" s="66" t="s">
        <v>98</v>
      </c>
      <c r="F205" s="304">
        <f>+B62</f>
        <v>0</v>
      </c>
      <c r="G205" s="301">
        <f>+B86</f>
        <v>0</v>
      </c>
      <c r="H205" s="301">
        <f>+B103</f>
        <v>0</v>
      </c>
      <c r="I205" s="266">
        <f t="shared" si="12"/>
        <v>0</v>
      </c>
      <c r="J205" s="329">
        <f>+B123</f>
        <v>0</v>
      </c>
      <c r="K205" s="163"/>
      <c r="L205" s="162">
        <f t="shared" ref="L205:L212" si="23">+$X$170</f>
        <v>34.200000000000003</v>
      </c>
      <c r="M205" s="163"/>
      <c r="N205" s="164">
        <f t="shared" si="13"/>
        <v>0</v>
      </c>
      <c r="O205" s="266">
        <f t="shared" si="8"/>
        <v>2.3446696785996459</v>
      </c>
      <c r="P205" s="266"/>
      <c r="Q205" s="279">
        <f t="shared" si="9"/>
        <v>1E-4</v>
      </c>
      <c r="R205" s="266">
        <f t="shared" si="10"/>
        <v>0.60909016790437731</v>
      </c>
      <c r="S205" s="266"/>
      <c r="T205" s="266">
        <f t="shared" si="14"/>
        <v>0</v>
      </c>
      <c r="W205" s="248" t="s">
        <v>213</v>
      </c>
      <c r="X205" s="401">
        <f>+IF(($C$88+$H$88)&gt;0,(X188*$C$88+X193*$H$88)/($C$88+$H$88),X188)</f>
        <v>2.6826357639426743</v>
      </c>
      <c r="Y205" s="396" t="s">
        <v>58</v>
      </c>
      <c r="Z205" s="401">
        <f>+IF(($C$88+$H$88)&gt;0,(Z188*$C$88+Z193*$H$88)/($C$88+$H$88),Z188)</f>
        <v>0.68807865373854316</v>
      </c>
      <c r="AA205" s="396">
        <f>+IF(($C$88+$H$88)&gt;0,(AA188*$C$88+AA193*$H$88)/($C$88+$H$88),AA188)</f>
        <v>1E-4</v>
      </c>
      <c r="AD205" s="251" t="s">
        <v>122</v>
      </c>
      <c r="AE205" s="396">
        <v>0.45140000000000002</v>
      </c>
    </row>
    <row r="206" spans="2:31" x14ac:dyDescent="0.25">
      <c r="B206" s="56" t="s">
        <v>53</v>
      </c>
      <c r="C206" s="68" t="s">
        <v>17</v>
      </c>
      <c r="D206" s="57" t="s">
        <v>18</v>
      </c>
      <c r="E206" s="68" t="s">
        <v>97</v>
      </c>
      <c r="F206" s="195">
        <f t="shared" ref="F206:F212" si="24">$F$205</f>
        <v>0</v>
      </c>
      <c r="G206" s="196">
        <f>+G205</f>
        <v>0</v>
      </c>
      <c r="H206" s="305">
        <f>+C103</f>
        <v>0</v>
      </c>
      <c r="I206" s="267">
        <f t="shared" si="12"/>
        <v>0</v>
      </c>
      <c r="J206" s="324">
        <f>+J205</f>
        <v>0</v>
      </c>
      <c r="K206" s="171"/>
      <c r="L206" s="170">
        <f t="shared" si="23"/>
        <v>34.200000000000003</v>
      </c>
      <c r="M206" s="171"/>
      <c r="N206" s="172">
        <f t="shared" si="13"/>
        <v>0</v>
      </c>
      <c r="O206" s="267">
        <f t="shared" si="8"/>
        <v>2.3446696785996459</v>
      </c>
      <c r="P206" s="267"/>
      <c r="Q206" s="280">
        <f t="shared" si="9"/>
        <v>1E-4</v>
      </c>
      <c r="R206" s="267">
        <f t="shared" si="10"/>
        <v>0.60909016790437731</v>
      </c>
      <c r="S206" s="267"/>
      <c r="T206" s="267">
        <f t="shared" si="14"/>
        <v>0</v>
      </c>
      <c r="AD206" s="251" t="s">
        <v>123</v>
      </c>
      <c r="AE206" s="396">
        <v>6.0100000000000001E-2</v>
      </c>
    </row>
    <row r="207" spans="2:31" x14ac:dyDescent="0.25">
      <c r="B207" s="56" t="s">
        <v>53</v>
      </c>
      <c r="C207" s="68" t="s">
        <v>17</v>
      </c>
      <c r="D207" s="57" t="s">
        <v>18</v>
      </c>
      <c r="E207" s="68" t="s">
        <v>185</v>
      </c>
      <c r="F207" s="195">
        <f t="shared" si="24"/>
        <v>0</v>
      </c>
      <c r="G207" s="196">
        <f t="shared" ref="G207:G211" si="25">+G206</f>
        <v>0</v>
      </c>
      <c r="H207" s="305">
        <f>+D103</f>
        <v>0</v>
      </c>
      <c r="I207" s="267">
        <f t="shared" si="12"/>
        <v>0</v>
      </c>
      <c r="J207" s="324">
        <f t="shared" ref="J207:J211" si="26">+J206</f>
        <v>0</v>
      </c>
      <c r="K207" s="171"/>
      <c r="L207" s="170">
        <f t="shared" si="23"/>
        <v>34.200000000000003</v>
      </c>
      <c r="M207" s="171"/>
      <c r="N207" s="172">
        <f t="shared" si="13"/>
        <v>0</v>
      </c>
      <c r="O207" s="267">
        <f t="shared" si="8"/>
        <v>2.3446696785996459</v>
      </c>
      <c r="P207" s="267"/>
      <c r="Q207" s="280">
        <f t="shared" si="9"/>
        <v>1E-4</v>
      </c>
      <c r="R207" s="267">
        <f t="shared" si="10"/>
        <v>0.60909016790437731</v>
      </c>
      <c r="S207" s="267"/>
      <c r="T207" s="267">
        <f t="shared" si="14"/>
        <v>0</v>
      </c>
      <c r="AD207" s="251" t="s">
        <v>124</v>
      </c>
      <c r="AE207" s="396">
        <v>0.67059999999999997</v>
      </c>
    </row>
    <row r="208" spans="2:31" x14ac:dyDescent="0.25">
      <c r="B208" s="56" t="s">
        <v>53</v>
      </c>
      <c r="C208" s="68" t="s">
        <v>17</v>
      </c>
      <c r="D208" s="57" t="s">
        <v>18</v>
      </c>
      <c r="E208" s="68" t="s">
        <v>181</v>
      </c>
      <c r="F208" s="195">
        <f t="shared" si="24"/>
        <v>0</v>
      </c>
      <c r="G208" s="196">
        <f t="shared" si="25"/>
        <v>0</v>
      </c>
      <c r="H208" s="305">
        <f>+E103</f>
        <v>0</v>
      </c>
      <c r="I208" s="267">
        <f t="shared" si="12"/>
        <v>0</v>
      </c>
      <c r="J208" s="324">
        <f t="shared" si="26"/>
        <v>0</v>
      </c>
      <c r="K208" s="171"/>
      <c r="L208" s="170">
        <f t="shared" si="23"/>
        <v>34.200000000000003</v>
      </c>
      <c r="M208" s="171"/>
      <c r="N208" s="172">
        <f t="shared" si="13"/>
        <v>0</v>
      </c>
      <c r="O208" s="267">
        <f t="shared" si="8"/>
        <v>2.3446696785996459</v>
      </c>
      <c r="P208" s="267"/>
      <c r="Q208" s="280">
        <f t="shared" si="9"/>
        <v>1E-4</v>
      </c>
      <c r="R208" s="267">
        <f t="shared" si="10"/>
        <v>0.60909016790437731</v>
      </c>
      <c r="S208" s="267"/>
      <c r="T208" s="267">
        <f t="shared" si="14"/>
        <v>0</v>
      </c>
      <c r="AD208" s="251" t="s">
        <v>125</v>
      </c>
      <c r="AE208" s="396">
        <v>0.35949999999999999</v>
      </c>
    </row>
    <row r="209" spans="2:31" x14ac:dyDescent="0.25">
      <c r="B209" s="56" t="s">
        <v>53</v>
      </c>
      <c r="C209" s="68" t="s">
        <v>17</v>
      </c>
      <c r="D209" s="57" t="s">
        <v>18</v>
      </c>
      <c r="E209" s="68" t="s">
        <v>182</v>
      </c>
      <c r="F209" s="195">
        <f t="shared" si="24"/>
        <v>0</v>
      </c>
      <c r="G209" s="196">
        <f t="shared" si="25"/>
        <v>0</v>
      </c>
      <c r="H209" s="305">
        <f>+F103</f>
        <v>0</v>
      </c>
      <c r="I209" s="267">
        <f t="shared" si="12"/>
        <v>0</v>
      </c>
      <c r="J209" s="324">
        <f t="shared" si="26"/>
        <v>0</v>
      </c>
      <c r="K209" s="171"/>
      <c r="L209" s="170">
        <f t="shared" si="23"/>
        <v>34.200000000000003</v>
      </c>
      <c r="M209" s="171"/>
      <c r="N209" s="172">
        <f t="shared" si="13"/>
        <v>0</v>
      </c>
      <c r="O209" s="267">
        <f t="shared" si="8"/>
        <v>2.3446696785996459</v>
      </c>
      <c r="P209" s="267"/>
      <c r="Q209" s="280">
        <f t="shared" si="9"/>
        <v>1E-4</v>
      </c>
      <c r="R209" s="267">
        <f t="shared" si="10"/>
        <v>0.60909016790437731</v>
      </c>
      <c r="S209" s="267"/>
      <c r="T209" s="267">
        <f t="shared" si="14"/>
        <v>0</v>
      </c>
      <c r="AD209" s="251" t="s">
        <v>126</v>
      </c>
      <c r="AE209" s="396">
        <v>0.20849999999999999</v>
      </c>
    </row>
    <row r="210" spans="2:31" x14ac:dyDescent="0.25">
      <c r="B210" s="56" t="s">
        <v>53</v>
      </c>
      <c r="C210" s="68" t="s">
        <v>17</v>
      </c>
      <c r="D210" s="57" t="s">
        <v>18</v>
      </c>
      <c r="E210" s="68" t="s">
        <v>57</v>
      </c>
      <c r="F210" s="195">
        <f t="shared" si="24"/>
        <v>0</v>
      </c>
      <c r="G210" s="196">
        <f t="shared" si="25"/>
        <v>0</v>
      </c>
      <c r="H210" s="307">
        <f>+G103</f>
        <v>0</v>
      </c>
      <c r="I210" s="267">
        <f t="shared" si="12"/>
        <v>0</v>
      </c>
      <c r="J210" s="324">
        <f t="shared" si="26"/>
        <v>0</v>
      </c>
      <c r="K210" s="171"/>
      <c r="L210" s="170">
        <f t="shared" si="23"/>
        <v>34.200000000000003</v>
      </c>
      <c r="M210" s="171"/>
      <c r="N210" s="172">
        <f t="shared" si="13"/>
        <v>0</v>
      </c>
      <c r="O210" s="267">
        <f t="shared" si="8"/>
        <v>2.3446696785996459</v>
      </c>
      <c r="P210" s="267"/>
      <c r="Q210" s="280">
        <f t="shared" si="9"/>
        <v>1E-4</v>
      </c>
      <c r="R210" s="267">
        <f t="shared" si="10"/>
        <v>0.60909016790437731</v>
      </c>
      <c r="S210" s="267"/>
      <c r="T210" s="267">
        <f t="shared" si="14"/>
        <v>0</v>
      </c>
      <c r="AD210" s="251" t="s">
        <v>127</v>
      </c>
      <c r="AE210" s="396">
        <v>0.17829999999999999</v>
      </c>
    </row>
    <row r="211" spans="2:31" ht="15.75" thickBot="1" x14ac:dyDescent="0.3">
      <c r="B211" s="69" t="s">
        <v>53</v>
      </c>
      <c r="C211" s="70" t="s">
        <v>17</v>
      </c>
      <c r="D211" s="71" t="s">
        <v>18</v>
      </c>
      <c r="E211" s="70" t="s">
        <v>183</v>
      </c>
      <c r="F211" s="197">
        <f t="shared" si="24"/>
        <v>0</v>
      </c>
      <c r="G211" s="198">
        <f t="shared" si="25"/>
        <v>0</v>
      </c>
      <c r="H211" s="308">
        <f>+H103</f>
        <v>0</v>
      </c>
      <c r="I211" s="270">
        <f t="shared" si="12"/>
        <v>0</v>
      </c>
      <c r="J211" s="324">
        <f t="shared" si="26"/>
        <v>0</v>
      </c>
      <c r="K211" s="199"/>
      <c r="L211" s="187">
        <f t="shared" si="23"/>
        <v>34.200000000000003</v>
      </c>
      <c r="M211" s="199"/>
      <c r="N211" s="189">
        <f t="shared" si="13"/>
        <v>0</v>
      </c>
      <c r="O211" s="270">
        <f t="shared" si="8"/>
        <v>2.3446696785996459</v>
      </c>
      <c r="P211" s="270"/>
      <c r="Q211" s="283">
        <f t="shared" si="9"/>
        <v>1E-4</v>
      </c>
      <c r="R211" s="270">
        <f t="shared" si="10"/>
        <v>0.60909016790437731</v>
      </c>
      <c r="S211" s="270"/>
      <c r="T211" s="270">
        <f t="shared" si="14"/>
        <v>0</v>
      </c>
      <c r="AD211" s="251" t="s">
        <v>128</v>
      </c>
      <c r="AE211" s="396">
        <v>8.8999999999999996E-2</v>
      </c>
    </row>
    <row r="212" spans="2:31" ht="15.75" thickBot="1" x14ac:dyDescent="0.3">
      <c r="B212" s="80" t="s">
        <v>53</v>
      </c>
      <c r="C212" s="81" t="s">
        <v>17</v>
      </c>
      <c r="D212" s="83" t="s">
        <v>38</v>
      </c>
      <c r="E212" s="81"/>
      <c r="F212" s="200">
        <f t="shared" si="24"/>
        <v>0</v>
      </c>
      <c r="G212" s="303">
        <f>+J86</f>
        <v>0</v>
      </c>
      <c r="H212" s="191">
        <v>1</v>
      </c>
      <c r="I212" s="271">
        <f t="shared" si="12"/>
        <v>0</v>
      </c>
      <c r="J212" s="328">
        <f>+J123</f>
        <v>0</v>
      </c>
      <c r="K212" s="188" t="s">
        <v>184</v>
      </c>
      <c r="L212" s="162">
        <f t="shared" si="23"/>
        <v>34.200000000000003</v>
      </c>
      <c r="M212" s="163" t="s">
        <v>21</v>
      </c>
      <c r="N212" s="194">
        <f t="shared" si="13"/>
        <v>0</v>
      </c>
      <c r="O212" s="271">
        <f t="shared" si="8"/>
        <v>0</v>
      </c>
      <c r="P212" s="271" t="s">
        <v>52</v>
      </c>
      <c r="Q212" s="284">
        <f t="shared" si="9"/>
        <v>0</v>
      </c>
      <c r="R212" s="271">
        <f t="shared" si="10"/>
        <v>0.21149999999999999</v>
      </c>
      <c r="S212" s="271">
        <v>0.11235955056179775</v>
      </c>
      <c r="T212" s="271">
        <f t="shared" si="14"/>
        <v>0</v>
      </c>
      <c r="AD212" s="251" t="s">
        <v>129</v>
      </c>
      <c r="AE212" s="396">
        <v>0.10639999999999999</v>
      </c>
    </row>
    <row r="213" spans="2:31" x14ac:dyDescent="0.25">
      <c r="B213" s="54" t="s">
        <v>59</v>
      </c>
      <c r="C213" s="76" t="s">
        <v>17</v>
      </c>
      <c r="D213" s="55" t="s">
        <v>23</v>
      </c>
      <c r="E213" s="76" t="s">
        <v>60</v>
      </c>
      <c r="F213" s="309">
        <f>+B63</f>
        <v>0</v>
      </c>
      <c r="G213" s="301">
        <f>+C87</f>
        <v>0</v>
      </c>
      <c r="H213" s="310">
        <f>+L104</f>
        <v>0</v>
      </c>
      <c r="I213" s="269">
        <f t="shared" si="12"/>
        <v>0</v>
      </c>
      <c r="J213" s="326">
        <f>+C124</f>
        <v>0</v>
      </c>
      <c r="K213" s="181"/>
      <c r="L213" s="180">
        <f>+$X$171</f>
        <v>38.576999999999998</v>
      </c>
      <c r="M213" s="181"/>
      <c r="N213" s="182">
        <f t="shared" si="13"/>
        <v>0</v>
      </c>
      <c r="O213" s="269">
        <f t="shared" si="8"/>
        <v>2.6826357639426743</v>
      </c>
      <c r="P213" s="269"/>
      <c r="Q213" s="282">
        <f t="shared" si="9"/>
        <v>1E-4</v>
      </c>
      <c r="R213" s="269">
        <f t="shared" si="10"/>
        <v>0.68807865373854316</v>
      </c>
      <c r="S213" s="269"/>
      <c r="T213" s="269">
        <f t="shared" si="14"/>
        <v>0</v>
      </c>
      <c r="AD213" s="251" t="s">
        <v>130</v>
      </c>
      <c r="AE213" s="396">
        <v>1.0500000000000001E-2</v>
      </c>
    </row>
    <row r="214" spans="2:31" x14ac:dyDescent="0.25">
      <c r="B214" s="84" t="s">
        <v>59</v>
      </c>
      <c r="C214" s="68" t="s">
        <v>17</v>
      </c>
      <c r="D214" s="57" t="s">
        <v>23</v>
      </c>
      <c r="E214" s="68" t="s">
        <v>181</v>
      </c>
      <c r="F214" s="195">
        <f t="shared" ref="F214:F219" si="27">$F$213</f>
        <v>0</v>
      </c>
      <c r="G214" s="196">
        <f>+G213</f>
        <v>0</v>
      </c>
      <c r="H214" s="305">
        <f>+M104</f>
        <v>0</v>
      </c>
      <c r="I214" s="267">
        <f t="shared" si="12"/>
        <v>0</v>
      </c>
      <c r="J214" s="321">
        <f>+J213</f>
        <v>0</v>
      </c>
      <c r="K214" s="171"/>
      <c r="L214" s="170">
        <f>+$X$171</f>
        <v>38.576999999999998</v>
      </c>
      <c r="M214" s="171"/>
      <c r="N214" s="172">
        <f t="shared" si="13"/>
        <v>0</v>
      </c>
      <c r="O214" s="267">
        <f t="shared" si="8"/>
        <v>2.6826357639426743</v>
      </c>
      <c r="P214" s="267"/>
      <c r="Q214" s="280">
        <f t="shared" si="9"/>
        <v>1E-4</v>
      </c>
      <c r="R214" s="267">
        <f t="shared" si="10"/>
        <v>0.68807865373854316</v>
      </c>
      <c r="S214" s="267"/>
      <c r="T214" s="267">
        <f t="shared" si="14"/>
        <v>0</v>
      </c>
      <c r="AD214" s="251" t="s">
        <v>131</v>
      </c>
      <c r="AE214" s="396">
        <v>0.38879999999999998</v>
      </c>
    </row>
    <row r="215" spans="2:31" x14ac:dyDescent="0.25">
      <c r="B215" s="84" t="s">
        <v>59</v>
      </c>
      <c r="C215" s="68" t="s">
        <v>17</v>
      </c>
      <c r="D215" s="57" t="s">
        <v>23</v>
      </c>
      <c r="E215" s="68" t="s">
        <v>61</v>
      </c>
      <c r="F215" s="195">
        <f t="shared" si="27"/>
        <v>0</v>
      </c>
      <c r="G215" s="196">
        <f t="shared" ref="G215:G217" si="28">+G214</f>
        <v>0</v>
      </c>
      <c r="H215" s="305">
        <f>+N104</f>
        <v>0</v>
      </c>
      <c r="I215" s="267">
        <f t="shared" si="12"/>
        <v>0</v>
      </c>
      <c r="J215" s="321">
        <f t="shared" ref="J215:J217" si="29">+J214</f>
        <v>0</v>
      </c>
      <c r="K215" s="171"/>
      <c r="L215" s="170">
        <f>+$X$171</f>
        <v>38.576999999999998</v>
      </c>
      <c r="M215" s="171"/>
      <c r="N215" s="172">
        <f t="shared" si="13"/>
        <v>0</v>
      </c>
      <c r="O215" s="267">
        <f t="shared" si="8"/>
        <v>2.6826357639426743</v>
      </c>
      <c r="P215" s="267"/>
      <c r="Q215" s="280">
        <f t="shared" si="9"/>
        <v>1E-4</v>
      </c>
      <c r="R215" s="267">
        <f t="shared" si="10"/>
        <v>0.68807865373854316</v>
      </c>
      <c r="S215" s="267"/>
      <c r="T215" s="267">
        <f t="shared" si="14"/>
        <v>0</v>
      </c>
      <c r="AD215" s="251" t="s">
        <v>132</v>
      </c>
      <c r="AE215" s="396">
        <v>3.0000000000000001E-3</v>
      </c>
    </row>
    <row r="216" spans="2:31" x14ac:dyDescent="0.25">
      <c r="B216" s="84" t="s">
        <v>59</v>
      </c>
      <c r="C216" s="68" t="s">
        <v>17</v>
      </c>
      <c r="D216" s="57" t="s">
        <v>23</v>
      </c>
      <c r="E216" s="68" t="s">
        <v>62</v>
      </c>
      <c r="F216" s="195">
        <f t="shared" si="27"/>
        <v>0</v>
      </c>
      <c r="G216" s="196">
        <f t="shared" si="28"/>
        <v>0</v>
      </c>
      <c r="H216" s="305">
        <f>+O104</f>
        <v>0</v>
      </c>
      <c r="I216" s="267">
        <f t="shared" si="12"/>
        <v>0</v>
      </c>
      <c r="J216" s="321">
        <f t="shared" si="29"/>
        <v>0</v>
      </c>
      <c r="K216" s="171"/>
      <c r="L216" s="170">
        <f>+$X$171</f>
        <v>38.576999999999998</v>
      </c>
      <c r="M216" s="171"/>
      <c r="N216" s="172">
        <f t="shared" si="13"/>
        <v>0</v>
      </c>
      <c r="O216" s="267">
        <f t="shared" si="8"/>
        <v>2.6826357639426743</v>
      </c>
      <c r="P216" s="267"/>
      <c r="Q216" s="280">
        <f t="shared" si="9"/>
        <v>1E-4</v>
      </c>
      <c r="R216" s="267">
        <f t="shared" si="10"/>
        <v>0.68807865373854316</v>
      </c>
      <c r="S216" s="267"/>
      <c r="T216" s="267">
        <f t="shared" si="14"/>
        <v>0</v>
      </c>
      <c r="AD216" s="251" t="s">
        <v>133</v>
      </c>
      <c r="AE216" s="396">
        <v>7.0000000000000001E-3</v>
      </c>
    </row>
    <row r="217" spans="2:31" x14ac:dyDescent="0.25">
      <c r="B217" s="84" t="s">
        <v>59</v>
      </c>
      <c r="C217" s="201" t="s">
        <v>17</v>
      </c>
      <c r="D217" s="85" t="s">
        <v>23</v>
      </c>
      <c r="E217" s="201" t="s">
        <v>183</v>
      </c>
      <c r="F217" s="202">
        <f t="shared" si="27"/>
        <v>0</v>
      </c>
      <c r="G217" s="198">
        <f t="shared" si="28"/>
        <v>0</v>
      </c>
      <c r="H217" s="306">
        <f>+P104</f>
        <v>0</v>
      </c>
      <c r="I217" s="268">
        <f t="shared" si="12"/>
        <v>0</v>
      </c>
      <c r="J217" s="321">
        <f t="shared" si="29"/>
        <v>0</v>
      </c>
      <c r="K217" s="177"/>
      <c r="L217" s="176">
        <f>+$X$171</f>
        <v>38.576999999999998</v>
      </c>
      <c r="M217" s="177"/>
      <c r="N217" s="178">
        <f t="shared" si="13"/>
        <v>0</v>
      </c>
      <c r="O217" s="268">
        <f t="shared" si="8"/>
        <v>2.6826357639426743</v>
      </c>
      <c r="P217" s="268"/>
      <c r="Q217" s="281">
        <f t="shared" si="9"/>
        <v>1E-4</v>
      </c>
      <c r="R217" s="268">
        <f t="shared" si="10"/>
        <v>0.68807865373854316</v>
      </c>
      <c r="S217" s="268"/>
      <c r="T217" s="268">
        <f t="shared" si="14"/>
        <v>0</v>
      </c>
      <c r="AD217" s="47" t="s">
        <v>134</v>
      </c>
    </row>
    <row r="218" spans="2:31" x14ac:dyDescent="0.25">
      <c r="B218" s="203" t="s">
        <v>59</v>
      </c>
      <c r="C218" s="204" t="s">
        <v>17</v>
      </c>
      <c r="D218" s="205" t="s">
        <v>18</v>
      </c>
      <c r="E218" s="206" t="s">
        <v>60</v>
      </c>
      <c r="F218" s="207">
        <f t="shared" si="27"/>
        <v>0</v>
      </c>
      <c r="G218" s="301">
        <f>+B87</f>
        <v>0</v>
      </c>
      <c r="H218" s="310">
        <f>+D104</f>
        <v>0</v>
      </c>
      <c r="I218" s="269">
        <f t="shared" si="12"/>
        <v>0</v>
      </c>
      <c r="J218" s="326">
        <f>+B124</f>
        <v>0</v>
      </c>
      <c r="K218" s="181"/>
      <c r="L218" s="180">
        <f t="shared" ref="L218:L230" si="30">+$X$170</f>
        <v>34.200000000000003</v>
      </c>
      <c r="M218" s="181"/>
      <c r="N218" s="182">
        <f t="shared" si="13"/>
        <v>0</v>
      </c>
      <c r="O218" s="269">
        <f t="shared" si="8"/>
        <v>2.3446696785996459</v>
      </c>
      <c r="P218" s="269"/>
      <c r="Q218" s="282">
        <f t="shared" si="9"/>
        <v>1E-4</v>
      </c>
      <c r="R218" s="269">
        <f t="shared" si="10"/>
        <v>0.60909016790437731</v>
      </c>
      <c r="S218" s="269"/>
      <c r="T218" s="269">
        <f t="shared" si="14"/>
        <v>0</v>
      </c>
    </row>
    <row r="219" spans="2:31" x14ac:dyDescent="0.25">
      <c r="B219" s="84" t="s">
        <v>59</v>
      </c>
      <c r="C219" s="68" t="s">
        <v>17</v>
      </c>
      <c r="D219" s="57" t="s">
        <v>18</v>
      </c>
      <c r="E219" s="82" t="s">
        <v>181</v>
      </c>
      <c r="F219" s="208">
        <f t="shared" si="27"/>
        <v>0</v>
      </c>
      <c r="G219" s="209">
        <f>+G218</f>
        <v>0</v>
      </c>
      <c r="H219" s="311">
        <f>+E104</f>
        <v>0</v>
      </c>
      <c r="I219" s="267">
        <f t="shared" si="12"/>
        <v>0</v>
      </c>
      <c r="J219" s="321">
        <f>+J218</f>
        <v>0</v>
      </c>
      <c r="K219" s="171"/>
      <c r="L219" s="170">
        <f t="shared" si="30"/>
        <v>34.200000000000003</v>
      </c>
      <c r="M219" s="171"/>
      <c r="N219" s="172">
        <f t="shared" si="13"/>
        <v>0</v>
      </c>
      <c r="O219" s="267">
        <f t="shared" si="8"/>
        <v>2.3446696785996459</v>
      </c>
      <c r="P219" s="267"/>
      <c r="Q219" s="280">
        <f t="shared" si="9"/>
        <v>1E-4</v>
      </c>
      <c r="R219" s="267">
        <f t="shared" si="10"/>
        <v>0.60909016790437731</v>
      </c>
      <c r="S219" s="267"/>
      <c r="T219" s="267">
        <f t="shared" si="14"/>
        <v>0</v>
      </c>
    </row>
    <row r="220" spans="2:31" x14ac:dyDescent="0.25">
      <c r="B220" s="84" t="s">
        <v>59</v>
      </c>
      <c r="C220" s="68" t="s">
        <v>17</v>
      </c>
      <c r="D220" s="57" t="s">
        <v>18</v>
      </c>
      <c r="E220" s="82" t="s">
        <v>61</v>
      </c>
      <c r="F220" s="208">
        <f>$F$213</f>
        <v>0</v>
      </c>
      <c r="G220" s="209">
        <f t="shared" ref="G220:G222" si="31">+G219</f>
        <v>0</v>
      </c>
      <c r="H220" s="311">
        <f>+F104</f>
        <v>0</v>
      </c>
      <c r="I220" s="267">
        <f t="shared" si="12"/>
        <v>0</v>
      </c>
      <c r="J220" s="321">
        <f t="shared" ref="J220:J222" si="32">+J219</f>
        <v>0</v>
      </c>
      <c r="K220" s="171"/>
      <c r="L220" s="170">
        <f t="shared" si="30"/>
        <v>34.200000000000003</v>
      </c>
      <c r="M220" s="171"/>
      <c r="N220" s="172">
        <f t="shared" si="13"/>
        <v>0</v>
      </c>
      <c r="O220" s="267">
        <f t="shared" si="8"/>
        <v>2.3446696785996459</v>
      </c>
      <c r="P220" s="267"/>
      <c r="Q220" s="280">
        <f t="shared" si="9"/>
        <v>1E-4</v>
      </c>
      <c r="R220" s="267">
        <f t="shared" si="10"/>
        <v>0.60909016790437731</v>
      </c>
      <c r="S220" s="267"/>
      <c r="T220" s="267">
        <f t="shared" si="14"/>
        <v>0</v>
      </c>
    </row>
    <row r="221" spans="2:31" x14ac:dyDescent="0.25">
      <c r="B221" s="84" t="s">
        <v>59</v>
      </c>
      <c r="C221" s="68" t="s">
        <v>17</v>
      </c>
      <c r="D221" s="57" t="s">
        <v>18</v>
      </c>
      <c r="E221" s="82" t="s">
        <v>62</v>
      </c>
      <c r="F221" s="208">
        <f>$F$213</f>
        <v>0</v>
      </c>
      <c r="G221" s="209">
        <f t="shared" si="31"/>
        <v>0</v>
      </c>
      <c r="H221" s="305">
        <f>+G104</f>
        <v>0</v>
      </c>
      <c r="I221" s="267">
        <f t="shared" si="12"/>
        <v>0</v>
      </c>
      <c r="J221" s="321">
        <f t="shared" si="32"/>
        <v>0</v>
      </c>
      <c r="K221" s="171"/>
      <c r="L221" s="170">
        <f t="shared" si="30"/>
        <v>34.200000000000003</v>
      </c>
      <c r="M221" s="171"/>
      <c r="N221" s="172">
        <f t="shared" si="13"/>
        <v>0</v>
      </c>
      <c r="O221" s="267">
        <f t="shared" si="8"/>
        <v>2.3446696785996459</v>
      </c>
      <c r="P221" s="267"/>
      <c r="Q221" s="280">
        <f t="shared" si="9"/>
        <v>1E-4</v>
      </c>
      <c r="R221" s="267">
        <f t="shared" si="10"/>
        <v>0.60909016790437731</v>
      </c>
      <c r="S221" s="267"/>
      <c r="T221" s="267">
        <f t="shared" si="14"/>
        <v>0</v>
      </c>
    </row>
    <row r="222" spans="2:31" ht="15.75" thickBot="1" x14ac:dyDescent="0.3">
      <c r="B222" s="69" t="s">
        <v>59</v>
      </c>
      <c r="C222" s="70" t="s">
        <v>17</v>
      </c>
      <c r="D222" s="71" t="s">
        <v>18</v>
      </c>
      <c r="E222" s="72" t="s">
        <v>183</v>
      </c>
      <c r="F222" s="210">
        <f>$F$213</f>
        <v>0</v>
      </c>
      <c r="G222" s="175">
        <f t="shared" si="31"/>
        <v>0</v>
      </c>
      <c r="H222" s="312">
        <f>+H104</f>
        <v>0</v>
      </c>
      <c r="I222" s="270">
        <f t="shared" si="12"/>
        <v>0</v>
      </c>
      <c r="J222" s="321">
        <f t="shared" si="32"/>
        <v>0</v>
      </c>
      <c r="K222" s="199"/>
      <c r="L222" s="187">
        <f t="shared" si="30"/>
        <v>34.200000000000003</v>
      </c>
      <c r="M222" s="199"/>
      <c r="N222" s="189">
        <f t="shared" si="13"/>
        <v>0</v>
      </c>
      <c r="O222" s="270">
        <f t="shared" si="8"/>
        <v>2.3446696785996459</v>
      </c>
      <c r="P222" s="270"/>
      <c r="Q222" s="283">
        <f t="shared" si="9"/>
        <v>1E-4</v>
      </c>
      <c r="R222" s="270">
        <f t="shared" si="10"/>
        <v>0.60909016790437731</v>
      </c>
      <c r="S222" s="270"/>
      <c r="T222" s="270">
        <f t="shared" si="14"/>
        <v>0</v>
      </c>
    </row>
    <row r="223" spans="2:31" ht="15.75" thickBot="1" x14ac:dyDescent="0.3">
      <c r="B223" s="80" t="s">
        <v>59</v>
      </c>
      <c r="C223" s="81" t="s">
        <v>17</v>
      </c>
      <c r="D223" s="83" t="s">
        <v>38</v>
      </c>
      <c r="E223" s="81"/>
      <c r="F223" s="200">
        <f>+F213</f>
        <v>0</v>
      </c>
      <c r="G223" s="303">
        <f>+J87</f>
        <v>0</v>
      </c>
      <c r="H223" s="191">
        <v>1</v>
      </c>
      <c r="I223" s="271">
        <f t="shared" si="12"/>
        <v>0</v>
      </c>
      <c r="J223" s="328">
        <f>+J124</f>
        <v>0</v>
      </c>
      <c r="K223" s="188" t="s">
        <v>184</v>
      </c>
      <c r="L223" s="162">
        <f t="shared" si="30"/>
        <v>34.200000000000003</v>
      </c>
      <c r="M223" s="163" t="s">
        <v>21</v>
      </c>
      <c r="N223" s="194">
        <f t="shared" si="13"/>
        <v>0</v>
      </c>
      <c r="O223" s="271">
        <f t="shared" si="8"/>
        <v>0</v>
      </c>
      <c r="P223" s="271" t="s">
        <v>52</v>
      </c>
      <c r="Q223" s="284">
        <f t="shared" si="9"/>
        <v>0</v>
      </c>
      <c r="R223" s="271">
        <f t="shared" si="10"/>
        <v>0.21149999999999999</v>
      </c>
      <c r="S223" s="271">
        <v>0.11235955056179775</v>
      </c>
      <c r="T223" s="271">
        <f t="shared" si="14"/>
        <v>0</v>
      </c>
    </row>
    <row r="224" spans="2:31" x14ac:dyDescent="0.25">
      <c r="B224" s="65" t="s">
        <v>63</v>
      </c>
      <c r="C224" s="67" t="s">
        <v>186</v>
      </c>
      <c r="D224" s="67" t="s">
        <v>18</v>
      </c>
      <c r="E224" s="211" t="s">
        <v>187</v>
      </c>
      <c r="F224" s="309">
        <f>+B71</f>
        <v>0</v>
      </c>
      <c r="G224" s="301">
        <f>+B92</f>
        <v>0</v>
      </c>
      <c r="H224" s="301">
        <f>+B109</f>
        <v>0</v>
      </c>
      <c r="I224" s="269">
        <f t="shared" si="12"/>
        <v>0</v>
      </c>
      <c r="J224" s="326">
        <f>+B132</f>
        <v>0</v>
      </c>
      <c r="K224" s="181"/>
      <c r="L224" s="180">
        <f t="shared" si="30"/>
        <v>34.200000000000003</v>
      </c>
      <c r="M224" s="181"/>
      <c r="N224" s="182">
        <f t="shared" si="13"/>
        <v>0</v>
      </c>
      <c r="O224" s="269">
        <f t="shared" si="8"/>
        <v>2.3446696785996459</v>
      </c>
      <c r="P224" s="269"/>
      <c r="Q224" s="282">
        <f t="shared" si="9"/>
        <v>1E-4</v>
      </c>
      <c r="R224" s="269">
        <f t="shared" si="10"/>
        <v>0.60909016790437731</v>
      </c>
      <c r="S224" s="269"/>
      <c r="T224" s="269">
        <f t="shared" si="14"/>
        <v>0</v>
      </c>
    </row>
    <row r="225" spans="2:20" x14ac:dyDescent="0.25">
      <c r="B225" s="56" t="s">
        <v>63</v>
      </c>
      <c r="C225" s="57" t="s">
        <v>186</v>
      </c>
      <c r="D225" s="57" t="s">
        <v>18</v>
      </c>
      <c r="E225" s="82" t="s">
        <v>188</v>
      </c>
      <c r="F225" s="212">
        <f>$F$224</f>
        <v>0</v>
      </c>
      <c r="G225" s="169">
        <f>+G224</f>
        <v>0</v>
      </c>
      <c r="H225" s="305">
        <f>+C109</f>
        <v>0</v>
      </c>
      <c r="I225" s="269">
        <f>F225*G225*IF(ISBLANK(H225),1,H225)</f>
        <v>0</v>
      </c>
      <c r="J225" s="326">
        <f>+J224</f>
        <v>0</v>
      </c>
      <c r="K225" s="181"/>
      <c r="L225" s="180">
        <f t="shared" si="30"/>
        <v>34.200000000000003</v>
      </c>
      <c r="M225" s="181"/>
      <c r="N225" s="182">
        <f t="shared" si="13"/>
        <v>0</v>
      </c>
      <c r="O225" s="269">
        <f t="shared" si="8"/>
        <v>2.3446696785996459</v>
      </c>
      <c r="P225" s="269"/>
      <c r="Q225" s="282">
        <f t="shared" si="9"/>
        <v>1E-4</v>
      </c>
      <c r="R225" s="269">
        <f t="shared" si="10"/>
        <v>0.60909016790437731</v>
      </c>
      <c r="S225" s="269"/>
      <c r="T225" s="269">
        <f t="shared" si="14"/>
        <v>0</v>
      </c>
    </row>
    <row r="226" spans="2:20" x14ac:dyDescent="0.25">
      <c r="B226" s="56" t="s">
        <v>63</v>
      </c>
      <c r="C226" s="57" t="s">
        <v>186</v>
      </c>
      <c r="D226" s="57" t="s">
        <v>18</v>
      </c>
      <c r="E226" s="82" t="s">
        <v>22</v>
      </c>
      <c r="F226" s="212">
        <f t="shared" ref="F226:F230" si="33">$F$224</f>
        <v>0</v>
      </c>
      <c r="G226" s="169">
        <f t="shared" ref="G226:G230" si="34">+G225</f>
        <v>0</v>
      </c>
      <c r="H226" s="305">
        <f>+D109</f>
        <v>0</v>
      </c>
      <c r="I226" s="267">
        <f>F226*G226*IF(ISBLANK(H226),1,H226)</f>
        <v>0</v>
      </c>
      <c r="J226" s="326">
        <f t="shared" ref="J226:J230" si="35">+J225</f>
        <v>0</v>
      </c>
      <c r="K226" s="171"/>
      <c r="L226" s="170">
        <f t="shared" si="30"/>
        <v>34.200000000000003</v>
      </c>
      <c r="M226" s="171"/>
      <c r="N226" s="172">
        <f t="shared" si="13"/>
        <v>0</v>
      </c>
      <c r="O226" s="267">
        <f t="shared" si="8"/>
        <v>2.3446696785996459</v>
      </c>
      <c r="P226" s="267"/>
      <c r="Q226" s="280">
        <f t="shared" si="9"/>
        <v>1E-4</v>
      </c>
      <c r="R226" s="267">
        <f t="shared" si="10"/>
        <v>0.60909016790437731</v>
      </c>
      <c r="S226" s="267"/>
      <c r="T226" s="267">
        <f t="shared" si="14"/>
        <v>0</v>
      </c>
    </row>
    <row r="227" spans="2:20" x14ac:dyDescent="0.25">
      <c r="B227" s="56" t="s">
        <v>63</v>
      </c>
      <c r="C227" s="57" t="s">
        <v>186</v>
      </c>
      <c r="D227" s="57" t="s">
        <v>18</v>
      </c>
      <c r="E227" s="82" t="s">
        <v>189</v>
      </c>
      <c r="F227" s="212">
        <f t="shared" si="33"/>
        <v>0</v>
      </c>
      <c r="G227" s="169">
        <f t="shared" si="34"/>
        <v>0</v>
      </c>
      <c r="H227" s="305">
        <f>+D109</f>
        <v>0</v>
      </c>
      <c r="I227" s="267">
        <f t="shared" si="12"/>
        <v>0</v>
      </c>
      <c r="J227" s="326">
        <f t="shared" si="35"/>
        <v>0</v>
      </c>
      <c r="K227" s="171"/>
      <c r="L227" s="170">
        <f t="shared" si="30"/>
        <v>34.200000000000003</v>
      </c>
      <c r="M227" s="171"/>
      <c r="N227" s="172">
        <f t="shared" si="13"/>
        <v>0</v>
      </c>
      <c r="O227" s="267">
        <f t="shared" si="8"/>
        <v>2.3446696785996459</v>
      </c>
      <c r="P227" s="267"/>
      <c r="Q227" s="280">
        <f t="shared" si="9"/>
        <v>1E-4</v>
      </c>
      <c r="R227" s="267">
        <f t="shared" si="10"/>
        <v>0.60909016790437731</v>
      </c>
      <c r="S227" s="267"/>
      <c r="T227" s="267">
        <f t="shared" si="14"/>
        <v>0</v>
      </c>
    </row>
    <row r="228" spans="2:20" x14ac:dyDescent="0.25">
      <c r="B228" s="56" t="s">
        <v>63</v>
      </c>
      <c r="C228" s="57" t="s">
        <v>186</v>
      </c>
      <c r="D228" s="57" t="s">
        <v>18</v>
      </c>
      <c r="E228" s="82" t="s">
        <v>190</v>
      </c>
      <c r="F228" s="212">
        <f t="shared" si="33"/>
        <v>0</v>
      </c>
      <c r="G228" s="169">
        <f t="shared" si="34"/>
        <v>0</v>
      </c>
      <c r="H228" s="305">
        <f>+E109</f>
        <v>0</v>
      </c>
      <c r="I228" s="267">
        <f t="shared" si="12"/>
        <v>0</v>
      </c>
      <c r="J228" s="326">
        <f t="shared" si="35"/>
        <v>0</v>
      </c>
      <c r="K228" s="171"/>
      <c r="L228" s="170">
        <f t="shared" si="30"/>
        <v>34.200000000000003</v>
      </c>
      <c r="M228" s="171"/>
      <c r="N228" s="172">
        <f t="shared" si="13"/>
        <v>0</v>
      </c>
      <c r="O228" s="267">
        <f t="shared" si="8"/>
        <v>2.3446696785996459</v>
      </c>
      <c r="P228" s="267"/>
      <c r="Q228" s="280">
        <f t="shared" si="9"/>
        <v>1E-4</v>
      </c>
      <c r="R228" s="267">
        <f t="shared" si="10"/>
        <v>0.60909016790437731</v>
      </c>
      <c r="S228" s="267"/>
      <c r="T228" s="267">
        <f t="shared" si="14"/>
        <v>0</v>
      </c>
    </row>
    <row r="229" spans="2:20" x14ac:dyDescent="0.25">
      <c r="B229" s="56" t="s">
        <v>63</v>
      </c>
      <c r="C229" s="57" t="s">
        <v>186</v>
      </c>
      <c r="D229" s="57" t="s">
        <v>18</v>
      </c>
      <c r="E229" s="82" t="s">
        <v>191</v>
      </c>
      <c r="F229" s="212">
        <f t="shared" si="33"/>
        <v>0</v>
      </c>
      <c r="G229" s="169">
        <f t="shared" si="34"/>
        <v>0</v>
      </c>
      <c r="H229" s="305">
        <f>+F109</f>
        <v>0</v>
      </c>
      <c r="I229" s="267">
        <f>F229*G229*IF(ISBLANK(H229),1,H229)</f>
        <v>0</v>
      </c>
      <c r="J229" s="326">
        <f t="shared" si="35"/>
        <v>0</v>
      </c>
      <c r="K229" s="171"/>
      <c r="L229" s="170">
        <f t="shared" si="30"/>
        <v>34.200000000000003</v>
      </c>
      <c r="M229" s="171"/>
      <c r="N229" s="172">
        <f t="shared" si="13"/>
        <v>0</v>
      </c>
      <c r="O229" s="267">
        <f t="shared" si="8"/>
        <v>2.3446696785996459</v>
      </c>
      <c r="P229" s="267"/>
      <c r="Q229" s="280">
        <f t="shared" si="9"/>
        <v>1E-4</v>
      </c>
      <c r="R229" s="267">
        <f t="shared" si="10"/>
        <v>0.60909016790437731</v>
      </c>
      <c r="S229" s="267"/>
      <c r="T229" s="267">
        <f t="shared" si="14"/>
        <v>0</v>
      </c>
    </row>
    <row r="230" spans="2:20" x14ac:dyDescent="0.25">
      <c r="B230" s="69" t="s">
        <v>63</v>
      </c>
      <c r="C230" s="71" t="s">
        <v>186</v>
      </c>
      <c r="D230" s="71" t="s">
        <v>18</v>
      </c>
      <c r="E230" s="72" t="s">
        <v>192</v>
      </c>
      <c r="F230" s="213">
        <f t="shared" si="33"/>
        <v>0</v>
      </c>
      <c r="G230" s="175">
        <f t="shared" si="34"/>
        <v>0</v>
      </c>
      <c r="H230" s="306">
        <f>+G109</f>
        <v>0</v>
      </c>
      <c r="I230" s="268">
        <f t="shared" si="12"/>
        <v>0</v>
      </c>
      <c r="J230" s="326">
        <f t="shared" si="35"/>
        <v>0</v>
      </c>
      <c r="K230" s="177"/>
      <c r="L230" s="176">
        <f t="shared" si="30"/>
        <v>34.200000000000003</v>
      </c>
      <c r="M230" s="177"/>
      <c r="N230" s="178">
        <f t="shared" si="13"/>
        <v>0</v>
      </c>
      <c r="O230" s="268">
        <f t="shared" si="8"/>
        <v>2.3446696785996459</v>
      </c>
      <c r="P230" s="268"/>
      <c r="Q230" s="281">
        <f t="shared" si="9"/>
        <v>1E-4</v>
      </c>
      <c r="R230" s="268">
        <f t="shared" si="10"/>
        <v>0.60909016790437731</v>
      </c>
      <c r="S230" s="268"/>
      <c r="T230" s="268">
        <f t="shared" si="14"/>
        <v>0</v>
      </c>
    </row>
    <row r="231" spans="2:20" x14ac:dyDescent="0.25">
      <c r="B231" s="54" t="s">
        <v>63</v>
      </c>
      <c r="C231" s="55" t="s">
        <v>186</v>
      </c>
      <c r="D231" s="75" t="s">
        <v>208</v>
      </c>
      <c r="E231" s="96" t="s">
        <v>193</v>
      </c>
      <c r="F231" s="214">
        <f>$F$224</f>
        <v>0</v>
      </c>
      <c r="G231" s="301">
        <f>+C92+H92</f>
        <v>0</v>
      </c>
      <c r="H231" s="301">
        <f>+J109</f>
        <v>0</v>
      </c>
      <c r="I231" s="269">
        <f t="shared" si="12"/>
        <v>0</v>
      </c>
      <c r="J231" s="326">
        <f>+C132</f>
        <v>0</v>
      </c>
      <c r="K231" s="181"/>
      <c r="L231" s="180">
        <f t="shared" ref="L231:L237" si="36">+$X$171</f>
        <v>38.576999999999998</v>
      </c>
      <c r="M231" s="181"/>
      <c r="N231" s="182">
        <f t="shared" si="13"/>
        <v>0</v>
      </c>
      <c r="O231" s="269">
        <f t="shared" si="8"/>
        <v>2.6826357639426743</v>
      </c>
      <c r="P231" s="269"/>
      <c r="Q231" s="282">
        <f t="shared" si="9"/>
        <v>0</v>
      </c>
      <c r="R231" s="269">
        <f t="shared" si="10"/>
        <v>0.68807865373854316</v>
      </c>
      <c r="S231" s="269"/>
      <c r="T231" s="269">
        <f t="shared" si="14"/>
        <v>0</v>
      </c>
    </row>
    <row r="232" spans="2:20" x14ac:dyDescent="0.25">
      <c r="B232" s="56" t="s">
        <v>63</v>
      </c>
      <c r="C232" s="57" t="s">
        <v>186</v>
      </c>
      <c r="D232" s="55" t="s">
        <v>208</v>
      </c>
      <c r="E232" s="82" t="s">
        <v>194</v>
      </c>
      <c r="F232" s="212">
        <f>$F$224</f>
        <v>0</v>
      </c>
      <c r="G232" s="169">
        <f>+G231</f>
        <v>0</v>
      </c>
      <c r="H232" s="305">
        <f>+K109</f>
        <v>0</v>
      </c>
      <c r="I232" s="269">
        <f t="shared" si="12"/>
        <v>0</v>
      </c>
      <c r="J232" s="326">
        <f>+J231</f>
        <v>0</v>
      </c>
      <c r="K232" s="181"/>
      <c r="L232" s="180">
        <f t="shared" si="36"/>
        <v>38.576999999999998</v>
      </c>
      <c r="M232" s="181"/>
      <c r="N232" s="182">
        <f t="shared" si="13"/>
        <v>0</v>
      </c>
      <c r="O232" s="269">
        <f t="shared" si="8"/>
        <v>2.6826357639426743</v>
      </c>
      <c r="P232" s="269"/>
      <c r="Q232" s="282">
        <f t="shared" si="9"/>
        <v>0</v>
      </c>
      <c r="R232" s="269">
        <f t="shared" si="10"/>
        <v>0.68807865373854316</v>
      </c>
      <c r="S232" s="269"/>
      <c r="T232" s="269">
        <f t="shared" si="14"/>
        <v>0</v>
      </c>
    </row>
    <row r="233" spans="2:20" x14ac:dyDescent="0.25">
      <c r="B233" s="56" t="s">
        <v>63</v>
      </c>
      <c r="C233" s="57" t="s">
        <v>186</v>
      </c>
      <c r="D233" s="57" t="s">
        <v>208</v>
      </c>
      <c r="E233" s="82" t="s">
        <v>195</v>
      </c>
      <c r="F233" s="212">
        <f t="shared" ref="F233:F243" si="37">$F$224</f>
        <v>0</v>
      </c>
      <c r="G233" s="169">
        <f t="shared" ref="G233:G237" si="38">+G232</f>
        <v>0</v>
      </c>
      <c r="H233" s="305">
        <f>+L109</f>
        <v>0</v>
      </c>
      <c r="I233" s="267">
        <f t="shared" si="12"/>
        <v>0</v>
      </c>
      <c r="J233" s="326">
        <f t="shared" ref="J233:J237" si="39">+J232</f>
        <v>0</v>
      </c>
      <c r="K233" s="171"/>
      <c r="L233" s="170">
        <f t="shared" si="36"/>
        <v>38.576999999999998</v>
      </c>
      <c r="M233" s="171"/>
      <c r="N233" s="172">
        <f t="shared" si="13"/>
        <v>0</v>
      </c>
      <c r="O233" s="267">
        <f t="shared" ref="O233:O296" si="40">+VLOOKUP($D233,$W$187:$AA$205,2,FALSE)</f>
        <v>2.6826357639426743</v>
      </c>
      <c r="P233" s="267"/>
      <c r="Q233" s="280">
        <f t="shared" ref="Q233:Q296" si="41">+VLOOKUP($D233,$W$187:$AA$205,5,FALSE)</f>
        <v>0</v>
      </c>
      <c r="R233" s="267">
        <f t="shared" ref="R233:R296" si="42">+VLOOKUP($D233,$W$187:$AA$205,4,FALSE)</f>
        <v>0.68807865373854316</v>
      </c>
      <c r="S233" s="267"/>
      <c r="T233" s="267">
        <f t="shared" si="14"/>
        <v>0</v>
      </c>
    </row>
    <row r="234" spans="2:20" x14ac:dyDescent="0.25">
      <c r="B234" s="56" t="s">
        <v>63</v>
      </c>
      <c r="C234" s="57" t="s">
        <v>186</v>
      </c>
      <c r="D234" s="57" t="s">
        <v>208</v>
      </c>
      <c r="E234" s="82" t="s">
        <v>196</v>
      </c>
      <c r="F234" s="212">
        <f t="shared" si="37"/>
        <v>0</v>
      </c>
      <c r="G234" s="169">
        <f t="shared" si="38"/>
        <v>0</v>
      </c>
      <c r="H234" s="305">
        <f>+M109</f>
        <v>0</v>
      </c>
      <c r="I234" s="267">
        <f t="shared" si="12"/>
        <v>0</v>
      </c>
      <c r="J234" s="326">
        <f t="shared" si="39"/>
        <v>0</v>
      </c>
      <c r="K234" s="171"/>
      <c r="L234" s="170">
        <f t="shared" si="36"/>
        <v>38.576999999999998</v>
      </c>
      <c r="M234" s="171"/>
      <c r="N234" s="172">
        <f t="shared" ref="N234:N297" si="43">I234*J234*L234</f>
        <v>0</v>
      </c>
      <c r="O234" s="267">
        <f t="shared" si="40"/>
        <v>2.6826357639426743</v>
      </c>
      <c r="P234" s="267"/>
      <c r="Q234" s="280">
        <f t="shared" si="41"/>
        <v>0</v>
      </c>
      <c r="R234" s="267">
        <f t="shared" si="42"/>
        <v>0.68807865373854316</v>
      </c>
      <c r="S234" s="267"/>
      <c r="T234" s="267">
        <f t="shared" ref="T234:T297" si="44">I234*J234*((O234+R234)*(1+Q234))*IF(ISBLANK(S234),1,S234)</f>
        <v>0</v>
      </c>
    </row>
    <row r="235" spans="2:20" x14ac:dyDescent="0.25">
      <c r="B235" s="56" t="s">
        <v>63</v>
      </c>
      <c r="C235" s="57" t="s">
        <v>186</v>
      </c>
      <c r="D235" s="57" t="s">
        <v>208</v>
      </c>
      <c r="E235" s="82" t="s">
        <v>197</v>
      </c>
      <c r="F235" s="212">
        <f t="shared" si="37"/>
        <v>0</v>
      </c>
      <c r="G235" s="169">
        <f t="shared" si="38"/>
        <v>0</v>
      </c>
      <c r="H235" s="305">
        <f>+N109</f>
        <v>0</v>
      </c>
      <c r="I235" s="267">
        <f t="shared" si="12"/>
        <v>0</v>
      </c>
      <c r="J235" s="326">
        <f t="shared" si="39"/>
        <v>0</v>
      </c>
      <c r="K235" s="171"/>
      <c r="L235" s="170">
        <f t="shared" si="36"/>
        <v>38.576999999999998</v>
      </c>
      <c r="M235" s="171"/>
      <c r="N235" s="172">
        <f t="shared" si="43"/>
        <v>0</v>
      </c>
      <c r="O235" s="267">
        <f t="shared" si="40"/>
        <v>2.6826357639426743</v>
      </c>
      <c r="P235" s="267"/>
      <c r="Q235" s="280">
        <f t="shared" si="41"/>
        <v>0</v>
      </c>
      <c r="R235" s="267">
        <f t="shared" si="42"/>
        <v>0.68807865373854316</v>
      </c>
      <c r="S235" s="267"/>
      <c r="T235" s="267">
        <f t="shared" si="44"/>
        <v>0</v>
      </c>
    </row>
    <row r="236" spans="2:20" x14ac:dyDescent="0.25">
      <c r="B236" s="56" t="s">
        <v>63</v>
      </c>
      <c r="C236" s="57" t="s">
        <v>186</v>
      </c>
      <c r="D236" s="57" t="s">
        <v>208</v>
      </c>
      <c r="E236" s="82" t="s">
        <v>198</v>
      </c>
      <c r="F236" s="212">
        <f t="shared" si="37"/>
        <v>0</v>
      </c>
      <c r="G236" s="169">
        <f t="shared" si="38"/>
        <v>0</v>
      </c>
      <c r="H236" s="305">
        <f>+O109</f>
        <v>0</v>
      </c>
      <c r="I236" s="267">
        <f>F236*G236*IF(ISBLANK(H236),1,H236)</f>
        <v>0</v>
      </c>
      <c r="J236" s="326">
        <f t="shared" si="39"/>
        <v>0</v>
      </c>
      <c r="K236" s="171"/>
      <c r="L236" s="170">
        <f t="shared" si="36"/>
        <v>38.576999999999998</v>
      </c>
      <c r="M236" s="171"/>
      <c r="N236" s="172">
        <f t="shared" si="43"/>
        <v>0</v>
      </c>
      <c r="O236" s="267">
        <f t="shared" si="40"/>
        <v>2.6826357639426743</v>
      </c>
      <c r="P236" s="267"/>
      <c r="Q236" s="280">
        <f t="shared" si="41"/>
        <v>0</v>
      </c>
      <c r="R236" s="267">
        <f t="shared" si="42"/>
        <v>0.68807865373854316</v>
      </c>
      <c r="S236" s="267"/>
      <c r="T236" s="267">
        <f t="shared" si="44"/>
        <v>0</v>
      </c>
    </row>
    <row r="237" spans="2:20" ht="15.75" thickBot="1" x14ac:dyDescent="0.3">
      <c r="B237" s="56" t="s">
        <v>63</v>
      </c>
      <c r="C237" s="57" t="s">
        <v>186</v>
      </c>
      <c r="D237" s="57" t="s">
        <v>208</v>
      </c>
      <c r="E237" s="82" t="s">
        <v>199</v>
      </c>
      <c r="F237" s="212">
        <f t="shared" si="37"/>
        <v>0</v>
      </c>
      <c r="G237" s="169">
        <f t="shared" si="38"/>
        <v>0</v>
      </c>
      <c r="H237" s="305">
        <f>+P109</f>
        <v>0</v>
      </c>
      <c r="I237" s="267">
        <f t="shared" si="12"/>
        <v>0</v>
      </c>
      <c r="J237" s="326">
        <f t="shared" si="39"/>
        <v>0</v>
      </c>
      <c r="K237" s="171"/>
      <c r="L237" s="170">
        <f t="shared" si="36"/>
        <v>38.576999999999998</v>
      </c>
      <c r="M237" s="171"/>
      <c r="N237" s="172">
        <f t="shared" si="43"/>
        <v>0</v>
      </c>
      <c r="O237" s="267">
        <f t="shared" si="40"/>
        <v>2.6826357639426743</v>
      </c>
      <c r="P237" s="267"/>
      <c r="Q237" s="280">
        <f t="shared" si="41"/>
        <v>0</v>
      </c>
      <c r="R237" s="267">
        <f t="shared" si="42"/>
        <v>0.68807865373854316</v>
      </c>
      <c r="S237" s="267"/>
      <c r="T237" s="267">
        <f t="shared" si="44"/>
        <v>0</v>
      </c>
    </row>
    <row r="238" spans="2:20" x14ac:dyDescent="0.25">
      <c r="B238" s="215" t="s">
        <v>63</v>
      </c>
      <c r="C238" s="216" t="s">
        <v>186</v>
      </c>
      <c r="D238" s="216" t="s">
        <v>38</v>
      </c>
      <c r="E238" s="217"/>
      <c r="F238" s="210">
        <f t="shared" si="37"/>
        <v>0</v>
      </c>
      <c r="G238" s="302">
        <f>+J92</f>
        <v>0</v>
      </c>
      <c r="H238" s="186">
        <v>1</v>
      </c>
      <c r="I238" s="270">
        <f t="shared" si="12"/>
        <v>0</v>
      </c>
      <c r="J238" s="326">
        <f>+J132</f>
        <v>0</v>
      </c>
      <c r="K238" s="188" t="s">
        <v>184</v>
      </c>
      <c r="L238" s="162">
        <f>+$X$170</f>
        <v>34.200000000000003</v>
      </c>
      <c r="M238" s="163" t="s">
        <v>21</v>
      </c>
      <c r="N238" s="189">
        <f t="shared" si="43"/>
        <v>0</v>
      </c>
      <c r="O238" s="270">
        <f t="shared" si="40"/>
        <v>0</v>
      </c>
      <c r="P238" s="270" t="s">
        <v>52</v>
      </c>
      <c r="Q238" s="283">
        <f t="shared" si="41"/>
        <v>0</v>
      </c>
      <c r="R238" s="270">
        <f t="shared" si="42"/>
        <v>0.21149999999999999</v>
      </c>
      <c r="S238" s="270">
        <v>0.11235955056179775</v>
      </c>
      <c r="T238" s="270">
        <f t="shared" si="44"/>
        <v>0</v>
      </c>
    </row>
    <row r="239" spans="2:20" ht="15.75" thickBot="1" x14ac:dyDescent="0.3">
      <c r="B239" s="215" t="s">
        <v>63</v>
      </c>
      <c r="C239" s="216" t="s">
        <v>186</v>
      </c>
      <c r="D239" s="216" t="s">
        <v>25</v>
      </c>
      <c r="E239" s="217"/>
      <c r="F239" s="210">
        <f t="shared" si="37"/>
        <v>0</v>
      </c>
      <c r="G239" s="302">
        <f>+D92</f>
        <v>0</v>
      </c>
      <c r="H239" s="186">
        <v>1</v>
      </c>
      <c r="I239" s="270">
        <f t="shared" si="12"/>
        <v>0</v>
      </c>
      <c r="J239" s="330">
        <f>+D132</f>
        <v>0</v>
      </c>
      <c r="K239" s="181" t="s">
        <v>44</v>
      </c>
      <c r="L239" s="180">
        <f>+$X$172</f>
        <v>53.6</v>
      </c>
      <c r="M239" s="184" t="s">
        <v>45</v>
      </c>
      <c r="N239" s="189">
        <f t="shared" si="43"/>
        <v>0</v>
      </c>
      <c r="O239" s="270">
        <f t="shared" si="40"/>
        <v>1.7266531983669766</v>
      </c>
      <c r="P239" s="270" t="s">
        <v>46</v>
      </c>
      <c r="Q239" s="283">
        <f t="shared" si="41"/>
        <v>0.02</v>
      </c>
      <c r="R239" s="270">
        <f t="shared" si="42"/>
        <v>0.33200000000000007</v>
      </c>
      <c r="S239" s="270">
        <v>0.128</v>
      </c>
      <c r="T239" s="270">
        <f t="shared" si="44"/>
        <v>0</v>
      </c>
    </row>
    <row r="240" spans="2:20" x14ac:dyDescent="0.25">
      <c r="B240" s="215" t="s">
        <v>63</v>
      </c>
      <c r="C240" s="216" t="s">
        <v>186</v>
      </c>
      <c r="D240" s="216" t="s">
        <v>27</v>
      </c>
      <c r="E240" s="217"/>
      <c r="F240" s="210">
        <f t="shared" si="37"/>
        <v>0</v>
      </c>
      <c r="G240" s="302">
        <f>+E92</f>
        <v>0</v>
      </c>
      <c r="H240" s="186">
        <v>1</v>
      </c>
      <c r="I240" s="270">
        <f t="shared" si="12"/>
        <v>0</v>
      </c>
      <c r="J240" s="330">
        <f>+E132</f>
        <v>0</v>
      </c>
      <c r="K240" s="184" t="s">
        <v>20</v>
      </c>
      <c r="L240" s="180">
        <f>+$X$173</f>
        <v>25.168500000000002</v>
      </c>
      <c r="M240" s="163" t="s">
        <v>21</v>
      </c>
      <c r="N240" s="189">
        <f t="shared" si="43"/>
        <v>0</v>
      </c>
      <c r="O240" s="270">
        <f t="shared" si="40"/>
        <v>2.0829108092084367</v>
      </c>
      <c r="P240" s="270" t="s">
        <v>46</v>
      </c>
      <c r="Q240" s="283">
        <f t="shared" si="41"/>
        <v>1E-4</v>
      </c>
      <c r="R240" s="270">
        <f t="shared" si="42"/>
        <v>0.91127347902869105</v>
      </c>
      <c r="S240" s="270">
        <v>0.51</v>
      </c>
      <c r="T240" s="270">
        <f t="shared" si="44"/>
        <v>0</v>
      </c>
    </row>
    <row r="241" spans="2:20" x14ac:dyDescent="0.25">
      <c r="B241" s="215" t="s">
        <v>63</v>
      </c>
      <c r="C241" s="216" t="s">
        <v>186</v>
      </c>
      <c r="D241" s="216" t="s">
        <v>157</v>
      </c>
      <c r="E241" s="217"/>
      <c r="F241" s="210">
        <f t="shared" si="37"/>
        <v>0</v>
      </c>
      <c r="G241" s="302">
        <f>+I92</f>
        <v>0</v>
      </c>
      <c r="H241" s="186">
        <v>1</v>
      </c>
      <c r="I241" s="270">
        <f t="shared" si="12"/>
        <v>0</v>
      </c>
      <c r="J241" s="330">
        <f>+I132</f>
        <v>0</v>
      </c>
      <c r="K241" s="199"/>
      <c r="L241" s="187">
        <f>+X178</f>
        <v>141.86000000000001</v>
      </c>
      <c r="M241" s="199"/>
      <c r="N241" s="189">
        <f t="shared" si="43"/>
        <v>0</v>
      </c>
      <c r="O241" s="270">
        <f t="shared" si="40"/>
        <v>0</v>
      </c>
      <c r="P241" s="270"/>
      <c r="Q241" s="283">
        <f t="shared" si="41"/>
        <v>0</v>
      </c>
      <c r="R241" s="270">
        <f t="shared" si="42"/>
        <v>1.5</v>
      </c>
      <c r="S241" s="270"/>
      <c r="T241" s="270">
        <f t="shared" si="44"/>
        <v>0</v>
      </c>
    </row>
    <row r="242" spans="2:20" x14ac:dyDescent="0.25">
      <c r="B242" s="86" t="s">
        <v>63</v>
      </c>
      <c r="C242" s="87" t="s">
        <v>186</v>
      </c>
      <c r="D242" s="87" t="s">
        <v>50</v>
      </c>
      <c r="E242" s="88"/>
      <c r="F242" s="210">
        <f t="shared" si="37"/>
        <v>0</v>
      </c>
      <c r="G242" s="302">
        <f>+K92</f>
        <v>0</v>
      </c>
      <c r="H242" s="186">
        <v>1</v>
      </c>
      <c r="I242" s="270">
        <f t="shared" si="12"/>
        <v>0</v>
      </c>
      <c r="J242" s="330">
        <f>+K132</f>
        <v>0</v>
      </c>
      <c r="K242" s="199"/>
      <c r="L242" s="187">
        <f>+X170</f>
        <v>34.200000000000003</v>
      </c>
      <c r="M242" s="199"/>
      <c r="N242" s="189">
        <f t="shared" si="43"/>
        <v>0</v>
      </c>
      <c r="O242" s="270">
        <f t="shared" si="40"/>
        <v>2.3446696785996459</v>
      </c>
      <c r="P242" s="270"/>
      <c r="Q242" s="283">
        <f t="shared" si="41"/>
        <v>1E-4</v>
      </c>
      <c r="R242" s="270">
        <f t="shared" si="42"/>
        <v>0.60909016790437731</v>
      </c>
      <c r="S242" s="270"/>
      <c r="T242" s="270">
        <f t="shared" si="44"/>
        <v>0</v>
      </c>
    </row>
    <row r="243" spans="2:20" x14ac:dyDescent="0.25">
      <c r="B243" s="86" t="s">
        <v>63</v>
      </c>
      <c r="C243" s="87" t="s">
        <v>186</v>
      </c>
      <c r="D243" s="87" t="s">
        <v>51</v>
      </c>
      <c r="E243" s="88"/>
      <c r="F243" s="210">
        <f t="shared" si="37"/>
        <v>0</v>
      </c>
      <c r="G243" s="302">
        <f>+L92</f>
        <v>0</v>
      </c>
      <c r="H243" s="186">
        <v>1</v>
      </c>
      <c r="I243" s="270">
        <f t="shared" si="12"/>
        <v>0</v>
      </c>
      <c r="J243" s="330">
        <f>+L132</f>
        <v>0</v>
      </c>
      <c r="K243" s="199"/>
      <c r="L243" s="187">
        <f>+X171</f>
        <v>38.576999999999998</v>
      </c>
      <c r="M243" s="199"/>
      <c r="N243" s="189">
        <f t="shared" si="43"/>
        <v>0</v>
      </c>
      <c r="O243" s="270">
        <f t="shared" si="40"/>
        <v>2.6826357639426743</v>
      </c>
      <c r="P243" s="270"/>
      <c r="Q243" s="283">
        <f t="shared" si="41"/>
        <v>1E-4</v>
      </c>
      <c r="R243" s="270">
        <f t="shared" si="42"/>
        <v>0.68807865373854316</v>
      </c>
      <c r="S243" s="270"/>
      <c r="T243" s="270">
        <f t="shared" si="44"/>
        <v>0</v>
      </c>
    </row>
    <row r="244" spans="2:20" x14ac:dyDescent="0.25">
      <c r="B244" s="54" t="s">
        <v>63</v>
      </c>
      <c r="C244" s="55" t="s">
        <v>200</v>
      </c>
      <c r="D244" s="55" t="s">
        <v>18</v>
      </c>
      <c r="E244" s="96" t="s">
        <v>187</v>
      </c>
      <c r="F244" s="309">
        <f>+B72</f>
        <v>0</v>
      </c>
      <c r="G244" s="301">
        <f>+B93</f>
        <v>0</v>
      </c>
      <c r="H244" s="301">
        <f>+B110</f>
        <v>0</v>
      </c>
      <c r="I244" s="269">
        <f t="shared" si="12"/>
        <v>0</v>
      </c>
      <c r="J244" s="326">
        <f>+B133</f>
        <v>0</v>
      </c>
      <c r="K244" s="181"/>
      <c r="L244" s="180">
        <f t="shared" ref="L244:L250" si="45">+$X$170</f>
        <v>34.200000000000003</v>
      </c>
      <c r="M244" s="181"/>
      <c r="N244" s="182">
        <f t="shared" si="43"/>
        <v>0</v>
      </c>
      <c r="O244" s="269">
        <f t="shared" si="40"/>
        <v>2.3446696785996459</v>
      </c>
      <c r="P244" s="269"/>
      <c r="Q244" s="282">
        <f t="shared" si="41"/>
        <v>1E-4</v>
      </c>
      <c r="R244" s="269">
        <f t="shared" si="42"/>
        <v>0.60909016790437731</v>
      </c>
      <c r="S244" s="269"/>
      <c r="T244" s="269">
        <f t="shared" si="44"/>
        <v>0</v>
      </c>
    </row>
    <row r="245" spans="2:20" x14ac:dyDescent="0.25">
      <c r="B245" s="56" t="s">
        <v>63</v>
      </c>
      <c r="C245" s="57" t="s">
        <v>200</v>
      </c>
      <c r="D245" s="57" t="s">
        <v>18</v>
      </c>
      <c r="E245" s="82" t="s">
        <v>188</v>
      </c>
      <c r="F245" s="212">
        <f>$F$244</f>
        <v>0</v>
      </c>
      <c r="G245" s="169">
        <f>+G244</f>
        <v>0</v>
      </c>
      <c r="H245" s="305">
        <f>+C110</f>
        <v>0</v>
      </c>
      <c r="I245" s="269">
        <f t="shared" si="12"/>
        <v>0</v>
      </c>
      <c r="J245" s="326">
        <f>+J244</f>
        <v>0</v>
      </c>
      <c r="K245" s="181"/>
      <c r="L245" s="180">
        <f t="shared" si="45"/>
        <v>34.200000000000003</v>
      </c>
      <c r="M245" s="181"/>
      <c r="N245" s="182">
        <f t="shared" si="43"/>
        <v>0</v>
      </c>
      <c r="O245" s="269">
        <f t="shared" si="40"/>
        <v>2.3446696785996459</v>
      </c>
      <c r="P245" s="269"/>
      <c r="Q245" s="282">
        <f t="shared" si="41"/>
        <v>1E-4</v>
      </c>
      <c r="R245" s="269">
        <f t="shared" si="42"/>
        <v>0.60909016790437731</v>
      </c>
      <c r="S245" s="269"/>
      <c r="T245" s="269">
        <f t="shared" si="44"/>
        <v>0</v>
      </c>
    </row>
    <row r="246" spans="2:20" x14ac:dyDescent="0.25">
      <c r="B246" s="56" t="s">
        <v>63</v>
      </c>
      <c r="C246" s="57" t="s">
        <v>200</v>
      </c>
      <c r="D246" s="57" t="s">
        <v>18</v>
      </c>
      <c r="E246" s="82" t="s">
        <v>22</v>
      </c>
      <c r="F246" s="212">
        <f t="shared" ref="F246:F263" si="46">$F$244</f>
        <v>0</v>
      </c>
      <c r="G246" s="169">
        <f t="shared" ref="G246:G250" si="47">+G245</f>
        <v>0</v>
      </c>
      <c r="H246" s="305">
        <f>+D110</f>
        <v>0</v>
      </c>
      <c r="I246" s="267">
        <f t="shared" si="12"/>
        <v>0</v>
      </c>
      <c r="J246" s="326">
        <f t="shared" ref="J246:J250" si="48">+J245</f>
        <v>0</v>
      </c>
      <c r="K246" s="171"/>
      <c r="L246" s="170">
        <f t="shared" si="45"/>
        <v>34.200000000000003</v>
      </c>
      <c r="M246" s="171"/>
      <c r="N246" s="172">
        <f t="shared" si="43"/>
        <v>0</v>
      </c>
      <c r="O246" s="267">
        <f t="shared" si="40"/>
        <v>2.3446696785996459</v>
      </c>
      <c r="P246" s="267"/>
      <c r="Q246" s="280">
        <f t="shared" si="41"/>
        <v>1E-4</v>
      </c>
      <c r="R246" s="267">
        <f t="shared" si="42"/>
        <v>0.60909016790437731</v>
      </c>
      <c r="S246" s="267"/>
      <c r="T246" s="267">
        <f t="shared" si="44"/>
        <v>0</v>
      </c>
    </row>
    <row r="247" spans="2:20" x14ac:dyDescent="0.25">
      <c r="B247" s="56" t="s">
        <v>63</v>
      </c>
      <c r="C247" s="57" t="s">
        <v>200</v>
      </c>
      <c r="D247" s="57" t="s">
        <v>18</v>
      </c>
      <c r="E247" s="82" t="s">
        <v>189</v>
      </c>
      <c r="F247" s="212">
        <f t="shared" si="46"/>
        <v>0</v>
      </c>
      <c r="G247" s="169">
        <f t="shared" si="47"/>
        <v>0</v>
      </c>
      <c r="H247" s="305">
        <f>+E110</f>
        <v>0</v>
      </c>
      <c r="I247" s="267">
        <f t="shared" si="12"/>
        <v>0</v>
      </c>
      <c r="J247" s="326">
        <f t="shared" si="48"/>
        <v>0</v>
      </c>
      <c r="K247" s="171"/>
      <c r="L247" s="170">
        <f t="shared" si="45"/>
        <v>34.200000000000003</v>
      </c>
      <c r="M247" s="171"/>
      <c r="N247" s="172">
        <f t="shared" si="43"/>
        <v>0</v>
      </c>
      <c r="O247" s="267">
        <f t="shared" si="40"/>
        <v>2.3446696785996459</v>
      </c>
      <c r="P247" s="267"/>
      <c r="Q247" s="280">
        <f t="shared" si="41"/>
        <v>1E-4</v>
      </c>
      <c r="R247" s="267">
        <f t="shared" si="42"/>
        <v>0.60909016790437731</v>
      </c>
      <c r="S247" s="267"/>
      <c r="T247" s="267">
        <f t="shared" si="44"/>
        <v>0</v>
      </c>
    </row>
    <row r="248" spans="2:20" x14ac:dyDescent="0.25">
      <c r="B248" s="56" t="s">
        <v>63</v>
      </c>
      <c r="C248" s="57" t="s">
        <v>200</v>
      </c>
      <c r="D248" s="57" t="s">
        <v>18</v>
      </c>
      <c r="E248" s="82" t="s">
        <v>190</v>
      </c>
      <c r="F248" s="212">
        <f t="shared" si="46"/>
        <v>0</v>
      </c>
      <c r="G248" s="169">
        <f t="shared" si="47"/>
        <v>0</v>
      </c>
      <c r="H248" s="305">
        <f>+F110</f>
        <v>0</v>
      </c>
      <c r="I248" s="267">
        <f t="shared" ref="I248:I302" si="49">F248*G248*IF(ISBLANK(H248),1,H248)</f>
        <v>0</v>
      </c>
      <c r="J248" s="326">
        <f t="shared" si="48"/>
        <v>0</v>
      </c>
      <c r="K248" s="171"/>
      <c r="L248" s="170">
        <f t="shared" si="45"/>
        <v>34.200000000000003</v>
      </c>
      <c r="M248" s="171"/>
      <c r="N248" s="172">
        <f t="shared" si="43"/>
        <v>0</v>
      </c>
      <c r="O248" s="267">
        <f t="shared" si="40"/>
        <v>2.3446696785996459</v>
      </c>
      <c r="P248" s="267"/>
      <c r="Q248" s="280">
        <f t="shared" si="41"/>
        <v>1E-4</v>
      </c>
      <c r="R248" s="267">
        <f t="shared" si="42"/>
        <v>0.60909016790437731</v>
      </c>
      <c r="S248" s="267"/>
      <c r="T248" s="267">
        <f t="shared" si="44"/>
        <v>0</v>
      </c>
    </row>
    <row r="249" spans="2:20" x14ac:dyDescent="0.25">
      <c r="B249" s="56" t="s">
        <v>63</v>
      </c>
      <c r="C249" s="57" t="s">
        <v>200</v>
      </c>
      <c r="D249" s="57" t="s">
        <v>18</v>
      </c>
      <c r="E249" s="82" t="s">
        <v>191</v>
      </c>
      <c r="F249" s="212">
        <f t="shared" si="46"/>
        <v>0</v>
      </c>
      <c r="G249" s="169">
        <f t="shared" si="47"/>
        <v>0</v>
      </c>
      <c r="H249" s="305">
        <f>+G110</f>
        <v>0</v>
      </c>
      <c r="I249" s="267">
        <f>F249*G249*IF(ISBLANK(H249),1,H249)</f>
        <v>0</v>
      </c>
      <c r="J249" s="326">
        <f t="shared" si="48"/>
        <v>0</v>
      </c>
      <c r="K249" s="171"/>
      <c r="L249" s="170">
        <f t="shared" si="45"/>
        <v>34.200000000000003</v>
      </c>
      <c r="M249" s="171"/>
      <c r="N249" s="172">
        <f t="shared" si="43"/>
        <v>0</v>
      </c>
      <c r="O249" s="267">
        <f t="shared" si="40"/>
        <v>2.3446696785996459</v>
      </c>
      <c r="P249" s="267"/>
      <c r="Q249" s="280">
        <f t="shared" si="41"/>
        <v>1E-4</v>
      </c>
      <c r="R249" s="267">
        <f t="shared" si="42"/>
        <v>0.60909016790437731</v>
      </c>
      <c r="S249" s="267"/>
      <c r="T249" s="267">
        <f t="shared" si="44"/>
        <v>0</v>
      </c>
    </row>
    <row r="250" spans="2:20" x14ac:dyDescent="0.25">
      <c r="B250" s="69" t="s">
        <v>63</v>
      </c>
      <c r="C250" s="71" t="s">
        <v>200</v>
      </c>
      <c r="D250" s="71" t="s">
        <v>18</v>
      </c>
      <c r="E250" s="72" t="s">
        <v>192</v>
      </c>
      <c r="F250" s="213">
        <f t="shared" si="46"/>
        <v>0</v>
      </c>
      <c r="G250" s="175">
        <f t="shared" si="47"/>
        <v>0</v>
      </c>
      <c r="H250" s="306">
        <f>+H110</f>
        <v>0</v>
      </c>
      <c r="I250" s="268">
        <f t="shared" si="49"/>
        <v>0</v>
      </c>
      <c r="J250" s="326">
        <f t="shared" si="48"/>
        <v>0</v>
      </c>
      <c r="K250" s="177"/>
      <c r="L250" s="176">
        <f t="shared" si="45"/>
        <v>34.200000000000003</v>
      </c>
      <c r="M250" s="177"/>
      <c r="N250" s="178">
        <f t="shared" si="43"/>
        <v>0</v>
      </c>
      <c r="O250" s="268">
        <f t="shared" si="40"/>
        <v>2.3446696785996459</v>
      </c>
      <c r="P250" s="268"/>
      <c r="Q250" s="281">
        <f t="shared" si="41"/>
        <v>1E-4</v>
      </c>
      <c r="R250" s="268">
        <f t="shared" si="42"/>
        <v>0.60909016790437731</v>
      </c>
      <c r="S250" s="268"/>
      <c r="T250" s="268">
        <f t="shared" si="44"/>
        <v>0</v>
      </c>
    </row>
    <row r="251" spans="2:20" x14ac:dyDescent="0.25">
      <c r="B251" s="54" t="s">
        <v>63</v>
      </c>
      <c r="C251" s="55" t="s">
        <v>200</v>
      </c>
      <c r="D251" s="75" t="s">
        <v>208</v>
      </c>
      <c r="E251" s="96" t="s">
        <v>193</v>
      </c>
      <c r="F251" s="214">
        <f t="shared" si="46"/>
        <v>0</v>
      </c>
      <c r="G251" s="301">
        <f>+C93+H93</f>
        <v>0</v>
      </c>
      <c r="H251" s="301">
        <f>+J110</f>
        <v>0</v>
      </c>
      <c r="I251" s="269">
        <f t="shared" si="49"/>
        <v>0</v>
      </c>
      <c r="J251" s="326">
        <f>+C133</f>
        <v>0</v>
      </c>
      <c r="K251" s="181"/>
      <c r="L251" s="180">
        <f t="shared" ref="L251:L257" si="50">+$X$171</f>
        <v>38.576999999999998</v>
      </c>
      <c r="M251" s="181"/>
      <c r="N251" s="182">
        <f t="shared" si="43"/>
        <v>0</v>
      </c>
      <c r="O251" s="269">
        <f t="shared" si="40"/>
        <v>2.6826357639426743</v>
      </c>
      <c r="P251" s="269"/>
      <c r="Q251" s="282">
        <f t="shared" si="41"/>
        <v>0</v>
      </c>
      <c r="R251" s="269">
        <f t="shared" si="42"/>
        <v>0.68807865373854316</v>
      </c>
      <c r="S251" s="269"/>
      <c r="T251" s="269">
        <f t="shared" si="44"/>
        <v>0</v>
      </c>
    </row>
    <row r="252" spans="2:20" x14ac:dyDescent="0.25">
      <c r="B252" s="56" t="s">
        <v>63</v>
      </c>
      <c r="C252" s="57" t="s">
        <v>200</v>
      </c>
      <c r="D252" s="55" t="s">
        <v>208</v>
      </c>
      <c r="E252" s="82" t="s">
        <v>194</v>
      </c>
      <c r="F252" s="212">
        <f t="shared" si="46"/>
        <v>0</v>
      </c>
      <c r="G252" s="169">
        <f>+G251</f>
        <v>0</v>
      </c>
      <c r="H252" s="305">
        <f>+K110</f>
        <v>0</v>
      </c>
      <c r="I252" s="269">
        <f t="shared" si="49"/>
        <v>0</v>
      </c>
      <c r="J252" s="326">
        <f>+J251</f>
        <v>0</v>
      </c>
      <c r="K252" s="181"/>
      <c r="L252" s="180">
        <f t="shared" si="50"/>
        <v>38.576999999999998</v>
      </c>
      <c r="M252" s="181"/>
      <c r="N252" s="182">
        <f t="shared" si="43"/>
        <v>0</v>
      </c>
      <c r="O252" s="269">
        <f t="shared" si="40"/>
        <v>2.6826357639426743</v>
      </c>
      <c r="P252" s="269"/>
      <c r="Q252" s="282">
        <f t="shared" si="41"/>
        <v>0</v>
      </c>
      <c r="R252" s="269">
        <f t="shared" si="42"/>
        <v>0.68807865373854316</v>
      </c>
      <c r="S252" s="269"/>
      <c r="T252" s="269">
        <f t="shared" si="44"/>
        <v>0</v>
      </c>
    </row>
    <row r="253" spans="2:20" x14ac:dyDescent="0.25">
      <c r="B253" s="56" t="s">
        <v>63</v>
      </c>
      <c r="C253" s="57" t="s">
        <v>200</v>
      </c>
      <c r="D253" s="57" t="s">
        <v>208</v>
      </c>
      <c r="E253" s="82" t="s">
        <v>195</v>
      </c>
      <c r="F253" s="212">
        <f t="shared" si="46"/>
        <v>0</v>
      </c>
      <c r="G253" s="169">
        <f t="shared" ref="G253:G257" si="51">+G252</f>
        <v>0</v>
      </c>
      <c r="H253" s="305">
        <f>+L110</f>
        <v>0</v>
      </c>
      <c r="I253" s="267">
        <f t="shared" si="49"/>
        <v>0</v>
      </c>
      <c r="J253" s="326">
        <f t="shared" ref="J253:J257" si="52">+J252</f>
        <v>0</v>
      </c>
      <c r="K253" s="171"/>
      <c r="L253" s="170">
        <f t="shared" si="50"/>
        <v>38.576999999999998</v>
      </c>
      <c r="M253" s="171"/>
      <c r="N253" s="172">
        <f t="shared" si="43"/>
        <v>0</v>
      </c>
      <c r="O253" s="267">
        <f t="shared" si="40"/>
        <v>2.6826357639426743</v>
      </c>
      <c r="P253" s="267"/>
      <c r="Q253" s="280">
        <f t="shared" si="41"/>
        <v>0</v>
      </c>
      <c r="R253" s="267">
        <f t="shared" si="42"/>
        <v>0.68807865373854316</v>
      </c>
      <c r="S253" s="267"/>
      <c r="T253" s="267">
        <f t="shared" si="44"/>
        <v>0</v>
      </c>
    </row>
    <row r="254" spans="2:20" x14ac:dyDescent="0.25">
      <c r="B254" s="56" t="s">
        <v>63</v>
      </c>
      <c r="C254" s="57" t="s">
        <v>200</v>
      </c>
      <c r="D254" s="57" t="s">
        <v>208</v>
      </c>
      <c r="E254" s="82" t="s">
        <v>196</v>
      </c>
      <c r="F254" s="212">
        <f t="shared" si="46"/>
        <v>0</v>
      </c>
      <c r="G254" s="169">
        <f t="shared" si="51"/>
        <v>0</v>
      </c>
      <c r="H254" s="305">
        <f>+M110</f>
        <v>0</v>
      </c>
      <c r="I254" s="267">
        <f t="shared" si="49"/>
        <v>0</v>
      </c>
      <c r="J254" s="326">
        <f t="shared" si="52"/>
        <v>0</v>
      </c>
      <c r="K254" s="171"/>
      <c r="L254" s="170">
        <f t="shared" si="50"/>
        <v>38.576999999999998</v>
      </c>
      <c r="M254" s="171"/>
      <c r="N254" s="172">
        <f t="shared" si="43"/>
        <v>0</v>
      </c>
      <c r="O254" s="267">
        <f t="shared" si="40"/>
        <v>2.6826357639426743</v>
      </c>
      <c r="P254" s="267"/>
      <c r="Q254" s="280">
        <f t="shared" si="41"/>
        <v>0</v>
      </c>
      <c r="R254" s="267">
        <f t="shared" si="42"/>
        <v>0.68807865373854316</v>
      </c>
      <c r="S254" s="267"/>
      <c r="T254" s="267">
        <f t="shared" si="44"/>
        <v>0</v>
      </c>
    </row>
    <row r="255" spans="2:20" x14ac:dyDescent="0.25">
      <c r="B255" s="56" t="s">
        <v>63</v>
      </c>
      <c r="C255" s="57" t="s">
        <v>200</v>
      </c>
      <c r="D255" s="57" t="s">
        <v>208</v>
      </c>
      <c r="E255" s="82" t="s">
        <v>197</v>
      </c>
      <c r="F255" s="212">
        <f t="shared" si="46"/>
        <v>0</v>
      </c>
      <c r="G255" s="169">
        <f t="shared" si="51"/>
        <v>0</v>
      </c>
      <c r="H255" s="305">
        <f>+N110</f>
        <v>0</v>
      </c>
      <c r="I255" s="267">
        <f t="shared" si="49"/>
        <v>0</v>
      </c>
      <c r="J255" s="326">
        <f t="shared" si="52"/>
        <v>0</v>
      </c>
      <c r="K255" s="171"/>
      <c r="L255" s="170">
        <f t="shared" si="50"/>
        <v>38.576999999999998</v>
      </c>
      <c r="M255" s="171"/>
      <c r="N255" s="172">
        <f t="shared" si="43"/>
        <v>0</v>
      </c>
      <c r="O255" s="267">
        <f t="shared" si="40"/>
        <v>2.6826357639426743</v>
      </c>
      <c r="P255" s="267"/>
      <c r="Q255" s="280">
        <f t="shared" si="41"/>
        <v>0</v>
      </c>
      <c r="R255" s="267">
        <f t="shared" si="42"/>
        <v>0.68807865373854316</v>
      </c>
      <c r="S255" s="267"/>
      <c r="T255" s="267">
        <f t="shared" si="44"/>
        <v>0</v>
      </c>
    </row>
    <row r="256" spans="2:20" x14ac:dyDescent="0.25">
      <c r="B256" s="56" t="s">
        <v>63</v>
      </c>
      <c r="C256" s="57" t="s">
        <v>200</v>
      </c>
      <c r="D256" s="57" t="s">
        <v>208</v>
      </c>
      <c r="E256" s="82" t="s">
        <v>198</v>
      </c>
      <c r="F256" s="212">
        <f t="shared" si="46"/>
        <v>0</v>
      </c>
      <c r="G256" s="169">
        <f t="shared" si="51"/>
        <v>0</v>
      </c>
      <c r="H256" s="305">
        <f>+O110</f>
        <v>0</v>
      </c>
      <c r="I256" s="267">
        <f>F256*G256*IF(ISBLANK(H256),1,H256)</f>
        <v>0</v>
      </c>
      <c r="J256" s="326">
        <f t="shared" si="52"/>
        <v>0</v>
      </c>
      <c r="K256" s="171"/>
      <c r="L256" s="170">
        <f t="shared" si="50"/>
        <v>38.576999999999998</v>
      </c>
      <c r="M256" s="171"/>
      <c r="N256" s="172">
        <f t="shared" si="43"/>
        <v>0</v>
      </c>
      <c r="O256" s="267">
        <f t="shared" si="40"/>
        <v>2.6826357639426743</v>
      </c>
      <c r="P256" s="267"/>
      <c r="Q256" s="280">
        <f t="shared" si="41"/>
        <v>0</v>
      </c>
      <c r="R256" s="267">
        <f t="shared" si="42"/>
        <v>0.68807865373854316</v>
      </c>
      <c r="S256" s="267"/>
      <c r="T256" s="267">
        <f t="shared" si="44"/>
        <v>0</v>
      </c>
    </row>
    <row r="257" spans="2:20" ht="15.75" thickBot="1" x14ac:dyDescent="0.3">
      <c r="B257" s="56" t="s">
        <v>63</v>
      </c>
      <c r="C257" s="57" t="s">
        <v>200</v>
      </c>
      <c r="D257" s="57" t="s">
        <v>208</v>
      </c>
      <c r="E257" s="82" t="s">
        <v>199</v>
      </c>
      <c r="F257" s="212">
        <f t="shared" si="46"/>
        <v>0</v>
      </c>
      <c r="G257" s="169">
        <f t="shared" si="51"/>
        <v>0</v>
      </c>
      <c r="H257" s="305">
        <f>+P110</f>
        <v>0</v>
      </c>
      <c r="I257" s="267">
        <f t="shared" si="49"/>
        <v>0</v>
      </c>
      <c r="J257" s="326">
        <f t="shared" si="52"/>
        <v>0</v>
      </c>
      <c r="K257" s="171"/>
      <c r="L257" s="170">
        <f t="shared" si="50"/>
        <v>38.576999999999998</v>
      </c>
      <c r="M257" s="171"/>
      <c r="N257" s="172">
        <f t="shared" si="43"/>
        <v>0</v>
      </c>
      <c r="O257" s="267">
        <f t="shared" si="40"/>
        <v>2.6826357639426743</v>
      </c>
      <c r="P257" s="267"/>
      <c r="Q257" s="280">
        <f t="shared" si="41"/>
        <v>0</v>
      </c>
      <c r="R257" s="267">
        <f t="shared" si="42"/>
        <v>0.68807865373854316</v>
      </c>
      <c r="S257" s="267"/>
      <c r="T257" s="267">
        <f t="shared" si="44"/>
        <v>0</v>
      </c>
    </row>
    <row r="258" spans="2:20" x14ac:dyDescent="0.25">
      <c r="B258" s="215" t="s">
        <v>63</v>
      </c>
      <c r="C258" s="216" t="s">
        <v>200</v>
      </c>
      <c r="D258" s="216" t="s">
        <v>38</v>
      </c>
      <c r="E258" s="217"/>
      <c r="F258" s="218">
        <f t="shared" si="46"/>
        <v>0</v>
      </c>
      <c r="G258" s="313">
        <f>+J93</f>
        <v>0</v>
      </c>
      <c r="H258" s="219">
        <v>1</v>
      </c>
      <c r="I258" s="272">
        <f t="shared" si="49"/>
        <v>0</v>
      </c>
      <c r="J258" s="331">
        <f>+J133</f>
        <v>0</v>
      </c>
      <c r="K258" s="188" t="s">
        <v>184</v>
      </c>
      <c r="L258" s="162">
        <f>+$X$170</f>
        <v>34.200000000000003</v>
      </c>
      <c r="M258" s="163" t="s">
        <v>21</v>
      </c>
      <c r="N258" s="221">
        <f t="shared" si="43"/>
        <v>0</v>
      </c>
      <c r="O258" s="272">
        <f t="shared" si="40"/>
        <v>0</v>
      </c>
      <c r="P258" s="272" t="s">
        <v>52</v>
      </c>
      <c r="Q258" s="285">
        <f t="shared" si="41"/>
        <v>0</v>
      </c>
      <c r="R258" s="272">
        <f t="shared" si="42"/>
        <v>0.21149999999999999</v>
      </c>
      <c r="S258" s="272">
        <v>0.11235955056179775</v>
      </c>
      <c r="T258" s="272">
        <f t="shared" si="44"/>
        <v>0</v>
      </c>
    </row>
    <row r="259" spans="2:20" ht="15.75" thickBot="1" x14ac:dyDescent="0.3">
      <c r="B259" s="215" t="s">
        <v>63</v>
      </c>
      <c r="C259" s="216" t="s">
        <v>200</v>
      </c>
      <c r="D259" s="216" t="s">
        <v>25</v>
      </c>
      <c r="E259" s="217"/>
      <c r="F259" s="218">
        <f t="shared" si="46"/>
        <v>0</v>
      </c>
      <c r="G259" s="313">
        <f>+D93</f>
        <v>0</v>
      </c>
      <c r="H259" s="219">
        <v>1</v>
      </c>
      <c r="I259" s="272">
        <f t="shared" si="49"/>
        <v>0</v>
      </c>
      <c r="J259" s="331">
        <f>+D133</f>
        <v>0</v>
      </c>
      <c r="K259" s="181" t="s">
        <v>44</v>
      </c>
      <c r="L259" s="180">
        <f>+$X$172</f>
        <v>53.6</v>
      </c>
      <c r="M259" s="184" t="s">
        <v>45</v>
      </c>
      <c r="N259" s="221">
        <f t="shared" si="43"/>
        <v>0</v>
      </c>
      <c r="O259" s="272">
        <f t="shared" si="40"/>
        <v>1.7266531983669766</v>
      </c>
      <c r="P259" s="272" t="s">
        <v>46</v>
      </c>
      <c r="Q259" s="285">
        <f t="shared" si="41"/>
        <v>0.02</v>
      </c>
      <c r="R259" s="272">
        <f t="shared" si="42"/>
        <v>0.33200000000000007</v>
      </c>
      <c r="S259" s="272">
        <v>0.128</v>
      </c>
      <c r="T259" s="272">
        <f t="shared" si="44"/>
        <v>0</v>
      </c>
    </row>
    <row r="260" spans="2:20" x14ac:dyDescent="0.25">
      <c r="B260" s="215" t="s">
        <v>63</v>
      </c>
      <c r="C260" s="216" t="s">
        <v>200</v>
      </c>
      <c r="D260" s="216" t="s">
        <v>27</v>
      </c>
      <c r="E260" s="217"/>
      <c r="F260" s="218">
        <f t="shared" si="46"/>
        <v>0</v>
      </c>
      <c r="G260" s="313">
        <f>+E93</f>
        <v>0</v>
      </c>
      <c r="H260" s="219">
        <v>1</v>
      </c>
      <c r="I260" s="272">
        <f t="shared" si="49"/>
        <v>0</v>
      </c>
      <c r="J260" s="331">
        <f>+E133</f>
        <v>0</v>
      </c>
      <c r="K260" s="184" t="s">
        <v>20</v>
      </c>
      <c r="L260" s="180">
        <f>+$X$173</f>
        <v>25.168500000000002</v>
      </c>
      <c r="M260" s="163" t="s">
        <v>21</v>
      </c>
      <c r="N260" s="221">
        <f t="shared" si="43"/>
        <v>0</v>
      </c>
      <c r="O260" s="272">
        <f t="shared" si="40"/>
        <v>2.0829108092084367</v>
      </c>
      <c r="P260" s="272" t="s">
        <v>46</v>
      </c>
      <c r="Q260" s="285">
        <f t="shared" si="41"/>
        <v>1E-4</v>
      </c>
      <c r="R260" s="272">
        <f t="shared" si="42"/>
        <v>0.91127347902869105</v>
      </c>
      <c r="S260" s="272">
        <v>0.51</v>
      </c>
      <c r="T260" s="272">
        <f t="shared" si="44"/>
        <v>0</v>
      </c>
    </row>
    <row r="261" spans="2:20" x14ac:dyDescent="0.25">
      <c r="B261" s="215" t="s">
        <v>63</v>
      </c>
      <c r="C261" s="216" t="s">
        <v>200</v>
      </c>
      <c r="D261" s="216" t="s">
        <v>157</v>
      </c>
      <c r="E261" s="217"/>
      <c r="F261" s="218">
        <f t="shared" si="46"/>
        <v>0</v>
      </c>
      <c r="G261" s="313">
        <f>+I93</f>
        <v>0</v>
      </c>
      <c r="H261" s="219">
        <v>1</v>
      </c>
      <c r="I261" s="272">
        <f t="shared" si="49"/>
        <v>0</v>
      </c>
      <c r="J261" s="331">
        <f>+I133</f>
        <v>0</v>
      </c>
      <c r="K261" s="222"/>
      <c r="L261" s="220">
        <f>+X178</f>
        <v>141.86000000000001</v>
      </c>
      <c r="M261" s="222"/>
      <c r="N261" s="221">
        <f t="shared" si="43"/>
        <v>0</v>
      </c>
      <c r="O261" s="272">
        <f t="shared" si="40"/>
        <v>0</v>
      </c>
      <c r="P261" s="272"/>
      <c r="Q261" s="285">
        <f t="shared" si="41"/>
        <v>0</v>
      </c>
      <c r="R261" s="272">
        <f t="shared" si="42"/>
        <v>1.5</v>
      </c>
      <c r="S261" s="272"/>
      <c r="T261" s="272">
        <f t="shared" si="44"/>
        <v>0</v>
      </c>
    </row>
    <row r="262" spans="2:20" x14ac:dyDescent="0.25">
      <c r="B262" s="215" t="s">
        <v>63</v>
      </c>
      <c r="C262" s="216" t="s">
        <v>200</v>
      </c>
      <c r="D262" s="216" t="s">
        <v>50</v>
      </c>
      <c r="E262" s="88"/>
      <c r="F262" s="218">
        <f t="shared" si="46"/>
        <v>0</v>
      </c>
      <c r="G262" s="313">
        <f>+K93</f>
        <v>0</v>
      </c>
      <c r="H262" s="219">
        <v>1</v>
      </c>
      <c r="I262" s="272">
        <f t="shared" si="49"/>
        <v>0</v>
      </c>
      <c r="J262" s="331">
        <f>+K133</f>
        <v>0</v>
      </c>
      <c r="K262" s="222"/>
      <c r="L262" s="220">
        <f>+X170</f>
        <v>34.200000000000003</v>
      </c>
      <c r="M262" s="222"/>
      <c r="N262" s="221">
        <f t="shared" si="43"/>
        <v>0</v>
      </c>
      <c r="O262" s="272">
        <f t="shared" si="40"/>
        <v>2.3446696785996459</v>
      </c>
      <c r="P262" s="272"/>
      <c r="Q262" s="285">
        <f t="shared" si="41"/>
        <v>1E-4</v>
      </c>
      <c r="R262" s="272">
        <f t="shared" si="42"/>
        <v>0.60909016790437731</v>
      </c>
      <c r="S262" s="272"/>
      <c r="T262" s="272">
        <f t="shared" si="44"/>
        <v>0</v>
      </c>
    </row>
    <row r="263" spans="2:20" x14ac:dyDescent="0.25">
      <c r="B263" s="215" t="s">
        <v>63</v>
      </c>
      <c r="C263" s="216" t="s">
        <v>200</v>
      </c>
      <c r="D263" s="216" t="s">
        <v>51</v>
      </c>
      <c r="E263" s="88"/>
      <c r="F263" s="218">
        <f t="shared" si="46"/>
        <v>0</v>
      </c>
      <c r="G263" s="313">
        <f>+L93</f>
        <v>0</v>
      </c>
      <c r="H263" s="219">
        <v>1</v>
      </c>
      <c r="I263" s="272">
        <f t="shared" si="49"/>
        <v>0</v>
      </c>
      <c r="J263" s="331">
        <f>+L133</f>
        <v>0</v>
      </c>
      <c r="K263" s="222"/>
      <c r="L263" s="220">
        <f>+X171</f>
        <v>38.576999999999998</v>
      </c>
      <c r="M263" s="222"/>
      <c r="N263" s="221">
        <f t="shared" si="43"/>
        <v>0</v>
      </c>
      <c r="O263" s="272">
        <f t="shared" si="40"/>
        <v>2.6826357639426743</v>
      </c>
      <c r="P263" s="272"/>
      <c r="Q263" s="285">
        <f t="shared" si="41"/>
        <v>1E-4</v>
      </c>
      <c r="R263" s="272">
        <f t="shared" si="42"/>
        <v>0.68807865373854316</v>
      </c>
      <c r="S263" s="272"/>
      <c r="T263" s="272">
        <f t="shared" si="44"/>
        <v>0</v>
      </c>
    </row>
    <row r="264" spans="2:20" x14ac:dyDescent="0.25">
      <c r="B264" s="54" t="s">
        <v>63</v>
      </c>
      <c r="C264" s="55" t="s">
        <v>201</v>
      </c>
      <c r="D264" s="55" t="s">
        <v>18</v>
      </c>
      <c r="E264" s="96" t="s">
        <v>187</v>
      </c>
      <c r="F264" s="309">
        <f>+B73</f>
        <v>0</v>
      </c>
      <c r="G264" s="301">
        <f>+B94</f>
        <v>0</v>
      </c>
      <c r="H264" s="301">
        <f>+B111</f>
        <v>0</v>
      </c>
      <c r="I264" s="269">
        <f t="shared" si="49"/>
        <v>0</v>
      </c>
      <c r="J264" s="326">
        <f>+B134</f>
        <v>0</v>
      </c>
      <c r="K264" s="181"/>
      <c r="L264" s="180">
        <f t="shared" ref="L264:L270" si="53">+$X$170</f>
        <v>34.200000000000003</v>
      </c>
      <c r="M264" s="181"/>
      <c r="N264" s="182">
        <f t="shared" si="43"/>
        <v>0</v>
      </c>
      <c r="O264" s="269">
        <f t="shared" si="40"/>
        <v>2.3446696785996459</v>
      </c>
      <c r="P264" s="269"/>
      <c r="Q264" s="282">
        <f t="shared" si="41"/>
        <v>1E-4</v>
      </c>
      <c r="R264" s="269">
        <f t="shared" si="42"/>
        <v>0.60909016790437731</v>
      </c>
      <c r="S264" s="269"/>
      <c r="T264" s="269">
        <f t="shared" si="44"/>
        <v>0</v>
      </c>
    </row>
    <row r="265" spans="2:20" x14ac:dyDescent="0.25">
      <c r="B265" s="56" t="s">
        <v>63</v>
      </c>
      <c r="C265" s="57" t="s">
        <v>201</v>
      </c>
      <c r="D265" s="57" t="s">
        <v>18</v>
      </c>
      <c r="E265" s="82" t="s">
        <v>188</v>
      </c>
      <c r="F265" s="212">
        <f>+$F$264</f>
        <v>0</v>
      </c>
      <c r="G265" s="169">
        <f>+G264</f>
        <v>0</v>
      </c>
      <c r="H265" s="305">
        <f>+C111</f>
        <v>0</v>
      </c>
      <c r="I265" s="269">
        <f t="shared" si="49"/>
        <v>0</v>
      </c>
      <c r="J265" s="326">
        <f>+J264</f>
        <v>0</v>
      </c>
      <c r="K265" s="181"/>
      <c r="L265" s="180">
        <f t="shared" si="53"/>
        <v>34.200000000000003</v>
      </c>
      <c r="M265" s="181"/>
      <c r="N265" s="182">
        <f t="shared" si="43"/>
        <v>0</v>
      </c>
      <c r="O265" s="269">
        <f t="shared" si="40"/>
        <v>2.3446696785996459</v>
      </c>
      <c r="P265" s="269"/>
      <c r="Q265" s="282">
        <f t="shared" si="41"/>
        <v>1E-4</v>
      </c>
      <c r="R265" s="269">
        <f t="shared" si="42"/>
        <v>0.60909016790437731</v>
      </c>
      <c r="S265" s="269"/>
      <c r="T265" s="269">
        <f t="shared" si="44"/>
        <v>0</v>
      </c>
    </row>
    <row r="266" spans="2:20" x14ac:dyDescent="0.25">
      <c r="B266" s="56" t="s">
        <v>63</v>
      </c>
      <c r="C266" s="57" t="s">
        <v>201</v>
      </c>
      <c r="D266" s="57" t="s">
        <v>18</v>
      </c>
      <c r="E266" s="82" t="s">
        <v>22</v>
      </c>
      <c r="F266" s="212">
        <f t="shared" ref="F266:F283" si="54">+$F$264</f>
        <v>0</v>
      </c>
      <c r="G266" s="169">
        <f t="shared" ref="G266:G270" si="55">+G265</f>
        <v>0</v>
      </c>
      <c r="H266" s="305">
        <f>+D111</f>
        <v>0</v>
      </c>
      <c r="I266" s="267">
        <f t="shared" si="49"/>
        <v>0</v>
      </c>
      <c r="J266" s="326">
        <f t="shared" ref="J266:J270" si="56">+J265</f>
        <v>0</v>
      </c>
      <c r="K266" s="171"/>
      <c r="L266" s="170">
        <f t="shared" si="53"/>
        <v>34.200000000000003</v>
      </c>
      <c r="M266" s="171"/>
      <c r="N266" s="172">
        <f t="shared" si="43"/>
        <v>0</v>
      </c>
      <c r="O266" s="267">
        <f t="shared" si="40"/>
        <v>2.3446696785996459</v>
      </c>
      <c r="P266" s="267"/>
      <c r="Q266" s="280">
        <f t="shared" si="41"/>
        <v>1E-4</v>
      </c>
      <c r="R266" s="267">
        <f t="shared" si="42"/>
        <v>0.60909016790437731</v>
      </c>
      <c r="S266" s="267"/>
      <c r="T266" s="267">
        <f t="shared" si="44"/>
        <v>0</v>
      </c>
    </row>
    <row r="267" spans="2:20" x14ac:dyDescent="0.25">
      <c r="B267" s="56" t="s">
        <v>63</v>
      </c>
      <c r="C267" s="57" t="s">
        <v>201</v>
      </c>
      <c r="D267" s="57" t="s">
        <v>18</v>
      </c>
      <c r="E267" s="82" t="s">
        <v>189</v>
      </c>
      <c r="F267" s="212">
        <f t="shared" si="54"/>
        <v>0</v>
      </c>
      <c r="G267" s="169">
        <f t="shared" si="55"/>
        <v>0</v>
      </c>
      <c r="H267" s="305">
        <f>+E111</f>
        <v>0</v>
      </c>
      <c r="I267" s="267">
        <f t="shared" si="49"/>
        <v>0</v>
      </c>
      <c r="J267" s="326">
        <f t="shared" si="56"/>
        <v>0</v>
      </c>
      <c r="K267" s="171"/>
      <c r="L267" s="170">
        <f t="shared" si="53"/>
        <v>34.200000000000003</v>
      </c>
      <c r="M267" s="171"/>
      <c r="N267" s="172">
        <f t="shared" si="43"/>
        <v>0</v>
      </c>
      <c r="O267" s="267">
        <f t="shared" si="40"/>
        <v>2.3446696785996459</v>
      </c>
      <c r="P267" s="267"/>
      <c r="Q267" s="280">
        <f t="shared" si="41"/>
        <v>1E-4</v>
      </c>
      <c r="R267" s="267">
        <f t="shared" si="42"/>
        <v>0.60909016790437731</v>
      </c>
      <c r="S267" s="267"/>
      <c r="T267" s="267">
        <f t="shared" si="44"/>
        <v>0</v>
      </c>
    </row>
    <row r="268" spans="2:20" x14ac:dyDescent="0.25">
      <c r="B268" s="56" t="s">
        <v>63</v>
      </c>
      <c r="C268" s="57" t="s">
        <v>201</v>
      </c>
      <c r="D268" s="57" t="s">
        <v>18</v>
      </c>
      <c r="E268" s="82" t="s">
        <v>190</v>
      </c>
      <c r="F268" s="212">
        <f t="shared" si="54"/>
        <v>0</v>
      </c>
      <c r="G268" s="169">
        <f t="shared" si="55"/>
        <v>0</v>
      </c>
      <c r="H268" s="305">
        <f>+F111</f>
        <v>0</v>
      </c>
      <c r="I268" s="267">
        <f t="shared" si="49"/>
        <v>0</v>
      </c>
      <c r="J268" s="326">
        <f t="shared" si="56"/>
        <v>0</v>
      </c>
      <c r="K268" s="171"/>
      <c r="L268" s="170">
        <f t="shared" si="53"/>
        <v>34.200000000000003</v>
      </c>
      <c r="M268" s="171"/>
      <c r="N268" s="172">
        <f t="shared" si="43"/>
        <v>0</v>
      </c>
      <c r="O268" s="267">
        <f t="shared" si="40"/>
        <v>2.3446696785996459</v>
      </c>
      <c r="P268" s="267"/>
      <c r="Q268" s="280">
        <f t="shared" si="41"/>
        <v>1E-4</v>
      </c>
      <c r="R268" s="267">
        <f t="shared" si="42"/>
        <v>0.60909016790437731</v>
      </c>
      <c r="S268" s="267"/>
      <c r="T268" s="267">
        <f t="shared" si="44"/>
        <v>0</v>
      </c>
    </row>
    <row r="269" spans="2:20" x14ac:dyDescent="0.25">
      <c r="B269" s="56" t="s">
        <v>63</v>
      </c>
      <c r="C269" s="57" t="s">
        <v>201</v>
      </c>
      <c r="D269" s="57" t="s">
        <v>18</v>
      </c>
      <c r="E269" s="82" t="s">
        <v>191</v>
      </c>
      <c r="F269" s="212">
        <f t="shared" si="54"/>
        <v>0</v>
      </c>
      <c r="G269" s="169">
        <f t="shared" si="55"/>
        <v>0</v>
      </c>
      <c r="H269" s="305">
        <f>+G111</f>
        <v>0</v>
      </c>
      <c r="I269" s="267">
        <f>F269*G269*IF(ISBLANK(H269),1,H269)</f>
        <v>0</v>
      </c>
      <c r="J269" s="326">
        <f t="shared" si="56"/>
        <v>0</v>
      </c>
      <c r="K269" s="171"/>
      <c r="L269" s="170">
        <f t="shared" si="53"/>
        <v>34.200000000000003</v>
      </c>
      <c r="M269" s="171"/>
      <c r="N269" s="172">
        <f t="shared" si="43"/>
        <v>0</v>
      </c>
      <c r="O269" s="267">
        <f t="shared" si="40"/>
        <v>2.3446696785996459</v>
      </c>
      <c r="P269" s="267"/>
      <c r="Q269" s="280">
        <f t="shared" si="41"/>
        <v>1E-4</v>
      </c>
      <c r="R269" s="267">
        <f t="shared" si="42"/>
        <v>0.60909016790437731</v>
      </c>
      <c r="S269" s="267"/>
      <c r="T269" s="267">
        <f t="shared" si="44"/>
        <v>0</v>
      </c>
    </row>
    <row r="270" spans="2:20" x14ac:dyDescent="0.25">
      <c r="B270" s="69" t="s">
        <v>63</v>
      </c>
      <c r="C270" s="71" t="s">
        <v>201</v>
      </c>
      <c r="D270" s="71" t="s">
        <v>18</v>
      </c>
      <c r="E270" s="72" t="s">
        <v>192</v>
      </c>
      <c r="F270" s="213">
        <f t="shared" si="54"/>
        <v>0</v>
      </c>
      <c r="G270" s="175">
        <f t="shared" si="55"/>
        <v>0</v>
      </c>
      <c r="H270" s="306">
        <f>+H111</f>
        <v>0</v>
      </c>
      <c r="I270" s="268">
        <f t="shared" si="49"/>
        <v>0</v>
      </c>
      <c r="J270" s="326">
        <f t="shared" si="56"/>
        <v>0</v>
      </c>
      <c r="K270" s="177"/>
      <c r="L270" s="176">
        <f t="shared" si="53"/>
        <v>34.200000000000003</v>
      </c>
      <c r="M270" s="177"/>
      <c r="N270" s="178">
        <f t="shared" si="43"/>
        <v>0</v>
      </c>
      <c r="O270" s="268">
        <f t="shared" si="40"/>
        <v>2.3446696785996459</v>
      </c>
      <c r="P270" s="268"/>
      <c r="Q270" s="281">
        <f t="shared" si="41"/>
        <v>1E-4</v>
      </c>
      <c r="R270" s="268">
        <f t="shared" si="42"/>
        <v>0.60909016790437731</v>
      </c>
      <c r="S270" s="268"/>
      <c r="T270" s="268">
        <f t="shared" si="44"/>
        <v>0</v>
      </c>
    </row>
    <row r="271" spans="2:20" x14ac:dyDescent="0.25">
      <c r="B271" s="54" t="s">
        <v>63</v>
      </c>
      <c r="C271" s="55" t="s">
        <v>201</v>
      </c>
      <c r="D271" s="75" t="s">
        <v>208</v>
      </c>
      <c r="E271" s="96" t="s">
        <v>193</v>
      </c>
      <c r="F271" s="214">
        <f t="shared" si="54"/>
        <v>0</v>
      </c>
      <c r="G271" s="301">
        <f>+C94+H94</f>
        <v>0</v>
      </c>
      <c r="H271" s="301">
        <f>+J111</f>
        <v>0</v>
      </c>
      <c r="I271" s="269">
        <f t="shared" si="49"/>
        <v>0</v>
      </c>
      <c r="J271" s="326">
        <f>+C134</f>
        <v>0</v>
      </c>
      <c r="K271" s="181"/>
      <c r="L271" s="180">
        <f t="shared" ref="L271:L277" si="57">+$X$171</f>
        <v>38.576999999999998</v>
      </c>
      <c r="M271" s="181"/>
      <c r="N271" s="182">
        <f t="shared" si="43"/>
        <v>0</v>
      </c>
      <c r="O271" s="269">
        <f t="shared" si="40"/>
        <v>2.6826357639426743</v>
      </c>
      <c r="P271" s="269"/>
      <c r="Q271" s="282">
        <f t="shared" si="41"/>
        <v>0</v>
      </c>
      <c r="R271" s="269">
        <f t="shared" si="42"/>
        <v>0.68807865373854316</v>
      </c>
      <c r="S271" s="269"/>
      <c r="T271" s="269">
        <f t="shared" si="44"/>
        <v>0</v>
      </c>
    </row>
    <row r="272" spans="2:20" x14ac:dyDescent="0.25">
      <c r="B272" s="56" t="s">
        <v>63</v>
      </c>
      <c r="C272" s="57" t="s">
        <v>201</v>
      </c>
      <c r="D272" s="55" t="s">
        <v>208</v>
      </c>
      <c r="E272" s="82" t="s">
        <v>194</v>
      </c>
      <c r="F272" s="212">
        <f t="shared" si="54"/>
        <v>0</v>
      </c>
      <c r="G272" s="169">
        <f>+G271</f>
        <v>0</v>
      </c>
      <c r="H272" s="305">
        <f>+K111</f>
        <v>0</v>
      </c>
      <c r="I272" s="269">
        <f t="shared" si="49"/>
        <v>0</v>
      </c>
      <c r="J272" s="326">
        <f>+J271</f>
        <v>0</v>
      </c>
      <c r="K272" s="181"/>
      <c r="L272" s="180">
        <f t="shared" si="57"/>
        <v>38.576999999999998</v>
      </c>
      <c r="M272" s="181"/>
      <c r="N272" s="182">
        <f t="shared" si="43"/>
        <v>0</v>
      </c>
      <c r="O272" s="269">
        <f t="shared" si="40"/>
        <v>2.6826357639426743</v>
      </c>
      <c r="P272" s="269"/>
      <c r="Q272" s="282">
        <f t="shared" si="41"/>
        <v>0</v>
      </c>
      <c r="R272" s="269">
        <f t="shared" si="42"/>
        <v>0.68807865373854316</v>
      </c>
      <c r="S272" s="269"/>
      <c r="T272" s="269">
        <f t="shared" si="44"/>
        <v>0</v>
      </c>
    </row>
    <row r="273" spans="2:20" x14ac:dyDescent="0.25">
      <c r="B273" s="56" t="s">
        <v>63</v>
      </c>
      <c r="C273" s="57" t="s">
        <v>201</v>
      </c>
      <c r="D273" s="57" t="s">
        <v>208</v>
      </c>
      <c r="E273" s="82" t="s">
        <v>195</v>
      </c>
      <c r="F273" s="212">
        <f t="shared" si="54"/>
        <v>0</v>
      </c>
      <c r="G273" s="169">
        <f t="shared" ref="G273:G277" si="58">+G272</f>
        <v>0</v>
      </c>
      <c r="H273" s="305">
        <f>+L111</f>
        <v>0</v>
      </c>
      <c r="I273" s="267">
        <f t="shared" si="49"/>
        <v>0</v>
      </c>
      <c r="J273" s="326">
        <f t="shared" ref="J273:J277" si="59">+J272</f>
        <v>0</v>
      </c>
      <c r="K273" s="171"/>
      <c r="L273" s="170">
        <f t="shared" si="57"/>
        <v>38.576999999999998</v>
      </c>
      <c r="M273" s="171"/>
      <c r="N273" s="172">
        <f t="shared" si="43"/>
        <v>0</v>
      </c>
      <c r="O273" s="267">
        <f t="shared" si="40"/>
        <v>2.6826357639426743</v>
      </c>
      <c r="P273" s="267"/>
      <c r="Q273" s="280">
        <f t="shared" si="41"/>
        <v>0</v>
      </c>
      <c r="R273" s="267">
        <f t="shared" si="42"/>
        <v>0.68807865373854316</v>
      </c>
      <c r="S273" s="267"/>
      <c r="T273" s="267">
        <f t="shared" si="44"/>
        <v>0</v>
      </c>
    </row>
    <row r="274" spans="2:20" x14ac:dyDescent="0.25">
      <c r="B274" s="56" t="s">
        <v>63</v>
      </c>
      <c r="C274" s="57" t="s">
        <v>201</v>
      </c>
      <c r="D274" s="57" t="s">
        <v>208</v>
      </c>
      <c r="E274" s="82" t="s">
        <v>196</v>
      </c>
      <c r="F274" s="212">
        <f t="shared" si="54"/>
        <v>0</v>
      </c>
      <c r="G274" s="169">
        <f t="shared" si="58"/>
        <v>0</v>
      </c>
      <c r="H274" s="305">
        <f>+M111</f>
        <v>0</v>
      </c>
      <c r="I274" s="267">
        <f t="shared" si="49"/>
        <v>0</v>
      </c>
      <c r="J274" s="326">
        <f t="shared" si="59"/>
        <v>0</v>
      </c>
      <c r="K274" s="171"/>
      <c r="L274" s="170">
        <f t="shared" si="57"/>
        <v>38.576999999999998</v>
      </c>
      <c r="M274" s="171"/>
      <c r="N274" s="172">
        <f t="shared" si="43"/>
        <v>0</v>
      </c>
      <c r="O274" s="267">
        <f t="shared" si="40"/>
        <v>2.6826357639426743</v>
      </c>
      <c r="P274" s="267"/>
      <c r="Q274" s="280">
        <f t="shared" si="41"/>
        <v>0</v>
      </c>
      <c r="R274" s="267">
        <f t="shared" si="42"/>
        <v>0.68807865373854316</v>
      </c>
      <c r="S274" s="267"/>
      <c r="T274" s="267">
        <f t="shared" si="44"/>
        <v>0</v>
      </c>
    </row>
    <row r="275" spans="2:20" x14ac:dyDescent="0.25">
      <c r="B275" s="56" t="s">
        <v>63</v>
      </c>
      <c r="C275" s="57" t="s">
        <v>201</v>
      </c>
      <c r="D275" s="57" t="s">
        <v>208</v>
      </c>
      <c r="E275" s="82" t="s">
        <v>197</v>
      </c>
      <c r="F275" s="212">
        <f t="shared" si="54"/>
        <v>0</v>
      </c>
      <c r="G275" s="169">
        <f t="shared" si="58"/>
        <v>0</v>
      </c>
      <c r="H275" s="305">
        <f>+N111</f>
        <v>0</v>
      </c>
      <c r="I275" s="267">
        <f t="shared" si="49"/>
        <v>0</v>
      </c>
      <c r="J275" s="326">
        <f t="shared" si="59"/>
        <v>0</v>
      </c>
      <c r="K275" s="171"/>
      <c r="L275" s="170">
        <f t="shared" si="57"/>
        <v>38.576999999999998</v>
      </c>
      <c r="M275" s="171"/>
      <c r="N275" s="172">
        <f t="shared" si="43"/>
        <v>0</v>
      </c>
      <c r="O275" s="267">
        <f t="shared" si="40"/>
        <v>2.6826357639426743</v>
      </c>
      <c r="P275" s="267"/>
      <c r="Q275" s="280">
        <f t="shared" si="41"/>
        <v>0</v>
      </c>
      <c r="R275" s="267">
        <f t="shared" si="42"/>
        <v>0.68807865373854316</v>
      </c>
      <c r="S275" s="267"/>
      <c r="T275" s="267">
        <f t="shared" si="44"/>
        <v>0</v>
      </c>
    </row>
    <row r="276" spans="2:20" x14ac:dyDescent="0.25">
      <c r="B276" s="56" t="s">
        <v>63</v>
      </c>
      <c r="C276" s="57" t="s">
        <v>201</v>
      </c>
      <c r="D276" s="57" t="s">
        <v>208</v>
      </c>
      <c r="E276" s="82" t="s">
        <v>198</v>
      </c>
      <c r="F276" s="212">
        <f t="shared" si="54"/>
        <v>0</v>
      </c>
      <c r="G276" s="169">
        <f t="shared" si="58"/>
        <v>0</v>
      </c>
      <c r="H276" s="305">
        <f>+O111</f>
        <v>0</v>
      </c>
      <c r="I276" s="267">
        <f>F276*G276*IF(ISBLANK(H276),1,H276)</f>
        <v>0</v>
      </c>
      <c r="J276" s="326">
        <f t="shared" si="59"/>
        <v>0</v>
      </c>
      <c r="K276" s="171"/>
      <c r="L276" s="170">
        <f t="shared" si="57"/>
        <v>38.576999999999998</v>
      </c>
      <c r="M276" s="171"/>
      <c r="N276" s="172">
        <f t="shared" si="43"/>
        <v>0</v>
      </c>
      <c r="O276" s="267">
        <f t="shared" si="40"/>
        <v>2.6826357639426743</v>
      </c>
      <c r="P276" s="267"/>
      <c r="Q276" s="280">
        <f t="shared" si="41"/>
        <v>0</v>
      </c>
      <c r="R276" s="267">
        <f t="shared" si="42"/>
        <v>0.68807865373854316</v>
      </c>
      <c r="S276" s="267"/>
      <c r="T276" s="267">
        <f t="shared" si="44"/>
        <v>0</v>
      </c>
    </row>
    <row r="277" spans="2:20" ht="15.75" thickBot="1" x14ac:dyDescent="0.3">
      <c r="B277" s="56" t="s">
        <v>63</v>
      </c>
      <c r="C277" s="57" t="s">
        <v>201</v>
      </c>
      <c r="D277" s="57" t="s">
        <v>208</v>
      </c>
      <c r="E277" s="82" t="s">
        <v>199</v>
      </c>
      <c r="F277" s="212">
        <f t="shared" si="54"/>
        <v>0</v>
      </c>
      <c r="G277" s="169">
        <f t="shared" si="58"/>
        <v>0</v>
      </c>
      <c r="H277" s="305">
        <f>+P111</f>
        <v>0</v>
      </c>
      <c r="I277" s="267">
        <f t="shared" si="49"/>
        <v>0</v>
      </c>
      <c r="J277" s="326">
        <f t="shared" si="59"/>
        <v>0</v>
      </c>
      <c r="K277" s="171"/>
      <c r="L277" s="170">
        <f t="shared" si="57"/>
        <v>38.576999999999998</v>
      </c>
      <c r="M277" s="171"/>
      <c r="N277" s="172">
        <f t="shared" si="43"/>
        <v>0</v>
      </c>
      <c r="O277" s="267">
        <f t="shared" si="40"/>
        <v>2.6826357639426743</v>
      </c>
      <c r="P277" s="267"/>
      <c r="Q277" s="280">
        <f t="shared" si="41"/>
        <v>0</v>
      </c>
      <c r="R277" s="267">
        <f t="shared" si="42"/>
        <v>0.68807865373854316</v>
      </c>
      <c r="S277" s="267"/>
      <c r="T277" s="267">
        <f t="shared" si="44"/>
        <v>0</v>
      </c>
    </row>
    <row r="278" spans="2:20" x14ac:dyDescent="0.25">
      <c r="B278" s="215" t="s">
        <v>63</v>
      </c>
      <c r="C278" s="216" t="s">
        <v>201</v>
      </c>
      <c r="D278" s="216" t="s">
        <v>38</v>
      </c>
      <c r="E278" s="217"/>
      <c r="F278" s="218">
        <f t="shared" si="54"/>
        <v>0</v>
      </c>
      <c r="G278" s="313">
        <f>+J94</f>
        <v>0</v>
      </c>
      <c r="H278" s="219">
        <v>1</v>
      </c>
      <c r="I278" s="272">
        <f t="shared" si="49"/>
        <v>0</v>
      </c>
      <c r="J278" s="331">
        <f>+J134</f>
        <v>0</v>
      </c>
      <c r="K278" s="188" t="s">
        <v>184</v>
      </c>
      <c r="L278" s="162">
        <f>+$X$170</f>
        <v>34.200000000000003</v>
      </c>
      <c r="M278" s="163" t="s">
        <v>21</v>
      </c>
      <c r="N278" s="221">
        <f t="shared" si="43"/>
        <v>0</v>
      </c>
      <c r="O278" s="272">
        <f t="shared" si="40"/>
        <v>0</v>
      </c>
      <c r="P278" s="272" t="s">
        <v>52</v>
      </c>
      <c r="Q278" s="285">
        <f t="shared" si="41"/>
        <v>0</v>
      </c>
      <c r="R278" s="272">
        <f t="shared" si="42"/>
        <v>0.21149999999999999</v>
      </c>
      <c r="S278" s="272">
        <v>0.11235955056179775</v>
      </c>
      <c r="T278" s="272">
        <f t="shared" si="44"/>
        <v>0</v>
      </c>
    </row>
    <row r="279" spans="2:20" ht="15.75" thickBot="1" x14ac:dyDescent="0.3">
      <c r="B279" s="215" t="s">
        <v>63</v>
      </c>
      <c r="C279" s="216" t="s">
        <v>201</v>
      </c>
      <c r="D279" s="216" t="s">
        <v>25</v>
      </c>
      <c r="E279" s="217"/>
      <c r="F279" s="218">
        <f t="shared" si="54"/>
        <v>0</v>
      </c>
      <c r="G279" s="313">
        <f>+D94</f>
        <v>0</v>
      </c>
      <c r="H279" s="219">
        <v>1</v>
      </c>
      <c r="I279" s="272">
        <f t="shared" si="49"/>
        <v>0</v>
      </c>
      <c r="J279" s="331">
        <f>+D134</f>
        <v>0</v>
      </c>
      <c r="K279" s="181" t="s">
        <v>44</v>
      </c>
      <c r="L279" s="180">
        <f>+$X$172</f>
        <v>53.6</v>
      </c>
      <c r="M279" s="184" t="s">
        <v>45</v>
      </c>
      <c r="N279" s="221">
        <f t="shared" si="43"/>
        <v>0</v>
      </c>
      <c r="O279" s="272">
        <f t="shared" si="40"/>
        <v>1.7266531983669766</v>
      </c>
      <c r="P279" s="272" t="s">
        <v>46</v>
      </c>
      <c r="Q279" s="285">
        <f t="shared" si="41"/>
        <v>0.02</v>
      </c>
      <c r="R279" s="272">
        <f t="shared" si="42"/>
        <v>0.33200000000000007</v>
      </c>
      <c r="S279" s="272">
        <v>0.128</v>
      </c>
      <c r="T279" s="272">
        <f t="shared" si="44"/>
        <v>0</v>
      </c>
    </row>
    <row r="280" spans="2:20" x14ac:dyDescent="0.25">
      <c r="B280" s="215" t="s">
        <v>63</v>
      </c>
      <c r="C280" s="216" t="s">
        <v>201</v>
      </c>
      <c r="D280" s="216" t="s">
        <v>27</v>
      </c>
      <c r="E280" s="217"/>
      <c r="F280" s="218">
        <f t="shared" si="54"/>
        <v>0</v>
      </c>
      <c r="G280" s="313">
        <f>+E94</f>
        <v>0</v>
      </c>
      <c r="H280" s="219">
        <v>1</v>
      </c>
      <c r="I280" s="272">
        <f t="shared" si="49"/>
        <v>0</v>
      </c>
      <c r="J280" s="331">
        <f>+E134</f>
        <v>0</v>
      </c>
      <c r="K280" s="184" t="s">
        <v>20</v>
      </c>
      <c r="L280" s="180">
        <f>+$X$173</f>
        <v>25.168500000000002</v>
      </c>
      <c r="M280" s="163" t="s">
        <v>21</v>
      </c>
      <c r="N280" s="221">
        <f t="shared" si="43"/>
        <v>0</v>
      </c>
      <c r="O280" s="272">
        <f t="shared" si="40"/>
        <v>2.0829108092084367</v>
      </c>
      <c r="P280" s="272" t="s">
        <v>46</v>
      </c>
      <c r="Q280" s="285">
        <f t="shared" si="41"/>
        <v>1E-4</v>
      </c>
      <c r="R280" s="272">
        <f t="shared" si="42"/>
        <v>0.91127347902869105</v>
      </c>
      <c r="S280" s="272">
        <v>0.51</v>
      </c>
      <c r="T280" s="272">
        <f t="shared" si="44"/>
        <v>0</v>
      </c>
    </row>
    <row r="281" spans="2:20" x14ac:dyDescent="0.25">
      <c r="B281" s="215" t="s">
        <v>63</v>
      </c>
      <c r="C281" s="216" t="s">
        <v>201</v>
      </c>
      <c r="D281" s="216" t="s">
        <v>157</v>
      </c>
      <c r="E281" s="217"/>
      <c r="F281" s="218">
        <f t="shared" si="54"/>
        <v>0</v>
      </c>
      <c r="G281" s="313">
        <f>+I94</f>
        <v>0</v>
      </c>
      <c r="H281" s="219">
        <v>1</v>
      </c>
      <c r="I281" s="272">
        <f t="shared" si="49"/>
        <v>0</v>
      </c>
      <c r="J281" s="331">
        <f>+I134</f>
        <v>0</v>
      </c>
      <c r="K281" s="222"/>
      <c r="L281" s="220">
        <f>+X178</f>
        <v>141.86000000000001</v>
      </c>
      <c r="M281" s="222"/>
      <c r="N281" s="221">
        <f t="shared" si="43"/>
        <v>0</v>
      </c>
      <c r="O281" s="272">
        <f t="shared" si="40"/>
        <v>0</v>
      </c>
      <c r="P281" s="272"/>
      <c r="Q281" s="285">
        <f t="shared" si="41"/>
        <v>0</v>
      </c>
      <c r="R281" s="272">
        <f t="shared" si="42"/>
        <v>1.5</v>
      </c>
      <c r="S281" s="272"/>
      <c r="T281" s="272">
        <f t="shared" si="44"/>
        <v>0</v>
      </c>
    </row>
    <row r="282" spans="2:20" x14ac:dyDescent="0.25">
      <c r="B282" s="86" t="s">
        <v>63</v>
      </c>
      <c r="C282" s="87" t="s">
        <v>201</v>
      </c>
      <c r="D282" s="87" t="s">
        <v>50</v>
      </c>
      <c r="E282" s="88"/>
      <c r="F282" s="218">
        <f t="shared" si="54"/>
        <v>0</v>
      </c>
      <c r="G282" s="313">
        <f>+K94</f>
        <v>0</v>
      </c>
      <c r="H282" s="219">
        <v>1</v>
      </c>
      <c r="I282" s="272">
        <f t="shared" si="49"/>
        <v>0</v>
      </c>
      <c r="J282" s="331">
        <f>+K134</f>
        <v>0</v>
      </c>
      <c r="K282" s="222"/>
      <c r="L282" s="220">
        <f>+X170</f>
        <v>34.200000000000003</v>
      </c>
      <c r="M282" s="222"/>
      <c r="N282" s="221">
        <f t="shared" si="43"/>
        <v>0</v>
      </c>
      <c r="O282" s="272">
        <f t="shared" si="40"/>
        <v>2.3446696785996459</v>
      </c>
      <c r="P282" s="272"/>
      <c r="Q282" s="285">
        <f t="shared" si="41"/>
        <v>1E-4</v>
      </c>
      <c r="R282" s="272">
        <f t="shared" si="42"/>
        <v>0.60909016790437731</v>
      </c>
      <c r="S282" s="272"/>
      <c r="T282" s="272">
        <f t="shared" si="44"/>
        <v>0</v>
      </c>
    </row>
    <row r="283" spans="2:20" ht="15.75" thickBot="1" x14ac:dyDescent="0.3">
      <c r="B283" s="80" t="s">
        <v>63</v>
      </c>
      <c r="C283" s="83" t="s">
        <v>201</v>
      </c>
      <c r="D283" s="83" t="s">
        <v>51</v>
      </c>
      <c r="E283" s="223"/>
      <c r="F283" s="224">
        <f t="shared" si="54"/>
        <v>0</v>
      </c>
      <c r="G283" s="314">
        <f>+L94</f>
        <v>0</v>
      </c>
      <c r="H283" s="225">
        <v>1</v>
      </c>
      <c r="I283" s="273">
        <f t="shared" si="49"/>
        <v>0</v>
      </c>
      <c r="J283" s="332">
        <f>+L134</f>
        <v>0</v>
      </c>
      <c r="K283" s="227"/>
      <c r="L283" s="226">
        <f>+X171</f>
        <v>38.576999999999998</v>
      </c>
      <c r="M283" s="227"/>
      <c r="N283" s="228">
        <f t="shared" si="43"/>
        <v>0</v>
      </c>
      <c r="O283" s="273">
        <f t="shared" si="40"/>
        <v>2.6826357639426743</v>
      </c>
      <c r="P283" s="273"/>
      <c r="Q283" s="286">
        <f t="shared" si="41"/>
        <v>1E-4</v>
      </c>
      <c r="R283" s="273">
        <f t="shared" si="42"/>
        <v>0.68807865373854316</v>
      </c>
      <c r="S283" s="273"/>
      <c r="T283" s="273">
        <f t="shared" si="44"/>
        <v>0</v>
      </c>
    </row>
    <row r="284" spans="2:20" x14ac:dyDescent="0.25">
      <c r="B284" s="54" t="s">
        <v>64</v>
      </c>
      <c r="C284" s="55" t="s">
        <v>65</v>
      </c>
      <c r="D284" s="75" t="s">
        <v>209</v>
      </c>
      <c r="E284" s="76" t="s">
        <v>193</v>
      </c>
      <c r="F284" s="309">
        <f>+B74</f>
        <v>0</v>
      </c>
      <c r="G284" s="301">
        <f>+C95+H95</f>
        <v>0</v>
      </c>
      <c r="H284" s="301">
        <f>+J112</f>
        <v>0</v>
      </c>
      <c r="I284" s="266">
        <f t="shared" si="49"/>
        <v>0</v>
      </c>
      <c r="J284" s="320">
        <f>+C135</f>
        <v>0</v>
      </c>
      <c r="K284" s="163"/>
      <c r="L284" s="162">
        <f>$R$205</f>
        <v>0.60909016790437731</v>
      </c>
      <c r="M284" s="163"/>
      <c r="N284" s="164">
        <f t="shared" si="43"/>
        <v>0</v>
      </c>
      <c r="O284" s="266">
        <f t="shared" si="40"/>
        <v>2.6826357639426743</v>
      </c>
      <c r="P284" s="266"/>
      <c r="Q284" s="279">
        <f t="shared" si="41"/>
        <v>0</v>
      </c>
      <c r="R284" s="266">
        <f t="shared" si="42"/>
        <v>0.68807865373854316</v>
      </c>
      <c r="S284" s="266"/>
      <c r="T284" s="266">
        <f t="shared" si="44"/>
        <v>0</v>
      </c>
    </row>
    <row r="285" spans="2:20" x14ac:dyDescent="0.25">
      <c r="B285" s="56" t="s">
        <v>64</v>
      </c>
      <c r="C285" s="57" t="s">
        <v>65</v>
      </c>
      <c r="D285" s="55" t="s">
        <v>209</v>
      </c>
      <c r="E285" s="68" t="s">
        <v>194</v>
      </c>
      <c r="F285" s="212">
        <f>$F$284</f>
        <v>0</v>
      </c>
      <c r="G285" s="169">
        <f>+G284</f>
        <v>0</v>
      </c>
      <c r="H285" s="305">
        <f>+K112</f>
        <v>0</v>
      </c>
      <c r="I285" s="269">
        <f t="shared" si="49"/>
        <v>0</v>
      </c>
      <c r="J285" s="326">
        <f>+J284</f>
        <v>0</v>
      </c>
      <c r="K285" s="181"/>
      <c r="L285" s="180">
        <f>$R$206</f>
        <v>0.60909016790437731</v>
      </c>
      <c r="M285" s="181"/>
      <c r="N285" s="182">
        <f t="shared" si="43"/>
        <v>0</v>
      </c>
      <c r="O285" s="269">
        <f t="shared" si="40"/>
        <v>2.6826357639426743</v>
      </c>
      <c r="P285" s="269"/>
      <c r="Q285" s="282">
        <f t="shared" si="41"/>
        <v>0</v>
      </c>
      <c r="R285" s="269">
        <f t="shared" si="42"/>
        <v>0.68807865373854316</v>
      </c>
      <c r="S285" s="269"/>
      <c r="T285" s="269">
        <f t="shared" si="44"/>
        <v>0</v>
      </c>
    </row>
    <row r="286" spans="2:20" x14ac:dyDescent="0.25">
      <c r="B286" s="56" t="s">
        <v>64</v>
      </c>
      <c r="C286" s="57" t="s">
        <v>65</v>
      </c>
      <c r="D286" s="57" t="s">
        <v>209</v>
      </c>
      <c r="E286" s="68" t="s">
        <v>195</v>
      </c>
      <c r="F286" s="212">
        <f t="shared" ref="F286:F291" si="60">$F$284</f>
        <v>0</v>
      </c>
      <c r="G286" s="169">
        <f t="shared" ref="G286:G290" si="61">+G285</f>
        <v>0</v>
      </c>
      <c r="H286" s="305">
        <f>+L112</f>
        <v>0</v>
      </c>
      <c r="I286" s="267">
        <f t="shared" si="49"/>
        <v>0</v>
      </c>
      <c r="J286" s="326">
        <f t="shared" ref="J286:J290" si="62">+J285</f>
        <v>0</v>
      </c>
      <c r="K286" s="171"/>
      <c r="L286" s="170">
        <f>$R$211</f>
        <v>0.60909016790437731</v>
      </c>
      <c r="M286" s="171"/>
      <c r="N286" s="172">
        <f t="shared" si="43"/>
        <v>0</v>
      </c>
      <c r="O286" s="267">
        <f t="shared" si="40"/>
        <v>2.6826357639426743</v>
      </c>
      <c r="P286" s="267"/>
      <c r="Q286" s="280">
        <f t="shared" si="41"/>
        <v>0</v>
      </c>
      <c r="R286" s="267">
        <f t="shared" si="42"/>
        <v>0.68807865373854316</v>
      </c>
      <c r="S286" s="267"/>
      <c r="T286" s="267">
        <f t="shared" si="44"/>
        <v>0</v>
      </c>
    </row>
    <row r="287" spans="2:20" x14ac:dyDescent="0.25">
      <c r="B287" s="56" t="s">
        <v>64</v>
      </c>
      <c r="C287" s="57" t="s">
        <v>65</v>
      </c>
      <c r="D287" s="57" t="s">
        <v>209</v>
      </c>
      <c r="E287" s="68" t="s">
        <v>196</v>
      </c>
      <c r="F287" s="212">
        <f t="shared" si="60"/>
        <v>0</v>
      </c>
      <c r="G287" s="169">
        <f t="shared" si="61"/>
        <v>0</v>
      </c>
      <c r="H287" s="305">
        <f>+M112</f>
        <v>0</v>
      </c>
      <c r="I287" s="267">
        <f t="shared" si="49"/>
        <v>0</v>
      </c>
      <c r="J287" s="326">
        <f t="shared" si="62"/>
        <v>0</v>
      </c>
      <c r="K287" s="171"/>
      <c r="L287" s="170">
        <f>$R$203</f>
        <v>0.21149999999999999</v>
      </c>
      <c r="M287" s="171"/>
      <c r="N287" s="172">
        <f t="shared" si="43"/>
        <v>0</v>
      </c>
      <c r="O287" s="267">
        <f t="shared" si="40"/>
        <v>2.6826357639426743</v>
      </c>
      <c r="P287" s="267"/>
      <c r="Q287" s="280">
        <f t="shared" si="41"/>
        <v>0</v>
      </c>
      <c r="R287" s="267">
        <f t="shared" si="42"/>
        <v>0.68807865373854316</v>
      </c>
      <c r="S287" s="267"/>
      <c r="T287" s="267">
        <f t="shared" si="44"/>
        <v>0</v>
      </c>
    </row>
    <row r="288" spans="2:20" x14ac:dyDescent="0.25">
      <c r="B288" s="56" t="s">
        <v>64</v>
      </c>
      <c r="C288" s="57" t="s">
        <v>65</v>
      </c>
      <c r="D288" s="57" t="s">
        <v>209</v>
      </c>
      <c r="E288" s="68" t="s">
        <v>197</v>
      </c>
      <c r="F288" s="212">
        <f t="shared" si="60"/>
        <v>0</v>
      </c>
      <c r="G288" s="169">
        <f t="shared" si="61"/>
        <v>0</v>
      </c>
      <c r="H288" s="305">
        <f>+N112</f>
        <v>0</v>
      </c>
      <c r="I288" s="267">
        <f t="shared" si="49"/>
        <v>0</v>
      </c>
      <c r="J288" s="326">
        <f t="shared" si="62"/>
        <v>0</v>
      </c>
      <c r="K288" s="171"/>
      <c r="L288" s="170">
        <f>$R$204</f>
        <v>1.5</v>
      </c>
      <c r="M288" s="171"/>
      <c r="N288" s="172">
        <f t="shared" si="43"/>
        <v>0</v>
      </c>
      <c r="O288" s="267">
        <f t="shared" si="40"/>
        <v>2.6826357639426743</v>
      </c>
      <c r="P288" s="267"/>
      <c r="Q288" s="280">
        <f t="shared" si="41"/>
        <v>0</v>
      </c>
      <c r="R288" s="267">
        <f t="shared" si="42"/>
        <v>0.68807865373854316</v>
      </c>
      <c r="S288" s="267"/>
      <c r="T288" s="267">
        <f t="shared" si="44"/>
        <v>0</v>
      </c>
    </row>
    <row r="289" spans="2:20" x14ac:dyDescent="0.25">
      <c r="B289" s="56" t="s">
        <v>64</v>
      </c>
      <c r="C289" s="57" t="s">
        <v>65</v>
      </c>
      <c r="D289" s="57" t="s">
        <v>209</v>
      </c>
      <c r="E289" s="68" t="s">
        <v>198</v>
      </c>
      <c r="F289" s="212">
        <f t="shared" si="60"/>
        <v>0</v>
      </c>
      <c r="G289" s="169">
        <f t="shared" si="61"/>
        <v>0</v>
      </c>
      <c r="H289" s="305">
        <f>+O112</f>
        <v>0</v>
      </c>
      <c r="I289" s="267">
        <f>F289*G289*IF(ISBLANK(H289),1,H289)</f>
        <v>0</v>
      </c>
      <c r="J289" s="326">
        <f t="shared" si="62"/>
        <v>0</v>
      </c>
      <c r="K289" s="171"/>
      <c r="L289" s="170">
        <f>38.577</f>
        <v>38.576999999999998</v>
      </c>
      <c r="M289" s="171"/>
      <c r="N289" s="172">
        <f t="shared" si="43"/>
        <v>0</v>
      </c>
      <c r="O289" s="267">
        <f t="shared" si="40"/>
        <v>2.6826357639426743</v>
      </c>
      <c r="P289" s="267"/>
      <c r="Q289" s="280">
        <f t="shared" si="41"/>
        <v>0</v>
      </c>
      <c r="R289" s="267">
        <f t="shared" si="42"/>
        <v>0.68807865373854316</v>
      </c>
      <c r="S289" s="267"/>
      <c r="T289" s="267">
        <f t="shared" si="44"/>
        <v>0</v>
      </c>
    </row>
    <row r="290" spans="2:20" x14ac:dyDescent="0.25">
      <c r="B290" s="69" t="s">
        <v>64</v>
      </c>
      <c r="C290" s="71" t="s">
        <v>65</v>
      </c>
      <c r="D290" s="71" t="s">
        <v>209</v>
      </c>
      <c r="E290" s="72" t="s">
        <v>199</v>
      </c>
      <c r="F290" s="213">
        <f t="shared" si="60"/>
        <v>0</v>
      </c>
      <c r="G290" s="175">
        <f t="shared" si="61"/>
        <v>0</v>
      </c>
      <c r="H290" s="306">
        <f>+P112</f>
        <v>0</v>
      </c>
      <c r="I290" s="268">
        <f t="shared" si="49"/>
        <v>0</v>
      </c>
      <c r="J290" s="326">
        <f t="shared" si="62"/>
        <v>0</v>
      </c>
      <c r="K290" s="177"/>
      <c r="L290" s="176">
        <f>38.577</f>
        <v>38.576999999999998</v>
      </c>
      <c r="M290" s="177"/>
      <c r="N290" s="178">
        <f t="shared" si="43"/>
        <v>0</v>
      </c>
      <c r="O290" s="268">
        <f t="shared" si="40"/>
        <v>2.6826357639426743</v>
      </c>
      <c r="P290" s="268"/>
      <c r="Q290" s="281">
        <f t="shared" si="41"/>
        <v>0</v>
      </c>
      <c r="R290" s="268">
        <f t="shared" si="42"/>
        <v>0.68807865373854316</v>
      </c>
      <c r="S290" s="268"/>
      <c r="T290" s="268">
        <f t="shared" si="44"/>
        <v>0</v>
      </c>
    </row>
    <row r="291" spans="2:20" ht="15.75" thickBot="1" x14ac:dyDescent="0.3">
      <c r="B291" s="80" t="s">
        <v>64</v>
      </c>
      <c r="C291" s="83" t="s">
        <v>65</v>
      </c>
      <c r="D291" s="83" t="s">
        <v>157</v>
      </c>
      <c r="E291" s="81"/>
      <c r="F291" s="200">
        <f t="shared" si="60"/>
        <v>0</v>
      </c>
      <c r="G291" s="303">
        <f>+I95</f>
        <v>0</v>
      </c>
      <c r="H291" s="191">
        <v>1</v>
      </c>
      <c r="I291" s="271">
        <f t="shared" si="49"/>
        <v>0</v>
      </c>
      <c r="J291" s="328">
        <f>+I135</f>
        <v>0</v>
      </c>
      <c r="K291" s="193"/>
      <c r="L291" s="192">
        <f>$L$323</f>
        <v>25.168500000000002</v>
      </c>
      <c r="M291" s="193"/>
      <c r="N291" s="194">
        <f t="shared" si="43"/>
        <v>0</v>
      </c>
      <c r="O291" s="271">
        <f t="shared" si="40"/>
        <v>0</v>
      </c>
      <c r="P291" s="271"/>
      <c r="Q291" s="284">
        <f t="shared" si="41"/>
        <v>0</v>
      </c>
      <c r="R291" s="271">
        <f t="shared" si="42"/>
        <v>1.5</v>
      </c>
      <c r="S291" s="271"/>
      <c r="T291" s="271">
        <f t="shared" si="44"/>
        <v>0</v>
      </c>
    </row>
    <row r="292" spans="2:20" x14ac:dyDescent="0.25">
      <c r="B292" s="65" t="s">
        <v>202</v>
      </c>
      <c r="C292" s="67" t="s">
        <v>17</v>
      </c>
      <c r="D292" s="89" t="s">
        <v>210</v>
      </c>
      <c r="E292" s="76" t="s">
        <v>193</v>
      </c>
      <c r="F292" s="309">
        <f>+B59</f>
        <v>0</v>
      </c>
      <c r="G292" s="301">
        <f>+C83+H83</f>
        <v>0</v>
      </c>
      <c r="H292" s="301">
        <f>+J100</f>
        <v>0</v>
      </c>
      <c r="I292" s="266">
        <f t="shared" si="49"/>
        <v>0</v>
      </c>
      <c r="J292" s="320">
        <f>+C120</f>
        <v>0</v>
      </c>
      <c r="K292" s="163"/>
      <c r="L292" s="162">
        <f t="shared" ref="L292:L298" si="63">+$X$171</f>
        <v>38.576999999999998</v>
      </c>
      <c r="M292" s="163"/>
      <c r="N292" s="164">
        <f t="shared" si="43"/>
        <v>0</v>
      </c>
      <c r="O292" s="266">
        <f t="shared" si="40"/>
        <v>2.6826357639426743</v>
      </c>
      <c r="P292" s="266"/>
      <c r="Q292" s="279">
        <f t="shared" si="41"/>
        <v>0</v>
      </c>
      <c r="R292" s="266">
        <f t="shared" si="42"/>
        <v>0.68807865373854316</v>
      </c>
      <c r="S292" s="266"/>
      <c r="T292" s="266">
        <f t="shared" si="44"/>
        <v>0</v>
      </c>
    </row>
    <row r="293" spans="2:20" x14ac:dyDescent="0.25">
      <c r="B293" s="56" t="s">
        <v>202</v>
      </c>
      <c r="C293" s="57" t="s">
        <v>17</v>
      </c>
      <c r="D293" s="55" t="s">
        <v>210</v>
      </c>
      <c r="E293" s="68" t="s">
        <v>194</v>
      </c>
      <c r="F293" s="168">
        <f>$F$292</f>
        <v>0</v>
      </c>
      <c r="G293" s="169">
        <f>+G292</f>
        <v>0</v>
      </c>
      <c r="H293" s="305">
        <f>+K100</f>
        <v>0</v>
      </c>
      <c r="I293" s="269">
        <f t="shared" si="49"/>
        <v>0</v>
      </c>
      <c r="J293" s="326">
        <f>+J292</f>
        <v>0</v>
      </c>
      <c r="K293" s="181"/>
      <c r="L293" s="180">
        <f t="shared" si="63"/>
        <v>38.576999999999998</v>
      </c>
      <c r="M293" s="181"/>
      <c r="N293" s="182">
        <f t="shared" si="43"/>
        <v>0</v>
      </c>
      <c r="O293" s="269">
        <f t="shared" si="40"/>
        <v>2.6826357639426743</v>
      </c>
      <c r="P293" s="269"/>
      <c r="Q293" s="282">
        <f t="shared" si="41"/>
        <v>0</v>
      </c>
      <c r="R293" s="269">
        <f t="shared" si="42"/>
        <v>0.68807865373854316</v>
      </c>
      <c r="S293" s="269"/>
      <c r="T293" s="269">
        <f t="shared" si="44"/>
        <v>0</v>
      </c>
    </row>
    <row r="294" spans="2:20" x14ac:dyDescent="0.25">
      <c r="B294" s="56" t="s">
        <v>202</v>
      </c>
      <c r="C294" s="57" t="s">
        <v>17</v>
      </c>
      <c r="D294" s="57" t="s">
        <v>210</v>
      </c>
      <c r="E294" s="68" t="s">
        <v>195</v>
      </c>
      <c r="F294" s="168">
        <f t="shared" ref="F294:F309" si="64">$F$292</f>
        <v>0</v>
      </c>
      <c r="G294" s="169">
        <f t="shared" ref="G294:G298" si="65">+G293</f>
        <v>0</v>
      </c>
      <c r="H294" s="305">
        <f>+L100</f>
        <v>0</v>
      </c>
      <c r="I294" s="267">
        <f t="shared" si="49"/>
        <v>0</v>
      </c>
      <c r="J294" s="326">
        <f t="shared" ref="J294:J298" si="66">+J293</f>
        <v>0</v>
      </c>
      <c r="K294" s="171"/>
      <c r="L294" s="170">
        <f t="shared" si="63"/>
        <v>38.576999999999998</v>
      </c>
      <c r="M294" s="171"/>
      <c r="N294" s="172">
        <f t="shared" si="43"/>
        <v>0</v>
      </c>
      <c r="O294" s="267">
        <f t="shared" si="40"/>
        <v>2.6826357639426743</v>
      </c>
      <c r="P294" s="267"/>
      <c r="Q294" s="280">
        <f t="shared" si="41"/>
        <v>0</v>
      </c>
      <c r="R294" s="267">
        <f t="shared" si="42"/>
        <v>0.68807865373854316</v>
      </c>
      <c r="S294" s="267"/>
      <c r="T294" s="267">
        <f t="shared" si="44"/>
        <v>0</v>
      </c>
    </row>
    <row r="295" spans="2:20" x14ac:dyDescent="0.25">
      <c r="B295" s="56" t="s">
        <v>202</v>
      </c>
      <c r="C295" s="57" t="s">
        <v>17</v>
      </c>
      <c r="D295" s="57" t="s">
        <v>210</v>
      </c>
      <c r="E295" s="68" t="s">
        <v>196</v>
      </c>
      <c r="F295" s="168">
        <f t="shared" si="64"/>
        <v>0</v>
      </c>
      <c r="G295" s="169">
        <f t="shared" si="65"/>
        <v>0</v>
      </c>
      <c r="H295" s="305">
        <f>+M100</f>
        <v>0</v>
      </c>
      <c r="I295" s="267">
        <f t="shared" si="49"/>
        <v>0</v>
      </c>
      <c r="J295" s="326">
        <f t="shared" si="66"/>
        <v>0</v>
      </c>
      <c r="K295" s="171"/>
      <c r="L295" s="170">
        <f t="shared" si="63"/>
        <v>38.576999999999998</v>
      </c>
      <c r="M295" s="171"/>
      <c r="N295" s="172">
        <f t="shared" si="43"/>
        <v>0</v>
      </c>
      <c r="O295" s="267">
        <f t="shared" si="40"/>
        <v>2.6826357639426743</v>
      </c>
      <c r="P295" s="267"/>
      <c r="Q295" s="280">
        <f t="shared" si="41"/>
        <v>0</v>
      </c>
      <c r="R295" s="267">
        <f t="shared" si="42"/>
        <v>0.68807865373854316</v>
      </c>
      <c r="S295" s="267"/>
      <c r="T295" s="267">
        <f t="shared" si="44"/>
        <v>0</v>
      </c>
    </row>
    <row r="296" spans="2:20" x14ac:dyDescent="0.25">
      <c r="B296" s="56" t="s">
        <v>202</v>
      </c>
      <c r="C296" s="57" t="s">
        <v>17</v>
      </c>
      <c r="D296" s="57" t="s">
        <v>210</v>
      </c>
      <c r="E296" s="68" t="s">
        <v>197</v>
      </c>
      <c r="F296" s="168">
        <f t="shared" si="64"/>
        <v>0</v>
      </c>
      <c r="G296" s="169">
        <f t="shared" si="65"/>
        <v>0</v>
      </c>
      <c r="H296" s="305">
        <f>+N100</f>
        <v>0</v>
      </c>
      <c r="I296" s="267">
        <f t="shared" si="49"/>
        <v>0</v>
      </c>
      <c r="J296" s="326">
        <f t="shared" si="66"/>
        <v>0</v>
      </c>
      <c r="K296" s="171"/>
      <c r="L296" s="170">
        <f t="shared" si="63"/>
        <v>38.576999999999998</v>
      </c>
      <c r="M296" s="171"/>
      <c r="N296" s="172">
        <f t="shared" si="43"/>
        <v>0</v>
      </c>
      <c r="O296" s="267">
        <f t="shared" si="40"/>
        <v>2.6826357639426743</v>
      </c>
      <c r="P296" s="267"/>
      <c r="Q296" s="280">
        <f t="shared" si="41"/>
        <v>0</v>
      </c>
      <c r="R296" s="267">
        <f t="shared" si="42"/>
        <v>0.68807865373854316</v>
      </c>
      <c r="S296" s="267"/>
      <c r="T296" s="267">
        <f t="shared" si="44"/>
        <v>0</v>
      </c>
    </row>
    <row r="297" spans="2:20" x14ac:dyDescent="0.25">
      <c r="B297" s="56" t="s">
        <v>202</v>
      </c>
      <c r="C297" s="57" t="s">
        <v>17</v>
      </c>
      <c r="D297" s="57" t="s">
        <v>210</v>
      </c>
      <c r="E297" s="68" t="s">
        <v>198</v>
      </c>
      <c r="F297" s="168">
        <f t="shared" si="64"/>
        <v>0</v>
      </c>
      <c r="G297" s="169">
        <f t="shared" si="65"/>
        <v>0</v>
      </c>
      <c r="H297" s="305">
        <f>+O100</f>
        <v>0</v>
      </c>
      <c r="I297" s="267">
        <f>F297*G297*IF(ISBLANK(H297),1,H297)</f>
        <v>0</v>
      </c>
      <c r="J297" s="326">
        <f t="shared" si="66"/>
        <v>0</v>
      </c>
      <c r="K297" s="171"/>
      <c r="L297" s="170">
        <f t="shared" si="63"/>
        <v>38.576999999999998</v>
      </c>
      <c r="M297" s="171"/>
      <c r="N297" s="172">
        <f t="shared" si="43"/>
        <v>0</v>
      </c>
      <c r="O297" s="267">
        <f t="shared" ref="O297:O360" si="67">+VLOOKUP($D297,$W$187:$AA$205,2,FALSE)</f>
        <v>2.6826357639426743</v>
      </c>
      <c r="P297" s="267"/>
      <c r="Q297" s="280">
        <f t="shared" ref="Q297:Q360" si="68">+VLOOKUP($D297,$W$187:$AA$205,5,FALSE)</f>
        <v>0</v>
      </c>
      <c r="R297" s="267">
        <f t="shared" ref="R297:R360" si="69">+VLOOKUP($D297,$W$187:$AA$205,4,FALSE)</f>
        <v>0.68807865373854316</v>
      </c>
      <c r="S297" s="267"/>
      <c r="T297" s="267">
        <f t="shared" si="44"/>
        <v>0</v>
      </c>
    </row>
    <row r="298" spans="2:20" x14ac:dyDescent="0.25">
      <c r="B298" s="69" t="s">
        <v>202</v>
      </c>
      <c r="C298" s="71" t="s">
        <v>17</v>
      </c>
      <c r="D298" s="71" t="s">
        <v>210</v>
      </c>
      <c r="E298" s="72" t="s">
        <v>199</v>
      </c>
      <c r="F298" s="174">
        <f t="shared" si="64"/>
        <v>0</v>
      </c>
      <c r="G298" s="175">
        <f t="shared" si="65"/>
        <v>0</v>
      </c>
      <c r="H298" s="306">
        <f>+P100</f>
        <v>0</v>
      </c>
      <c r="I298" s="268">
        <f t="shared" si="49"/>
        <v>0</v>
      </c>
      <c r="J298" s="326">
        <f t="shared" si="66"/>
        <v>0</v>
      </c>
      <c r="K298" s="177"/>
      <c r="L298" s="176">
        <f t="shared" si="63"/>
        <v>38.576999999999998</v>
      </c>
      <c r="M298" s="177"/>
      <c r="N298" s="178">
        <f t="shared" ref="N298:N361" si="70">I298*J298*L298</f>
        <v>0</v>
      </c>
      <c r="O298" s="268">
        <f t="shared" si="67"/>
        <v>2.6826357639426743</v>
      </c>
      <c r="P298" s="268"/>
      <c r="Q298" s="281">
        <f t="shared" si="68"/>
        <v>0</v>
      </c>
      <c r="R298" s="268">
        <f t="shared" si="69"/>
        <v>0.68807865373854316</v>
      </c>
      <c r="S298" s="268"/>
      <c r="T298" s="268">
        <f t="shared" ref="T298:T361" si="71">I298*J298*((O298+R298)*(1+Q298))*IF(ISBLANK(S298),1,S298)</f>
        <v>0</v>
      </c>
    </row>
    <row r="299" spans="2:20" x14ac:dyDescent="0.25">
      <c r="B299" s="54" t="s">
        <v>202</v>
      </c>
      <c r="C299" s="55" t="s">
        <v>17</v>
      </c>
      <c r="D299" s="55" t="s">
        <v>25</v>
      </c>
      <c r="E299" s="68" t="s">
        <v>181</v>
      </c>
      <c r="F299" s="179">
        <f t="shared" si="64"/>
        <v>0</v>
      </c>
      <c r="G299" s="301">
        <f>+D83</f>
        <v>0</v>
      </c>
      <c r="H299" s="229">
        <f>1-SUM(H300:H302)</f>
        <v>0</v>
      </c>
      <c r="I299" s="269">
        <f t="shared" si="49"/>
        <v>0</v>
      </c>
      <c r="J299" s="326">
        <f>+D120</f>
        <v>0</v>
      </c>
      <c r="K299" s="181" t="s">
        <v>44</v>
      </c>
      <c r="L299" s="180">
        <f>+$X$172</f>
        <v>53.6</v>
      </c>
      <c r="M299" s="184" t="s">
        <v>45</v>
      </c>
      <c r="N299" s="182">
        <f t="shared" si="70"/>
        <v>0</v>
      </c>
      <c r="O299" s="269">
        <f t="shared" si="67"/>
        <v>1.7266531983669766</v>
      </c>
      <c r="P299" s="269" t="s">
        <v>46</v>
      </c>
      <c r="Q299" s="282">
        <f t="shared" si="68"/>
        <v>0.02</v>
      </c>
      <c r="R299" s="269">
        <f t="shared" si="69"/>
        <v>0.33200000000000007</v>
      </c>
      <c r="S299" s="269">
        <v>0.128</v>
      </c>
      <c r="T299" s="269">
        <f t="shared" si="71"/>
        <v>0</v>
      </c>
    </row>
    <row r="300" spans="2:20" x14ac:dyDescent="0.25">
      <c r="B300" s="56" t="s">
        <v>202</v>
      </c>
      <c r="C300" s="57" t="s">
        <v>17</v>
      </c>
      <c r="D300" s="57" t="s">
        <v>25</v>
      </c>
      <c r="E300" s="68" t="s">
        <v>182</v>
      </c>
      <c r="F300" s="168">
        <f t="shared" si="64"/>
        <v>0</v>
      </c>
      <c r="G300" s="169">
        <f>+G299</f>
        <v>0</v>
      </c>
      <c r="H300" s="169">
        <v>0.37</v>
      </c>
      <c r="I300" s="267">
        <f t="shared" si="49"/>
        <v>0</v>
      </c>
      <c r="J300" s="321">
        <f>+J299</f>
        <v>0</v>
      </c>
      <c r="K300" s="171"/>
      <c r="L300" s="170">
        <f>+$X$172</f>
        <v>53.6</v>
      </c>
      <c r="M300" s="171"/>
      <c r="N300" s="172">
        <f t="shared" si="70"/>
        <v>0</v>
      </c>
      <c r="O300" s="267">
        <f t="shared" si="67"/>
        <v>1.7266531983669766</v>
      </c>
      <c r="P300" s="267" t="s">
        <v>46</v>
      </c>
      <c r="Q300" s="280">
        <f t="shared" si="68"/>
        <v>0.02</v>
      </c>
      <c r="R300" s="267">
        <f t="shared" si="69"/>
        <v>0.33200000000000007</v>
      </c>
      <c r="S300" s="267">
        <v>0.128</v>
      </c>
      <c r="T300" s="267">
        <f t="shared" si="71"/>
        <v>0</v>
      </c>
    </row>
    <row r="301" spans="2:20" x14ac:dyDescent="0.25">
      <c r="B301" s="56" t="s">
        <v>202</v>
      </c>
      <c r="C301" s="57" t="s">
        <v>17</v>
      </c>
      <c r="D301" s="57" t="s">
        <v>25</v>
      </c>
      <c r="E301" s="68" t="s">
        <v>57</v>
      </c>
      <c r="F301" s="168">
        <f t="shared" si="64"/>
        <v>0</v>
      </c>
      <c r="G301" s="169">
        <f t="shared" ref="G301:G302" si="72">+G300</f>
        <v>0</v>
      </c>
      <c r="H301" s="169">
        <v>0.62</v>
      </c>
      <c r="I301" s="267">
        <f t="shared" si="49"/>
        <v>0</v>
      </c>
      <c r="J301" s="321">
        <f t="shared" ref="J301:J302" si="73">+J300</f>
        <v>0</v>
      </c>
      <c r="K301" s="171"/>
      <c r="L301" s="170">
        <f>+$X$172</f>
        <v>53.6</v>
      </c>
      <c r="M301" s="171"/>
      <c r="N301" s="172">
        <f t="shared" si="70"/>
        <v>0</v>
      </c>
      <c r="O301" s="267">
        <f t="shared" si="67"/>
        <v>1.7266531983669766</v>
      </c>
      <c r="P301" s="267" t="s">
        <v>46</v>
      </c>
      <c r="Q301" s="280">
        <f t="shared" si="68"/>
        <v>0.02</v>
      </c>
      <c r="R301" s="267">
        <f t="shared" si="69"/>
        <v>0.33200000000000007</v>
      </c>
      <c r="S301" s="267">
        <v>0.128</v>
      </c>
      <c r="T301" s="267">
        <f t="shared" si="71"/>
        <v>0</v>
      </c>
    </row>
    <row r="302" spans="2:20" ht="15.75" thickBot="1" x14ac:dyDescent="0.3">
      <c r="B302" s="69" t="s">
        <v>202</v>
      </c>
      <c r="C302" s="71" t="s">
        <v>17</v>
      </c>
      <c r="D302" s="71" t="s">
        <v>25</v>
      </c>
      <c r="E302" s="70" t="s">
        <v>183</v>
      </c>
      <c r="F302" s="174">
        <f t="shared" si="64"/>
        <v>0</v>
      </c>
      <c r="G302" s="175">
        <f t="shared" si="72"/>
        <v>0</v>
      </c>
      <c r="H302" s="175">
        <v>0.01</v>
      </c>
      <c r="I302" s="268">
        <f t="shared" si="49"/>
        <v>0</v>
      </c>
      <c r="J302" s="321">
        <f t="shared" si="73"/>
        <v>0</v>
      </c>
      <c r="K302" s="177"/>
      <c r="L302" s="176">
        <f>+$X$172</f>
        <v>53.6</v>
      </c>
      <c r="M302" s="177"/>
      <c r="N302" s="178">
        <f t="shared" si="70"/>
        <v>0</v>
      </c>
      <c r="O302" s="268">
        <f t="shared" si="67"/>
        <v>1.7266531983669766</v>
      </c>
      <c r="P302" s="268" t="s">
        <v>46</v>
      </c>
      <c r="Q302" s="281">
        <f t="shared" si="68"/>
        <v>0.02</v>
      </c>
      <c r="R302" s="268">
        <f t="shared" si="69"/>
        <v>0.33200000000000007</v>
      </c>
      <c r="S302" s="268">
        <v>0.128</v>
      </c>
      <c r="T302" s="268">
        <f t="shared" si="71"/>
        <v>0</v>
      </c>
    </row>
    <row r="303" spans="2:20" x14ac:dyDescent="0.25">
      <c r="B303" s="54" t="s">
        <v>202</v>
      </c>
      <c r="C303" s="55" t="s">
        <v>17</v>
      </c>
      <c r="D303" s="55" t="s">
        <v>27</v>
      </c>
      <c r="E303" s="68" t="s">
        <v>181</v>
      </c>
      <c r="F303" s="179">
        <f t="shared" si="64"/>
        <v>0</v>
      </c>
      <c r="G303" s="301">
        <f>+E83</f>
        <v>0</v>
      </c>
      <c r="H303" s="229">
        <f>1-SUM(H304:H306)</f>
        <v>0</v>
      </c>
      <c r="I303" s="269">
        <f>F303*G303*IF(ISBLANK(H303),1,H303)</f>
        <v>0</v>
      </c>
      <c r="J303" s="326">
        <f>+E120</f>
        <v>0</v>
      </c>
      <c r="K303" s="184" t="s">
        <v>20</v>
      </c>
      <c r="L303" s="180">
        <f>+$X$173</f>
        <v>25.168500000000002</v>
      </c>
      <c r="M303" s="163" t="s">
        <v>21</v>
      </c>
      <c r="N303" s="182">
        <f t="shared" si="70"/>
        <v>0</v>
      </c>
      <c r="O303" s="269">
        <f t="shared" si="67"/>
        <v>2.0829108092084367</v>
      </c>
      <c r="P303" s="269" t="s">
        <v>46</v>
      </c>
      <c r="Q303" s="282">
        <f t="shared" si="68"/>
        <v>1E-4</v>
      </c>
      <c r="R303" s="269">
        <f t="shared" si="69"/>
        <v>0.91127347902869105</v>
      </c>
      <c r="S303" s="269">
        <v>0.51</v>
      </c>
      <c r="T303" s="269">
        <f t="shared" si="71"/>
        <v>0</v>
      </c>
    </row>
    <row r="304" spans="2:20" x14ac:dyDescent="0.25">
      <c r="B304" s="56" t="s">
        <v>202</v>
      </c>
      <c r="C304" s="57" t="s">
        <v>17</v>
      </c>
      <c r="D304" s="57" t="s">
        <v>27</v>
      </c>
      <c r="E304" s="68" t="s">
        <v>182</v>
      </c>
      <c r="F304" s="168">
        <f t="shared" si="64"/>
        <v>0</v>
      </c>
      <c r="G304" s="169">
        <f>+G303</f>
        <v>0</v>
      </c>
      <c r="H304" s="169">
        <v>0.37</v>
      </c>
      <c r="I304" s="267">
        <f t="shared" ref="I304:I362" si="74">F304*G304*IF(ISBLANK(H304),1,H304)</f>
        <v>0</v>
      </c>
      <c r="J304" s="321">
        <f>+J303</f>
        <v>0</v>
      </c>
      <c r="K304" s="171"/>
      <c r="L304" s="170">
        <f>+$X$173</f>
        <v>25.168500000000002</v>
      </c>
      <c r="M304" s="171"/>
      <c r="N304" s="172">
        <f t="shared" si="70"/>
        <v>0</v>
      </c>
      <c r="O304" s="267">
        <f t="shared" si="67"/>
        <v>2.0829108092084367</v>
      </c>
      <c r="P304" s="267" t="s">
        <v>46</v>
      </c>
      <c r="Q304" s="280">
        <f t="shared" si="68"/>
        <v>1E-4</v>
      </c>
      <c r="R304" s="267">
        <f t="shared" si="69"/>
        <v>0.91127347902869105</v>
      </c>
      <c r="S304" s="267">
        <v>0.51</v>
      </c>
      <c r="T304" s="267">
        <f t="shared" si="71"/>
        <v>0</v>
      </c>
    </row>
    <row r="305" spans="2:20" x14ac:dyDescent="0.25">
      <c r="B305" s="56" t="s">
        <v>202</v>
      </c>
      <c r="C305" s="57" t="s">
        <v>17</v>
      </c>
      <c r="D305" s="57" t="s">
        <v>27</v>
      </c>
      <c r="E305" s="68" t="s">
        <v>57</v>
      </c>
      <c r="F305" s="168">
        <f t="shared" si="64"/>
        <v>0</v>
      </c>
      <c r="G305" s="169">
        <f t="shared" ref="G305:G306" si="75">+G304</f>
        <v>0</v>
      </c>
      <c r="H305" s="169">
        <v>0.62</v>
      </c>
      <c r="I305" s="267">
        <f t="shared" si="74"/>
        <v>0</v>
      </c>
      <c r="J305" s="321">
        <f t="shared" ref="J305:J306" si="76">+J304</f>
        <v>0</v>
      </c>
      <c r="K305" s="171"/>
      <c r="L305" s="170">
        <f>+$X$173</f>
        <v>25.168500000000002</v>
      </c>
      <c r="M305" s="171"/>
      <c r="N305" s="172">
        <f t="shared" si="70"/>
        <v>0</v>
      </c>
      <c r="O305" s="267">
        <f t="shared" si="67"/>
        <v>2.0829108092084367</v>
      </c>
      <c r="P305" s="267" t="s">
        <v>46</v>
      </c>
      <c r="Q305" s="280">
        <f t="shared" si="68"/>
        <v>1E-4</v>
      </c>
      <c r="R305" s="267">
        <f t="shared" si="69"/>
        <v>0.91127347902869105</v>
      </c>
      <c r="S305" s="267">
        <v>0.51</v>
      </c>
      <c r="T305" s="267">
        <f t="shared" si="71"/>
        <v>0</v>
      </c>
    </row>
    <row r="306" spans="2:20" x14ac:dyDescent="0.25">
      <c r="B306" s="69" t="s">
        <v>202</v>
      </c>
      <c r="C306" s="71" t="s">
        <v>17</v>
      </c>
      <c r="D306" s="71" t="s">
        <v>27</v>
      </c>
      <c r="E306" s="70" t="s">
        <v>183</v>
      </c>
      <c r="F306" s="174">
        <f t="shared" si="64"/>
        <v>0</v>
      </c>
      <c r="G306" s="175">
        <f t="shared" si="75"/>
        <v>0</v>
      </c>
      <c r="H306" s="175">
        <v>0.01</v>
      </c>
      <c r="I306" s="268">
        <f t="shared" si="74"/>
        <v>0</v>
      </c>
      <c r="J306" s="321">
        <f t="shared" si="76"/>
        <v>0</v>
      </c>
      <c r="K306" s="177"/>
      <c r="L306" s="176">
        <f>+$X$173</f>
        <v>25.168500000000002</v>
      </c>
      <c r="M306" s="177"/>
      <c r="N306" s="178">
        <f t="shared" si="70"/>
        <v>0</v>
      </c>
      <c r="O306" s="268">
        <f t="shared" si="67"/>
        <v>2.0829108092084367</v>
      </c>
      <c r="P306" s="268" t="s">
        <v>46</v>
      </c>
      <c r="Q306" s="281">
        <f t="shared" si="68"/>
        <v>1E-4</v>
      </c>
      <c r="R306" s="268">
        <f t="shared" si="69"/>
        <v>0.91127347902869105</v>
      </c>
      <c r="S306" s="268">
        <v>0.51</v>
      </c>
      <c r="T306" s="268">
        <f t="shared" si="71"/>
        <v>0</v>
      </c>
    </row>
    <row r="307" spans="2:20" x14ac:dyDescent="0.25">
      <c r="B307" s="215" t="s">
        <v>202</v>
      </c>
      <c r="C307" s="216" t="s">
        <v>17</v>
      </c>
      <c r="D307" s="216" t="s">
        <v>157</v>
      </c>
      <c r="E307" s="217"/>
      <c r="F307" s="185">
        <f t="shared" si="64"/>
        <v>0</v>
      </c>
      <c r="G307" s="302">
        <f>+I83</f>
        <v>0</v>
      </c>
      <c r="H307" s="186">
        <v>1</v>
      </c>
      <c r="I307" s="270">
        <f t="shared" si="74"/>
        <v>0</v>
      </c>
      <c r="J307" s="330">
        <f>+I120</f>
        <v>0</v>
      </c>
      <c r="K307" s="199"/>
      <c r="L307" s="187">
        <f>+$X$178</f>
        <v>141.86000000000001</v>
      </c>
      <c r="M307" s="199"/>
      <c r="N307" s="189">
        <f t="shared" si="70"/>
        <v>0</v>
      </c>
      <c r="O307" s="270">
        <f t="shared" si="67"/>
        <v>0</v>
      </c>
      <c r="P307" s="270"/>
      <c r="Q307" s="283">
        <f t="shared" si="68"/>
        <v>0</v>
      </c>
      <c r="R307" s="270">
        <f t="shared" si="69"/>
        <v>1.5</v>
      </c>
      <c r="S307" s="270"/>
      <c r="T307" s="270">
        <f t="shared" si="71"/>
        <v>0</v>
      </c>
    </row>
    <row r="308" spans="2:20" ht="15.75" thickBot="1" x14ac:dyDescent="0.3">
      <c r="B308" s="215" t="s">
        <v>202</v>
      </c>
      <c r="C308" s="216" t="s">
        <v>17</v>
      </c>
      <c r="D308" s="216" t="s">
        <v>51</v>
      </c>
      <c r="E308" s="217"/>
      <c r="F308" s="185">
        <f t="shared" si="64"/>
        <v>0</v>
      </c>
      <c r="G308" s="302">
        <f>+L83</f>
        <v>0</v>
      </c>
      <c r="H308" s="186">
        <v>1</v>
      </c>
      <c r="I308" s="270">
        <f t="shared" si="74"/>
        <v>0</v>
      </c>
      <c r="J308" s="330">
        <f>+L120</f>
        <v>0</v>
      </c>
      <c r="K308" s="199"/>
      <c r="L308" s="187">
        <f>+$X$171</f>
        <v>38.576999999999998</v>
      </c>
      <c r="M308" s="199"/>
      <c r="N308" s="189">
        <f t="shared" si="70"/>
        <v>0</v>
      </c>
      <c r="O308" s="270">
        <f t="shared" si="67"/>
        <v>2.6826357639426743</v>
      </c>
      <c r="P308" s="270"/>
      <c r="Q308" s="283">
        <f t="shared" si="68"/>
        <v>1E-4</v>
      </c>
      <c r="R308" s="270">
        <f t="shared" si="69"/>
        <v>0.68807865373854316</v>
      </c>
      <c r="S308" s="270"/>
      <c r="T308" s="270">
        <f t="shared" si="71"/>
        <v>0</v>
      </c>
    </row>
    <row r="309" spans="2:20" ht="15.75" thickBot="1" x14ac:dyDescent="0.3">
      <c r="B309" s="80" t="s">
        <v>202</v>
      </c>
      <c r="C309" s="83" t="s">
        <v>17</v>
      </c>
      <c r="D309" s="83" t="s">
        <v>38</v>
      </c>
      <c r="E309" s="81"/>
      <c r="F309" s="190">
        <f t="shared" si="64"/>
        <v>0</v>
      </c>
      <c r="G309" s="303">
        <f>+J83</f>
        <v>0</v>
      </c>
      <c r="H309" s="191">
        <v>1</v>
      </c>
      <c r="I309" s="271">
        <f t="shared" si="74"/>
        <v>0</v>
      </c>
      <c r="J309" s="328">
        <f>+J120</f>
        <v>0</v>
      </c>
      <c r="K309" s="188" t="s">
        <v>184</v>
      </c>
      <c r="L309" s="162">
        <f>+$X$170</f>
        <v>34.200000000000003</v>
      </c>
      <c r="M309" s="163" t="s">
        <v>21</v>
      </c>
      <c r="N309" s="194">
        <f t="shared" si="70"/>
        <v>0</v>
      </c>
      <c r="O309" s="271">
        <f t="shared" si="67"/>
        <v>0</v>
      </c>
      <c r="P309" s="271" t="s">
        <v>52</v>
      </c>
      <c r="Q309" s="284">
        <f t="shared" si="68"/>
        <v>0</v>
      </c>
      <c r="R309" s="271">
        <f t="shared" si="69"/>
        <v>0.21149999999999999</v>
      </c>
      <c r="S309" s="271">
        <v>0.11235955056179775</v>
      </c>
      <c r="T309" s="271">
        <f t="shared" si="71"/>
        <v>0</v>
      </c>
    </row>
    <row r="310" spans="2:20" x14ac:dyDescent="0.25">
      <c r="B310" s="65" t="s">
        <v>203</v>
      </c>
      <c r="C310" s="67" t="s">
        <v>17</v>
      </c>
      <c r="D310" s="89" t="s">
        <v>211</v>
      </c>
      <c r="E310" s="76" t="s">
        <v>193</v>
      </c>
      <c r="F310" s="309">
        <f>+B60</f>
        <v>0</v>
      </c>
      <c r="G310" s="301">
        <f>+C84+H84</f>
        <v>0</v>
      </c>
      <c r="H310" s="301">
        <f>+J101</f>
        <v>0</v>
      </c>
      <c r="I310" s="266">
        <f t="shared" si="74"/>
        <v>0</v>
      </c>
      <c r="J310" s="320">
        <f>+C121</f>
        <v>0</v>
      </c>
      <c r="K310" s="163"/>
      <c r="L310" s="162">
        <f t="shared" ref="L310:L316" si="77">+$X$171</f>
        <v>38.576999999999998</v>
      </c>
      <c r="M310" s="163"/>
      <c r="N310" s="164">
        <f t="shared" si="70"/>
        <v>0</v>
      </c>
      <c r="O310" s="266">
        <f t="shared" si="67"/>
        <v>2.6826357639426743</v>
      </c>
      <c r="P310" s="266"/>
      <c r="Q310" s="279">
        <f t="shared" si="68"/>
        <v>0</v>
      </c>
      <c r="R310" s="266">
        <f t="shared" si="69"/>
        <v>0.68807865373854316</v>
      </c>
      <c r="S310" s="266"/>
      <c r="T310" s="266">
        <f t="shared" si="71"/>
        <v>0</v>
      </c>
    </row>
    <row r="311" spans="2:20" x14ac:dyDescent="0.25">
      <c r="B311" s="56" t="s">
        <v>203</v>
      </c>
      <c r="C311" s="57" t="s">
        <v>17</v>
      </c>
      <c r="D311" s="55" t="s">
        <v>211</v>
      </c>
      <c r="E311" s="68" t="s">
        <v>194</v>
      </c>
      <c r="F311" s="168">
        <f>+$F$310</f>
        <v>0</v>
      </c>
      <c r="G311" s="169">
        <f>+G310</f>
        <v>0</v>
      </c>
      <c r="H311" s="305">
        <f>+K101</f>
        <v>0</v>
      </c>
      <c r="I311" s="269">
        <f t="shared" si="74"/>
        <v>0</v>
      </c>
      <c r="J311" s="326">
        <f>+J310</f>
        <v>0</v>
      </c>
      <c r="K311" s="181"/>
      <c r="L311" s="180">
        <f t="shared" si="77"/>
        <v>38.576999999999998</v>
      </c>
      <c r="M311" s="181"/>
      <c r="N311" s="182">
        <f t="shared" si="70"/>
        <v>0</v>
      </c>
      <c r="O311" s="269">
        <f t="shared" si="67"/>
        <v>2.6826357639426743</v>
      </c>
      <c r="P311" s="269"/>
      <c r="Q311" s="282">
        <f t="shared" si="68"/>
        <v>0</v>
      </c>
      <c r="R311" s="269">
        <f t="shared" si="69"/>
        <v>0.68807865373854316</v>
      </c>
      <c r="S311" s="269"/>
      <c r="T311" s="269">
        <f t="shared" si="71"/>
        <v>0</v>
      </c>
    </row>
    <row r="312" spans="2:20" x14ac:dyDescent="0.25">
      <c r="B312" s="56" t="s">
        <v>203</v>
      </c>
      <c r="C312" s="57" t="s">
        <v>17</v>
      </c>
      <c r="D312" s="57" t="s">
        <v>211</v>
      </c>
      <c r="E312" s="68" t="s">
        <v>195</v>
      </c>
      <c r="F312" s="168">
        <f t="shared" ref="F312:F327" si="78">+$F$310</f>
        <v>0</v>
      </c>
      <c r="G312" s="169">
        <f t="shared" ref="G312:G316" si="79">+G311</f>
        <v>0</v>
      </c>
      <c r="H312" s="305">
        <f>+L101</f>
        <v>0</v>
      </c>
      <c r="I312" s="267">
        <f t="shared" si="74"/>
        <v>0</v>
      </c>
      <c r="J312" s="326">
        <f t="shared" ref="J312:J316" si="80">+J311</f>
        <v>0</v>
      </c>
      <c r="K312" s="171"/>
      <c r="L312" s="170">
        <f t="shared" si="77"/>
        <v>38.576999999999998</v>
      </c>
      <c r="M312" s="171"/>
      <c r="N312" s="172">
        <f t="shared" si="70"/>
        <v>0</v>
      </c>
      <c r="O312" s="267">
        <f t="shared" si="67"/>
        <v>2.6826357639426743</v>
      </c>
      <c r="P312" s="267"/>
      <c r="Q312" s="280">
        <f t="shared" si="68"/>
        <v>0</v>
      </c>
      <c r="R312" s="267">
        <f t="shared" si="69"/>
        <v>0.68807865373854316</v>
      </c>
      <c r="S312" s="267"/>
      <c r="T312" s="267">
        <f t="shared" si="71"/>
        <v>0</v>
      </c>
    </row>
    <row r="313" spans="2:20" x14ac:dyDescent="0.25">
      <c r="B313" s="56" t="s">
        <v>203</v>
      </c>
      <c r="C313" s="57" t="s">
        <v>17</v>
      </c>
      <c r="D313" s="57" t="s">
        <v>211</v>
      </c>
      <c r="E313" s="68" t="s">
        <v>196</v>
      </c>
      <c r="F313" s="168">
        <f t="shared" si="78"/>
        <v>0</v>
      </c>
      <c r="G313" s="169">
        <f t="shared" si="79"/>
        <v>0</v>
      </c>
      <c r="H313" s="305">
        <f>+M101</f>
        <v>0</v>
      </c>
      <c r="I313" s="267">
        <f t="shared" si="74"/>
        <v>0</v>
      </c>
      <c r="J313" s="326">
        <f t="shared" si="80"/>
        <v>0</v>
      </c>
      <c r="K313" s="171"/>
      <c r="L313" s="170">
        <f t="shared" si="77"/>
        <v>38.576999999999998</v>
      </c>
      <c r="M313" s="171"/>
      <c r="N313" s="172">
        <f t="shared" si="70"/>
        <v>0</v>
      </c>
      <c r="O313" s="267">
        <f t="shared" si="67"/>
        <v>2.6826357639426743</v>
      </c>
      <c r="P313" s="267"/>
      <c r="Q313" s="280">
        <f t="shared" si="68"/>
        <v>0</v>
      </c>
      <c r="R313" s="267">
        <f t="shared" si="69"/>
        <v>0.68807865373854316</v>
      </c>
      <c r="S313" s="267"/>
      <c r="T313" s="267">
        <f t="shared" si="71"/>
        <v>0</v>
      </c>
    </row>
    <row r="314" spans="2:20" x14ac:dyDescent="0.25">
      <c r="B314" s="56" t="s">
        <v>203</v>
      </c>
      <c r="C314" s="57" t="s">
        <v>17</v>
      </c>
      <c r="D314" s="57" t="s">
        <v>211</v>
      </c>
      <c r="E314" s="68" t="s">
        <v>197</v>
      </c>
      <c r="F314" s="168">
        <f t="shared" si="78"/>
        <v>0</v>
      </c>
      <c r="G314" s="169">
        <f t="shared" si="79"/>
        <v>0</v>
      </c>
      <c r="H314" s="305">
        <f>+N101</f>
        <v>0</v>
      </c>
      <c r="I314" s="267">
        <f t="shared" si="74"/>
        <v>0</v>
      </c>
      <c r="J314" s="326">
        <f t="shared" si="80"/>
        <v>0</v>
      </c>
      <c r="K314" s="171"/>
      <c r="L314" s="170">
        <f t="shared" si="77"/>
        <v>38.576999999999998</v>
      </c>
      <c r="M314" s="171"/>
      <c r="N314" s="172">
        <f t="shared" si="70"/>
        <v>0</v>
      </c>
      <c r="O314" s="267">
        <f t="shared" si="67"/>
        <v>2.6826357639426743</v>
      </c>
      <c r="P314" s="267"/>
      <c r="Q314" s="280">
        <f t="shared" si="68"/>
        <v>0</v>
      </c>
      <c r="R314" s="267">
        <f t="shared" si="69"/>
        <v>0.68807865373854316</v>
      </c>
      <c r="S314" s="267"/>
      <c r="T314" s="267">
        <f t="shared" si="71"/>
        <v>0</v>
      </c>
    </row>
    <row r="315" spans="2:20" x14ac:dyDescent="0.25">
      <c r="B315" s="56" t="s">
        <v>203</v>
      </c>
      <c r="C315" s="57" t="s">
        <v>17</v>
      </c>
      <c r="D315" s="57" t="s">
        <v>211</v>
      </c>
      <c r="E315" s="68" t="s">
        <v>198</v>
      </c>
      <c r="F315" s="168">
        <f t="shared" si="78"/>
        <v>0</v>
      </c>
      <c r="G315" s="169">
        <f t="shared" si="79"/>
        <v>0</v>
      </c>
      <c r="H315" s="305">
        <f>+O101</f>
        <v>0</v>
      </c>
      <c r="I315" s="267">
        <f>F315*G315*IF(ISBLANK(H315),1,H315)</f>
        <v>0</v>
      </c>
      <c r="J315" s="326">
        <f t="shared" si="80"/>
        <v>0</v>
      </c>
      <c r="K315" s="171"/>
      <c r="L315" s="170">
        <f t="shared" si="77"/>
        <v>38.576999999999998</v>
      </c>
      <c r="M315" s="171"/>
      <c r="N315" s="172">
        <f t="shared" si="70"/>
        <v>0</v>
      </c>
      <c r="O315" s="267">
        <f t="shared" si="67"/>
        <v>2.6826357639426743</v>
      </c>
      <c r="P315" s="267"/>
      <c r="Q315" s="280">
        <f t="shared" si="68"/>
        <v>0</v>
      </c>
      <c r="R315" s="267">
        <f t="shared" si="69"/>
        <v>0.68807865373854316</v>
      </c>
      <c r="S315" s="267"/>
      <c r="T315" s="267">
        <f t="shared" si="71"/>
        <v>0</v>
      </c>
    </row>
    <row r="316" spans="2:20" x14ac:dyDescent="0.25">
      <c r="B316" s="69" t="s">
        <v>203</v>
      </c>
      <c r="C316" s="71" t="s">
        <v>17</v>
      </c>
      <c r="D316" s="71" t="s">
        <v>211</v>
      </c>
      <c r="E316" s="72" t="s">
        <v>199</v>
      </c>
      <c r="F316" s="174">
        <f t="shared" si="78"/>
        <v>0</v>
      </c>
      <c r="G316" s="175">
        <f t="shared" si="79"/>
        <v>0</v>
      </c>
      <c r="H316" s="306">
        <f>+P101</f>
        <v>0</v>
      </c>
      <c r="I316" s="268">
        <f t="shared" ref="I316:I320" si="81">F316*G316*IF(ISBLANK(H316),1,H316)</f>
        <v>0</v>
      </c>
      <c r="J316" s="326">
        <f t="shared" si="80"/>
        <v>0</v>
      </c>
      <c r="K316" s="177"/>
      <c r="L316" s="176">
        <f t="shared" si="77"/>
        <v>38.576999999999998</v>
      </c>
      <c r="M316" s="177"/>
      <c r="N316" s="178">
        <f t="shared" si="70"/>
        <v>0</v>
      </c>
      <c r="O316" s="268">
        <f t="shared" si="67"/>
        <v>2.6826357639426743</v>
      </c>
      <c r="P316" s="268"/>
      <c r="Q316" s="281">
        <f t="shared" si="68"/>
        <v>0</v>
      </c>
      <c r="R316" s="268">
        <f t="shared" si="69"/>
        <v>0.68807865373854316</v>
      </c>
      <c r="S316" s="268"/>
      <c r="T316" s="268">
        <f t="shared" si="71"/>
        <v>0</v>
      </c>
    </row>
    <row r="317" spans="2:20" x14ac:dyDescent="0.25">
      <c r="B317" s="54" t="s">
        <v>203</v>
      </c>
      <c r="C317" s="55" t="s">
        <v>17</v>
      </c>
      <c r="D317" s="55" t="s">
        <v>25</v>
      </c>
      <c r="E317" s="68" t="s">
        <v>181</v>
      </c>
      <c r="F317" s="179">
        <f t="shared" si="78"/>
        <v>0</v>
      </c>
      <c r="G317" s="301">
        <f>+D84</f>
        <v>0</v>
      </c>
      <c r="H317" s="229">
        <f>1-SUM(H318:H320)</f>
        <v>0</v>
      </c>
      <c r="I317" s="269">
        <f t="shared" si="81"/>
        <v>0</v>
      </c>
      <c r="J317" s="326">
        <f>+D121</f>
        <v>0</v>
      </c>
      <c r="K317" s="181" t="s">
        <v>44</v>
      </c>
      <c r="L317" s="180">
        <f>+$X$172</f>
        <v>53.6</v>
      </c>
      <c r="M317" s="184" t="s">
        <v>45</v>
      </c>
      <c r="N317" s="182">
        <f t="shared" si="70"/>
        <v>0</v>
      </c>
      <c r="O317" s="269">
        <f t="shared" si="67"/>
        <v>1.7266531983669766</v>
      </c>
      <c r="P317" s="269" t="s">
        <v>46</v>
      </c>
      <c r="Q317" s="282">
        <f t="shared" si="68"/>
        <v>0.02</v>
      </c>
      <c r="R317" s="269">
        <f t="shared" si="69"/>
        <v>0.33200000000000007</v>
      </c>
      <c r="S317" s="269">
        <v>0.128</v>
      </c>
      <c r="T317" s="269">
        <f t="shared" si="71"/>
        <v>0</v>
      </c>
    </row>
    <row r="318" spans="2:20" x14ac:dyDescent="0.25">
      <c r="B318" s="56" t="s">
        <v>203</v>
      </c>
      <c r="C318" s="57" t="s">
        <v>17</v>
      </c>
      <c r="D318" s="57" t="s">
        <v>25</v>
      </c>
      <c r="E318" s="68" t="s">
        <v>182</v>
      </c>
      <c r="F318" s="168">
        <f t="shared" si="78"/>
        <v>0</v>
      </c>
      <c r="G318" s="169">
        <f>+G317</f>
        <v>0</v>
      </c>
      <c r="H318" s="169">
        <v>0.37</v>
      </c>
      <c r="I318" s="267">
        <f t="shared" si="81"/>
        <v>0</v>
      </c>
      <c r="J318" s="321">
        <f>+J317</f>
        <v>0</v>
      </c>
      <c r="K318" s="171"/>
      <c r="L318" s="170">
        <f>+$X$172</f>
        <v>53.6</v>
      </c>
      <c r="M318" s="171"/>
      <c r="N318" s="172">
        <f t="shared" si="70"/>
        <v>0</v>
      </c>
      <c r="O318" s="267">
        <f t="shared" si="67"/>
        <v>1.7266531983669766</v>
      </c>
      <c r="P318" s="267" t="s">
        <v>46</v>
      </c>
      <c r="Q318" s="280">
        <f t="shared" si="68"/>
        <v>0.02</v>
      </c>
      <c r="R318" s="267">
        <f t="shared" si="69"/>
        <v>0.33200000000000007</v>
      </c>
      <c r="S318" s="267">
        <v>0.128</v>
      </c>
      <c r="T318" s="267">
        <f t="shared" si="71"/>
        <v>0</v>
      </c>
    </row>
    <row r="319" spans="2:20" x14ac:dyDescent="0.25">
      <c r="B319" s="56" t="s">
        <v>203</v>
      </c>
      <c r="C319" s="57" t="s">
        <v>17</v>
      </c>
      <c r="D319" s="57" t="s">
        <v>25</v>
      </c>
      <c r="E319" s="68" t="s">
        <v>57</v>
      </c>
      <c r="F319" s="168">
        <f t="shared" si="78"/>
        <v>0</v>
      </c>
      <c r="G319" s="169">
        <f t="shared" ref="G319:G320" si="82">+G318</f>
        <v>0</v>
      </c>
      <c r="H319" s="169">
        <v>0.62</v>
      </c>
      <c r="I319" s="267">
        <f t="shared" si="81"/>
        <v>0</v>
      </c>
      <c r="J319" s="321">
        <f t="shared" ref="J319:J320" si="83">+J318</f>
        <v>0</v>
      </c>
      <c r="K319" s="171"/>
      <c r="L319" s="170">
        <f>+$X$172</f>
        <v>53.6</v>
      </c>
      <c r="M319" s="171"/>
      <c r="N319" s="172">
        <f t="shared" si="70"/>
        <v>0</v>
      </c>
      <c r="O319" s="267">
        <f t="shared" si="67"/>
        <v>1.7266531983669766</v>
      </c>
      <c r="P319" s="267" t="s">
        <v>46</v>
      </c>
      <c r="Q319" s="280">
        <f t="shared" si="68"/>
        <v>0.02</v>
      </c>
      <c r="R319" s="267">
        <f t="shared" si="69"/>
        <v>0.33200000000000007</v>
      </c>
      <c r="S319" s="267">
        <v>0.128</v>
      </c>
      <c r="T319" s="267">
        <f t="shared" si="71"/>
        <v>0</v>
      </c>
    </row>
    <row r="320" spans="2:20" ht="15.75" thickBot="1" x14ac:dyDescent="0.3">
      <c r="B320" s="69" t="s">
        <v>203</v>
      </c>
      <c r="C320" s="71" t="s">
        <v>17</v>
      </c>
      <c r="D320" s="71" t="s">
        <v>25</v>
      </c>
      <c r="E320" s="70" t="s">
        <v>183</v>
      </c>
      <c r="F320" s="174">
        <f t="shared" si="78"/>
        <v>0</v>
      </c>
      <c r="G320" s="175">
        <f t="shared" si="82"/>
        <v>0</v>
      </c>
      <c r="H320" s="175">
        <v>0.01</v>
      </c>
      <c r="I320" s="268">
        <f t="shared" si="81"/>
        <v>0</v>
      </c>
      <c r="J320" s="321">
        <f t="shared" si="83"/>
        <v>0</v>
      </c>
      <c r="K320" s="177"/>
      <c r="L320" s="176">
        <f>+$X$172</f>
        <v>53.6</v>
      </c>
      <c r="M320" s="177"/>
      <c r="N320" s="178">
        <f t="shared" si="70"/>
        <v>0</v>
      </c>
      <c r="O320" s="268">
        <f t="shared" si="67"/>
        <v>1.7266531983669766</v>
      </c>
      <c r="P320" s="268" t="s">
        <v>46</v>
      </c>
      <c r="Q320" s="281">
        <f t="shared" si="68"/>
        <v>0.02</v>
      </c>
      <c r="R320" s="268">
        <f t="shared" si="69"/>
        <v>0.33200000000000007</v>
      </c>
      <c r="S320" s="268">
        <v>0.128</v>
      </c>
      <c r="T320" s="268">
        <f t="shared" si="71"/>
        <v>0</v>
      </c>
    </row>
    <row r="321" spans="2:20" x14ac:dyDescent="0.25">
      <c r="B321" s="54" t="s">
        <v>203</v>
      </c>
      <c r="C321" s="55" t="s">
        <v>17</v>
      </c>
      <c r="D321" s="55" t="s">
        <v>27</v>
      </c>
      <c r="E321" s="68" t="s">
        <v>181</v>
      </c>
      <c r="F321" s="179">
        <f t="shared" si="78"/>
        <v>0</v>
      </c>
      <c r="G321" s="301">
        <f>+E84</f>
        <v>0</v>
      </c>
      <c r="H321" s="229">
        <f>1-SUM(H322:H324)</f>
        <v>0</v>
      </c>
      <c r="I321" s="269">
        <f>F321*G321*IF(ISBLANK(H321),1,H321)</f>
        <v>0</v>
      </c>
      <c r="J321" s="326">
        <f>+E121</f>
        <v>0</v>
      </c>
      <c r="K321" s="184" t="s">
        <v>20</v>
      </c>
      <c r="L321" s="180">
        <f>+$X$173</f>
        <v>25.168500000000002</v>
      </c>
      <c r="M321" s="163" t="s">
        <v>21</v>
      </c>
      <c r="N321" s="182">
        <f t="shared" si="70"/>
        <v>0</v>
      </c>
      <c r="O321" s="269">
        <f t="shared" si="67"/>
        <v>2.0829108092084367</v>
      </c>
      <c r="P321" s="269" t="s">
        <v>46</v>
      </c>
      <c r="Q321" s="282">
        <f t="shared" si="68"/>
        <v>1E-4</v>
      </c>
      <c r="R321" s="269">
        <f t="shared" si="69"/>
        <v>0.91127347902869105</v>
      </c>
      <c r="S321" s="269">
        <v>0.51</v>
      </c>
      <c r="T321" s="269">
        <f t="shared" si="71"/>
        <v>0</v>
      </c>
    </row>
    <row r="322" spans="2:20" x14ac:dyDescent="0.25">
      <c r="B322" s="56" t="s">
        <v>203</v>
      </c>
      <c r="C322" s="57" t="s">
        <v>17</v>
      </c>
      <c r="D322" s="57" t="s">
        <v>27</v>
      </c>
      <c r="E322" s="68" t="s">
        <v>182</v>
      </c>
      <c r="F322" s="168">
        <f t="shared" si="78"/>
        <v>0</v>
      </c>
      <c r="G322" s="169">
        <f>+G321</f>
        <v>0</v>
      </c>
      <c r="H322" s="169">
        <v>0.37</v>
      </c>
      <c r="I322" s="267">
        <f t="shared" ref="I322:I332" si="84">F322*G322*IF(ISBLANK(H322),1,H322)</f>
        <v>0</v>
      </c>
      <c r="J322" s="321">
        <f>+J321</f>
        <v>0</v>
      </c>
      <c r="K322" s="171"/>
      <c r="L322" s="170">
        <f>+$X$173</f>
        <v>25.168500000000002</v>
      </c>
      <c r="M322" s="171"/>
      <c r="N322" s="172">
        <f t="shared" si="70"/>
        <v>0</v>
      </c>
      <c r="O322" s="267">
        <f t="shared" si="67"/>
        <v>2.0829108092084367</v>
      </c>
      <c r="P322" s="267" t="s">
        <v>46</v>
      </c>
      <c r="Q322" s="280">
        <f t="shared" si="68"/>
        <v>1E-4</v>
      </c>
      <c r="R322" s="267">
        <f t="shared" si="69"/>
        <v>0.91127347902869105</v>
      </c>
      <c r="S322" s="267">
        <v>0.51</v>
      </c>
      <c r="T322" s="267">
        <f t="shared" si="71"/>
        <v>0</v>
      </c>
    </row>
    <row r="323" spans="2:20" x14ac:dyDescent="0.25">
      <c r="B323" s="56" t="s">
        <v>203</v>
      </c>
      <c r="C323" s="57" t="s">
        <v>17</v>
      </c>
      <c r="D323" s="57" t="s">
        <v>27</v>
      </c>
      <c r="E323" s="68" t="s">
        <v>57</v>
      </c>
      <c r="F323" s="168">
        <f t="shared" si="78"/>
        <v>0</v>
      </c>
      <c r="G323" s="169">
        <f t="shared" ref="G323:G324" si="85">+G322</f>
        <v>0</v>
      </c>
      <c r="H323" s="169">
        <v>0.62</v>
      </c>
      <c r="I323" s="267">
        <f t="shared" si="84"/>
        <v>0</v>
      </c>
      <c r="J323" s="321">
        <f t="shared" ref="J323:J324" si="86">+J322</f>
        <v>0</v>
      </c>
      <c r="K323" s="171"/>
      <c r="L323" s="170">
        <f>+$X$173</f>
        <v>25.168500000000002</v>
      </c>
      <c r="M323" s="171"/>
      <c r="N323" s="172">
        <f t="shared" si="70"/>
        <v>0</v>
      </c>
      <c r="O323" s="267">
        <f t="shared" si="67"/>
        <v>2.0829108092084367</v>
      </c>
      <c r="P323" s="267" t="s">
        <v>46</v>
      </c>
      <c r="Q323" s="280">
        <f t="shared" si="68"/>
        <v>1E-4</v>
      </c>
      <c r="R323" s="267">
        <f t="shared" si="69"/>
        <v>0.91127347902869105</v>
      </c>
      <c r="S323" s="267">
        <v>0.51</v>
      </c>
      <c r="T323" s="267">
        <f t="shared" si="71"/>
        <v>0</v>
      </c>
    </row>
    <row r="324" spans="2:20" x14ac:dyDescent="0.25">
      <c r="B324" s="69" t="s">
        <v>203</v>
      </c>
      <c r="C324" s="71" t="s">
        <v>17</v>
      </c>
      <c r="D324" s="71" t="s">
        <v>27</v>
      </c>
      <c r="E324" s="70" t="s">
        <v>183</v>
      </c>
      <c r="F324" s="174">
        <f t="shared" si="78"/>
        <v>0</v>
      </c>
      <c r="G324" s="175">
        <f t="shared" si="85"/>
        <v>0</v>
      </c>
      <c r="H324" s="175">
        <v>0.01</v>
      </c>
      <c r="I324" s="268">
        <f t="shared" si="84"/>
        <v>0</v>
      </c>
      <c r="J324" s="321">
        <f t="shared" si="86"/>
        <v>0</v>
      </c>
      <c r="K324" s="177"/>
      <c r="L324" s="176">
        <f>+$X$173</f>
        <v>25.168500000000002</v>
      </c>
      <c r="M324" s="177"/>
      <c r="N324" s="178">
        <f t="shared" si="70"/>
        <v>0</v>
      </c>
      <c r="O324" s="268">
        <f t="shared" si="67"/>
        <v>2.0829108092084367</v>
      </c>
      <c r="P324" s="268" t="s">
        <v>46</v>
      </c>
      <c r="Q324" s="281">
        <f t="shared" si="68"/>
        <v>1E-4</v>
      </c>
      <c r="R324" s="268">
        <f t="shared" si="69"/>
        <v>0.91127347902869105</v>
      </c>
      <c r="S324" s="268">
        <v>0.51</v>
      </c>
      <c r="T324" s="268">
        <f t="shared" si="71"/>
        <v>0</v>
      </c>
    </row>
    <row r="325" spans="2:20" x14ac:dyDescent="0.25">
      <c r="B325" s="215" t="s">
        <v>203</v>
      </c>
      <c r="C325" s="216" t="s">
        <v>17</v>
      </c>
      <c r="D325" s="216" t="s">
        <v>157</v>
      </c>
      <c r="E325" s="217"/>
      <c r="F325" s="185">
        <f t="shared" si="78"/>
        <v>0</v>
      </c>
      <c r="G325" s="302">
        <f>+I84</f>
        <v>0</v>
      </c>
      <c r="H325" s="186">
        <v>1</v>
      </c>
      <c r="I325" s="270">
        <f t="shared" si="84"/>
        <v>0</v>
      </c>
      <c r="J325" s="330">
        <f>+I121</f>
        <v>0</v>
      </c>
      <c r="K325" s="199"/>
      <c r="L325" s="187">
        <f>+$X$178</f>
        <v>141.86000000000001</v>
      </c>
      <c r="M325" s="199"/>
      <c r="N325" s="189">
        <f t="shared" si="70"/>
        <v>0</v>
      </c>
      <c r="O325" s="270">
        <f t="shared" si="67"/>
        <v>0</v>
      </c>
      <c r="P325" s="270"/>
      <c r="Q325" s="283">
        <f t="shared" si="68"/>
        <v>0</v>
      </c>
      <c r="R325" s="270">
        <f t="shared" si="69"/>
        <v>1.5</v>
      </c>
      <c r="S325" s="270"/>
      <c r="T325" s="270">
        <f t="shared" si="71"/>
        <v>0</v>
      </c>
    </row>
    <row r="326" spans="2:20" ht="15.75" thickBot="1" x14ac:dyDescent="0.3">
      <c r="B326" s="215" t="s">
        <v>203</v>
      </c>
      <c r="C326" s="216" t="s">
        <v>17</v>
      </c>
      <c r="D326" s="216" t="s">
        <v>51</v>
      </c>
      <c r="E326" s="217"/>
      <c r="F326" s="185">
        <f t="shared" si="78"/>
        <v>0</v>
      </c>
      <c r="G326" s="302">
        <f>+L84</f>
        <v>0</v>
      </c>
      <c r="H326" s="186">
        <v>1</v>
      </c>
      <c r="I326" s="270">
        <f t="shared" si="84"/>
        <v>0</v>
      </c>
      <c r="J326" s="330">
        <f>+L121</f>
        <v>0</v>
      </c>
      <c r="K326" s="199"/>
      <c r="L326" s="187">
        <f>+$X$171</f>
        <v>38.576999999999998</v>
      </c>
      <c r="M326" s="199"/>
      <c r="N326" s="189">
        <f t="shared" si="70"/>
        <v>0</v>
      </c>
      <c r="O326" s="270">
        <f t="shared" si="67"/>
        <v>2.6826357639426743</v>
      </c>
      <c r="P326" s="270"/>
      <c r="Q326" s="283">
        <f t="shared" si="68"/>
        <v>1E-4</v>
      </c>
      <c r="R326" s="270">
        <f t="shared" si="69"/>
        <v>0.68807865373854316</v>
      </c>
      <c r="S326" s="270"/>
      <c r="T326" s="270">
        <f t="shared" si="71"/>
        <v>0</v>
      </c>
    </row>
    <row r="327" spans="2:20" ht="15.75" thickBot="1" x14ac:dyDescent="0.3">
      <c r="B327" s="80" t="s">
        <v>203</v>
      </c>
      <c r="C327" s="83" t="s">
        <v>17</v>
      </c>
      <c r="D327" s="83" t="s">
        <v>38</v>
      </c>
      <c r="E327" s="81"/>
      <c r="F327" s="190">
        <f t="shared" si="78"/>
        <v>0</v>
      </c>
      <c r="G327" s="303">
        <f>+J84</f>
        <v>0</v>
      </c>
      <c r="H327" s="191">
        <v>1</v>
      </c>
      <c r="I327" s="271">
        <f t="shared" si="84"/>
        <v>0</v>
      </c>
      <c r="J327" s="328">
        <f>+J121</f>
        <v>0</v>
      </c>
      <c r="K327" s="188" t="s">
        <v>184</v>
      </c>
      <c r="L327" s="162">
        <f>+$X$170</f>
        <v>34.200000000000003</v>
      </c>
      <c r="M327" s="163" t="s">
        <v>21</v>
      </c>
      <c r="N327" s="194">
        <f t="shared" si="70"/>
        <v>0</v>
      </c>
      <c r="O327" s="271">
        <f t="shared" si="67"/>
        <v>0</v>
      </c>
      <c r="P327" s="271" t="s">
        <v>52</v>
      </c>
      <c r="Q327" s="284">
        <f t="shared" si="68"/>
        <v>0</v>
      </c>
      <c r="R327" s="271">
        <f t="shared" si="69"/>
        <v>0.21149999999999999</v>
      </c>
      <c r="S327" s="271">
        <v>0.11235955056179775</v>
      </c>
      <c r="T327" s="271">
        <f t="shared" si="71"/>
        <v>0</v>
      </c>
    </row>
    <row r="328" spans="2:20" x14ac:dyDescent="0.25">
      <c r="B328" s="54" t="s">
        <v>158</v>
      </c>
      <c r="C328" s="55" t="s">
        <v>17</v>
      </c>
      <c r="D328" s="89" t="s">
        <v>212</v>
      </c>
      <c r="E328" s="76" t="s">
        <v>193</v>
      </c>
      <c r="F328" s="309">
        <f>+B61</f>
        <v>0</v>
      </c>
      <c r="G328" s="301">
        <f>+C85+H85</f>
        <v>0</v>
      </c>
      <c r="H328" s="301">
        <f>+J102</f>
        <v>0</v>
      </c>
      <c r="I328" s="269">
        <f t="shared" si="84"/>
        <v>0</v>
      </c>
      <c r="J328" s="326">
        <f>+C122</f>
        <v>0</v>
      </c>
      <c r="K328" s="181"/>
      <c r="L328" s="180">
        <f t="shared" ref="L328:L334" si="87">+$X$171</f>
        <v>38.576999999999998</v>
      </c>
      <c r="M328" s="181"/>
      <c r="N328" s="182">
        <f t="shared" si="70"/>
        <v>0</v>
      </c>
      <c r="O328" s="269">
        <f t="shared" si="67"/>
        <v>2.6826357639426743</v>
      </c>
      <c r="P328" s="269"/>
      <c r="Q328" s="282">
        <f t="shared" si="68"/>
        <v>0</v>
      </c>
      <c r="R328" s="269">
        <f t="shared" si="69"/>
        <v>0.68807865373854316</v>
      </c>
      <c r="S328" s="269"/>
      <c r="T328" s="269">
        <f t="shared" si="71"/>
        <v>0</v>
      </c>
    </row>
    <row r="329" spans="2:20" x14ac:dyDescent="0.25">
      <c r="B329" s="56" t="s">
        <v>158</v>
      </c>
      <c r="C329" s="57" t="s">
        <v>17</v>
      </c>
      <c r="D329" s="55" t="s">
        <v>212</v>
      </c>
      <c r="E329" s="68" t="s">
        <v>194</v>
      </c>
      <c r="F329" s="168">
        <f>+$F$328</f>
        <v>0</v>
      </c>
      <c r="G329" s="169">
        <f>+G328</f>
        <v>0</v>
      </c>
      <c r="H329" s="305">
        <f>+K102</f>
        <v>0</v>
      </c>
      <c r="I329" s="269">
        <f t="shared" si="84"/>
        <v>0</v>
      </c>
      <c r="J329" s="326">
        <f>+J328</f>
        <v>0</v>
      </c>
      <c r="K329" s="181"/>
      <c r="L329" s="180">
        <f t="shared" si="87"/>
        <v>38.576999999999998</v>
      </c>
      <c r="M329" s="181"/>
      <c r="N329" s="182">
        <f t="shared" si="70"/>
        <v>0</v>
      </c>
      <c r="O329" s="269">
        <f t="shared" si="67"/>
        <v>2.6826357639426743</v>
      </c>
      <c r="P329" s="269"/>
      <c r="Q329" s="282">
        <f t="shared" si="68"/>
        <v>0</v>
      </c>
      <c r="R329" s="269">
        <f t="shared" si="69"/>
        <v>0.68807865373854316</v>
      </c>
      <c r="S329" s="269"/>
      <c r="T329" s="269">
        <f t="shared" si="71"/>
        <v>0</v>
      </c>
    </row>
    <row r="330" spans="2:20" x14ac:dyDescent="0.25">
      <c r="B330" s="56" t="s">
        <v>158</v>
      </c>
      <c r="C330" s="57" t="s">
        <v>17</v>
      </c>
      <c r="D330" s="57" t="s">
        <v>212</v>
      </c>
      <c r="E330" s="68" t="s">
        <v>195</v>
      </c>
      <c r="F330" s="168">
        <f t="shared" ref="F330:F345" si="88">+$F$328</f>
        <v>0</v>
      </c>
      <c r="G330" s="169">
        <f t="shared" ref="G330:G334" si="89">+G329</f>
        <v>0</v>
      </c>
      <c r="H330" s="305">
        <f>+L102</f>
        <v>0</v>
      </c>
      <c r="I330" s="267">
        <f t="shared" si="84"/>
        <v>0</v>
      </c>
      <c r="J330" s="326">
        <f t="shared" ref="J330:J334" si="90">+J329</f>
        <v>0</v>
      </c>
      <c r="K330" s="171"/>
      <c r="L330" s="170">
        <f t="shared" si="87"/>
        <v>38.576999999999998</v>
      </c>
      <c r="M330" s="171"/>
      <c r="N330" s="172">
        <f t="shared" si="70"/>
        <v>0</v>
      </c>
      <c r="O330" s="267">
        <f t="shared" si="67"/>
        <v>2.6826357639426743</v>
      </c>
      <c r="P330" s="267"/>
      <c r="Q330" s="280">
        <f t="shared" si="68"/>
        <v>0</v>
      </c>
      <c r="R330" s="267">
        <f t="shared" si="69"/>
        <v>0.68807865373854316</v>
      </c>
      <c r="S330" s="267"/>
      <c r="T330" s="267">
        <f t="shared" si="71"/>
        <v>0</v>
      </c>
    </row>
    <row r="331" spans="2:20" x14ac:dyDescent="0.25">
      <c r="B331" s="56" t="s">
        <v>158</v>
      </c>
      <c r="C331" s="57" t="s">
        <v>17</v>
      </c>
      <c r="D331" s="57" t="s">
        <v>212</v>
      </c>
      <c r="E331" s="68" t="s">
        <v>196</v>
      </c>
      <c r="F331" s="168">
        <f t="shared" si="88"/>
        <v>0</v>
      </c>
      <c r="G331" s="169">
        <f t="shared" si="89"/>
        <v>0</v>
      </c>
      <c r="H331" s="305">
        <f>+M102</f>
        <v>0</v>
      </c>
      <c r="I331" s="267">
        <f t="shared" si="84"/>
        <v>0</v>
      </c>
      <c r="J331" s="326">
        <f t="shared" si="90"/>
        <v>0</v>
      </c>
      <c r="K331" s="171"/>
      <c r="L331" s="170">
        <f t="shared" si="87"/>
        <v>38.576999999999998</v>
      </c>
      <c r="M331" s="171"/>
      <c r="N331" s="172">
        <f t="shared" si="70"/>
        <v>0</v>
      </c>
      <c r="O331" s="267">
        <f t="shared" si="67"/>
        <v>2.6826357639426743</v>
      </c>
      <c r="P331" s="267"/>
      <c r="Q331" s="280">
        <f t="shared" si="68"/>
        <v>0</v>
      </c>
      <c r="R331" s="267">
        <f t="shared" si="69"/>
        <v>0.68807865373854316</v>
      </c>
      <c r="S331" s="267"/>
      <c r="T331" s="267">
        <f t="shared" si="71"/>
        <v>0</v>
      </c>
    </row>
    <row r="332" spans="2:20" x14ac:dyDescent="0.25">
      <c r="B332" s="56" t="s">
        <v>158</v>
      </c>
      <c r="C332" s="57" t="s">
        <v>17</v>
      </c>
      <c r="D332" s="57" t="s">
        <v>212</v>
      </c>
      <c r="E332" s="68" t="s">
        <v>197</v>
      </c>
      <c r="F332" s="168">
        <f t="shared" si="88"/>
        <v>0</v>
      </c>
      <c r="G332" s="169">
        <f t="shared" si="89"/>
        <v>0</v>
      </c>
      <c r="H332" s="305">
        <f>+N102</f>
        <v>0</v>
      </c>
      <c r="I332" s="267">
        <f t="shared" si="84"/>
        <v>0</v>
      </c>
      <c r="J332" s="326">
        <f t="shared" si="90"/>
        <v>0</v>
      </c>
      <c r="K332" s="171"/>
      <c r="L332" s="170">
        <f t="shared" si="87"/>
        <v>38.576999999999998</v>
      </c>
      <c r="M332" s="171"/>
      <c r="N332" s="172">
        <f t="shared" si="70"/>
        <v>0</v>
      </c>
      <c r="O332" s="267">
        <f t="shared" si="67"/>
        <v>2.6826357639426743</v>
      </c>
      <c r="P332" s="267"/>
      <c r="Q332" s="280">
        <f t="shared" si="68"/>
        <v>0</v>
      </c>
      <c r="R332" s="267">
        <f t="shared" si="69"/>
        <v>0.68807865373854316</v>
      </c>
      <c r="S332" s="267"/>
      <c r="T332" s="267">
        <f t="shared" si="71"/>
        <v>0</v>
      </c>
    </row>
    <row r="333" spans="2:20" x14ac:dyDescent="0.25">
      <c r="B333" s="56" t="s">
        <v>158</v>
      </c>
      <c r="C333" s="57" t="s">
        <v>17</v>
      </c>
      <c r="D333" s="57" t="s">
        <v>212</v>
      </c>
      <c r="E333" s="68" t="s">
        <v>198</v>
      </c>
      <c r="F333" s="168">
        <f t="shared" si="88"/>
        <v>0</v>
      </c>
      <c r="G333" s="169">
        <f t="shared" si="89"/>
        <v>0</v>
      </c>
      <c r="H333" s="305">
        <f>+O102</f>
        <v>0</v>
      </c>
      <c r="I333" s="267">
        <f>F333*G333*IF(ISBLANK(H333),1,H333)</f>
        <v>0</v>
      </c>
      <c r="J333" s="326">
        <f t="shared" si="90"/>
        <v>0</v>
      </c>
      <c r="K333" s="171"/>
      <c r="L333" s="170">
        <f t="shared" si="87"/>
        <v>38.576999999999998</v>
      </c>
      <c r="M333" s="171"/>
      <c r="N333" s="172">
        <f t="shared" si="70"/>
        <v>0</v>
      </c>
      <c r="O333" s="267">
        <f t="shared" si="67"/>
        <v>2.6826357639426743</v>
      </c>
      <c r="P333" s="267"/>
      <c r="Q333" s="280">
        <f t="shared" si="68"/>
        <v>0</v>
      </c>
      <c r="R333" s="267">
        <f t="shared" si="69"/>
        <v>0.68807865373854316</v>
      </c>
      <c r="S333" s="267"/>
      <c r="T333" s="267">
        <f t="shared" si="71"/>
        <v>0</v>
      </c>
    </row>
    <row r="334" spans="2:20" x14ac:dyDescent="0.25">
      <c r="B334" s="69" t="s">
        <v>158</v>
      </c>
      <c r="C334" s="71" t="s">
        <v>17</v>
      </c>
      <c r="D334" s="71" t="s">
        <v>212</v>
      </c>
      <c r="E334" s="72" t="s">
        <v>199</v>
      </c>
      <c r="F334" s="174">
        <f t="shared" si="88"/>
        <v>0</v>
      </c>
      <c r="G334" s="175">
        <f t="shared" si="89"/>
        <v>0</v>
      </c>
      <c r="H334" s="306">
        <f>+P102</f>
        <v>0</v>
      </c>
      <c r="I334" s="268">
        <f t="shared" ref="I334:I338" si="91">F334*G334*IF(ISBLANK(H334),1,H334)</f>
        <v>0</v>
      </c>
      <c r="J334" s="326">
        <f t="shared" si="90"/>
        <v>0</v>
      </c>
      <c r="K334" s="177"/>
      <c r="L334" s="176">
        <f t="shared" si="87"/>
        <v>38.576999999999998</v>
      </c>
      <c r="M334" s="177"/>
      <c r="N334" s="178">
        <f t="shared" si="70"/>
        <v>0</v>
      </c>
      <c r="O334" s="268">
        <f t="shared" si="67"/>
        <v>2.6826357639426743</v>
      </c>
      <c r="P334" s="268"/>
      <c r="Q334" s="281">
        <f t="shared" si="68"/>
        <v>0</v>
      </c>
      <c r="R334" s="268">
        <f t="shared" si="69"/>
        <v>0.68807865373854316</v>
      </c>
      <c r="S334" s="268"/>
      <c r="T334" s="268">
        <f t="shared" si="71"/>
        <v>0</v>
      </c>
    </row>
    <row r="335" spans="2:20" x14ac:dyDescent="0.25">
      <c r="B335" s="54" t="s">
        <v>158</v>
      </c>
      <c r="C335" s="55" t="s">
        <v>17</v>
      </c>
      <c r="D335" s="55" t="s">
        <v>25</v>
      </c>
      <c r="E335" s="68" t="s">
        <v>181</v>
      </c>
      <c r="F335" s="179">
        <f t="shared" si="88"/>
        <v>0</v>
      </c>
      <c r="G335" s="301">
        <f>+D85</f>
        <v>0</v>
      </c>
      <c r="H335" s="229">
        <f>1-SUM(H336:H338)</f>
        <v>0</v>
      </c>
      <c r="I335" s="269">
        <f t="shared" si="91"/>
        <v>0</v>
      </c>
      <c r="J335" s="326">
        <f>+D122</f>
        <v>0</v>
      </c>
      <c r="K335" s="181" t="s">
        <v>44</v>
      </c>
      <c r="L335" s="180">
        <f>+$X$172</f>
        <v>53.6</v>
      </c>
      <c r="M335" s="184" t="s">
        <v>45</v>
      </c>
      <c r="N335" s="182">
        <f t="shared" si="70"/>
        <v>0</v>
      </c>
      <c r="O335" s="269">
        <f t="shared" si="67"/>
        <v>1.7266531983669766</v>
      </c>
      <c r="P335" s="269" t="s">
        <v>46</v>
      </c>
      <c r="Q335" s="282">
        <f t="shared" si="68"/>
        <v>0.02</v>
      </c>
      <c r="R335" s="269">
        <f t="shared" si="69"/>
        <v>0.33200000000000007</v>
      </c>
      <c r="S335" s="269">
        <v>0.128</v>
      </c>
      <c r="T335" s="269">
        <f t="shared" si="71"/>
        <v>0</v>
      </c>
    </row>
    <row r="336" spans="2:20" x14ac:dyDescent="0.25">
      <c r="B336" s="56" t="s">
        <v>158</v>
      </c>
      <c r="C336" s="57" t="s">
        <v>17</v>
      </c>
      <c r="D336" s="57" t="s">
        <v>25</v>
      </c>
      <c r="E336" s="68" t="s">
        <v>182</v>
      </c>
      <c r="F336" s="168">
        <f t="shared" si="88"/>
        <v>0</v>
      </c>
      <c r="G336" s="169">
        <f>+G335</f>
        <v>0</v>
      </c>
      <c r="H336" s="169">
        <v>0.37</v>
      </c>
      <c r="I336" s="267">
        <f t="shared" si="91"/>
        <v>0</v>
      </c>
      <c r="J336" s="321">
        <f>+J335</f>
        <v>0</v>
      </c>
      <c r="K336" s="171"/>
      <c r="L336" s="170">
        <f>+$X$172</f>
        <v>53.6</v>
      </c>
      <c r="M336" s="171"/>
      <c r="N336" s="172">
        <f t="shared" si="70"/>
        <v>0</v>
      </c>
      <c r="O336" s="267">
        <f t="shared" si="67"/>
        <v>1.7266531983669766</v>
      </c>
      <c r="P336" s="267" t="s">
        <v>46</v>
      </c>
      <c r="Q336" s="280">
        <f t="shared" si="68"/>
        <v>0.02</v>
      </c>
      <c r="R336" s="267">
        <f t="shared" si="69"/>
        <v>0.33200000000000007</v>
      </c>
      <c r="S336" s="267">
        <v>0.128</v>
      </c>
      <c r="T336" s="267">
        <f t="shared" si="71"/>
        <v>0</v>
      </c>
    </row>
    <row r="337" spans="2:20" x14ac:dyDescent="0.25">
      <c r="B337" s="56" t="s">
        <v>158</v>
      </c>
      <c r="C337" s="57" t="s">
        <v>17</v>
      </c>
      <c r="D337" s="57" t="s">
        <v>25</v>
      </c>
      <c r="E337" s="68" t="s">
        <v>57</v>
      </c>
      <c r="F337" s="168">
        <f t="shared" si="88"/>
        <v>0</v>
      </c>
      <c r="G337" s="169">
        <f t="shared" ref="G337:G338" si="92">+G336</f>
        <v>0</v>
      </c>
      <c r="H337" s="169">
        <v>0.62</v>
      </c>
      <c r="I337" s="267">
        <f t="shared" si="91"/>
        <v>0</v>
      </c>
      <c r="J337" s="321">
        <f t="shared" ref="J337:J338" si="93">+J336</f>
        <v>0</v>
      </c>
      <c r="K337" s="171"/>
      <c r="L337" s="170">
        <f>+$X$172</f>
        <v>53.6</v>
      </c>
      <c r="M337" s="171"/>
      <c r="N337" s="172">
        <f t="shared" si="70"/>
        <v>0</v>
      </c>
      <c r="O337" s="267">
        <f t="shared" si="67"/>
        <v>1.7266531983669766</v>
      </c>
      <c r="P337" s="267" t="s">
        <v>46</v>
      </c>
      <c r="Q337" s="280">
        <f t="shared" si="68"/>
        <v>0.02</v>
      </c>
      <c r="R337" s="267">
        <f t="shared" si="69"/>
        <v>0.33200000000000007</v>
      </c>
      <c r="S337" s="267">
        <v>0.128</v>
      </c>
      <c r="T337" s="267">
        <f t="shared" si="71"/>
        <v>0</v>
      </c>
    </row>
    <row r="338" spans="2:20" ht="15.75" thickBot="1" x14ac:dyDescent="0.3">
      <c r="B338" s="69" t="s">
        <v>158</v>
      </c>
      <c r="C338" s="71" t="s">
        <v>17</v>
      </c>
      <c r="D338" s="71" t="s">
        <v>25</v>
      </c>
      <c r="E338" s="70" t="s">
        <v>183</v>
      </c>
      <c r="F338" s="174">
        <f t="shared" si="88"/>
        <v>0</v>
      </c>
      <c r="G338" s="175">
        <f t="shared" si="92"/>
        <v>0</v>
      </c>
      <c r="H338" s="175">
        <v>0.01</v>
      </c>
      <c r="I338" s="268">
        <f t="shared" si="91"/>
        <v>0</v>
      </c>
      <c r="J338" s="321">
        <f t="shared" si="93"/>
        <v>0</v>
      </c>
      <c r="K338" s="177"/>
      <c r="L338" s="176">
        <f>+$X$172</f>
        <v>53.6</v>
      </c>
      <c r="M338" s="177"/>
      <c r="N338" s="178">
        <f t="shared" si="70"/>
        <v>0</v>
      </c>
      <c r="O338" s="268">
        <f t="shared" si="67"/>
        <v>1.7266531983669766</v>
      </c>
      <c r="P338" s="268" t="s">
        <v>46</v>
      </c>
      <c r="Q338" s="281">
        <f t="shared" si="68"/>
        <v>0.02</v>
      </c>
      <c r="R338" s="268">
        <f t="shared" si="69"/>
        <v>0.33200000000000007</v>
      </c>
      <c r="S338" s="268">
        <v>0.128</v>
      </c>
      <c r="T338" s="268">
        <f t="shared" si="71"/>
        <v>0</v>
      </c>
    </row>
    <row r="339" spans="2:20" x14ac:dyDescent="0.25">
      <c r="B339" s="54" t="s">
        <v>158</v>
      </c>
      <c r="C339" s="55" t="s">
        <v>17</v>
      </c>
      <c r="D339" s="55" t="s">
        <v>27</v>
      </c>
      <c r="E339" s="68" t="s">
        <v>181</v>
      </c>
      <c r="F339" s="179">
        <f t="shared" si="88"/>
        <v>0</v>
      </c>
      <c r="G339" s="301">
        <f>+E85</f>
        <v>0</v>
      </c>
      <c r="H339" s="229">
        <f>1-SUM(H340:H342)</f>
        <v>0</v>
      </c>
      <c r="I339" s="269">
        <f>F339*G339*IF(ISBLANK(H339),1,H339)</f>
        <v>0</v>
      </c>
      <c r="J339" s="326">
        <f>+E122</f>
        <v>0</v>
      </c>
      <c r="K339" s="184" t="s">
        <v>20</v>
      </c>
      <c r="L339" s="180">
        <f>+$X$173</f>
        <v>25.168500000000002</v>
      </c>
      <c r="M339" s="163" t="s">
        <v>21</v>
      </c>
      <c r="N339" s="182">
        <f t="shared" si="70"/>
        <v>0</v>
      </c>
      <c r="O339" s="269">
        <f t="shared" si="67"/>
        <v>2.0829108092084367</v>
      </c>
      <c r="P339" s="269" t="s">
        <v>46</v>
      </c>
      <c r="Q339" s="282">
        <f t="shared" si="68"/>
        <v>1E-4</v>
      </c>
      <c r="R339" s="269">
        <f t="shared" si="69"/>
        <v>0.91127347902869105</v>
      </c>
      <c r="S339" s="269">
        <v>0.51</v>
      </c>
      <c r="T339" s="269">
        <f t="shared" si="71"/>
        <v>0</v>
      </c>
    </row>
    <row r="340" spans="2:20" x14ac:dyDescent="0.25">
      <c r="B340" s="56" t="s">
        <v>158</v>
      </c>
      <c r="C340" s="57" t="s">
        <v>17</v>
      </c>
      <c r="D340" s="57" t="s">
        <v>27</v>
      </c>
      <c r="E340" s="68" t="s">
        <v>182</v>
      </c>
      <c r="F340" s="168">
        <f t="shared" si="88"/>
        <v>0</v>
      </c>
      <c r="G340" s="169">
        <f>+G339</f>
        <v>0</v>
      </c>
      <c r="H340" s="169">
        <v>0.37</v>
      </c>
      <c r="I340" s="267">
        <f t="shared" ref="I340:I348" si="94">F340*G340*IF(ISBLANK(H340),1,H340)</f>
        <v>0</v>
      </c>
      <c r="J340" s="321">
        <f>+J339</f>
        <v>0</v>
      </c>
      <c r="K340" s="171"/>
      <c r="L340" s="170">
        <f>+$X$173</f>
        <v>25.168500000000002</v>
      </c>
      <c r="M340" s="171"/>
      <c r="N340" s="172">
        <f t="shared" si="70"/>
        <v>0</v>
      </c>
      <c r="O340" s="267">
        <f t="shared" si="67"/>
        <v>2.0829108092084367</v>
      </c>
      <c r="P340" s="267" t="s">
        <v>46</v>
      </c>
      <c r="Q340" s="280">
        <f t="shared" si="68"/>
        <v>1E-4</v>
      </c>
      <c r="R340" s="267">
        <f t="shared" si="69"/>
        <v>0.91127347902869105</v>
      </c>
      <c r="S340" s="267">
        <v>0.51</v>
      </c>
      <c r="T340" s="267">
        <f t="shared" si="71"/>
        <v>0</v>
      </c>
    </row>
    <row r="341" spans="2:20" x14ac:dyDescent="0.25">
      <c r="B341" s="56" t="s">
        <v>158</v>
      </c>
      <c r="C341" s="57" t="s">
        <v>17</v>
      </c>
      <c r="D341" s="57" t="s">
        <v>27</v>
      </c>
      <c r="E341" s="68" t="s">
        <v>57</v>
      </c>
      <c r="F341" s="168">
        <f t="shared" si="88"/>
        <v>0</v>
      </c>
      <c r="G341" s="169">
        <f t="shared" ref="G341:G342" si="95">+G340</f>
        <v>0</v>
      </c>
      <c r="H341" s="169">
        <v>0.62</v>
      </c>
      <c r="I341" s="267">
        <f t="shared" si="94"/>
        <v>0</v>
      </c>
      <c r="J341" s="321">
        <f t="shared" ref="J341:J342" si="96">+J340</f>
        <v>0</v>
      </c>
      <c r="K341" s="171"/>
      <c r="L341" s="170">
        <f>+$X$173</f>
        <v>25.168500000000002</v>
      </c>
      <c r="M341" s="171"/>
      <c r="N341" s="172">
        <f t="shared" si="70"/>
        <v>0</v>
      </c>
      <c r="O341" s="267">
        <f t="shared" si="67"/>
        <v>2.0829108092084367</v>
      </c>
      <c r="P341" s="267" t="s">
        <v>46</v>
      </c>
      <c r="Q341" s="280">
        <f t="shared" si="68"/>
        <v>1E-4</v>
      </c>
      <c r="R341" s="267">
        <f t="shared" si="69"/>
        <v>0.91127347902869105</v>
      </c>
      <c r="S341" s="267">
        <v>0.51</v>
      </c>
      <c r="T341" s="267">
        <f t="shared" si="71"/>
        <v>0</v>
      </c>
    </row>
    <row r="342" spans="2:20" x14ac:dyDescent="0.25">
      <c r="B342" s="69" t="s">
        <v>158</v>
      </c>
      <c r="C342" s="71" t="s">
        <v>17</v>
      </c>
      <c r="D342" s="71" t="s">
        <v>27</v>
      </c>
      <c r="E342" s="70" t="s">
        <v>183</v>
      </c>
      <c r="F342" s="174">
        <f t="shared" si="88"/>
        <v>0</v>
      </c>
      <c r="G342" s="175">
        <f t="shared" si="95"/>
        <v>0</v>
      </c>
      <c r="H342" s="175">
        <v>0.01</v>
      </c>
      <c r="I342" s="268">
        <f t="shared" si="94"/>
        <v>0</v>
      </c>
      <c r="J342" s="321">
        <f t="shared" si="96"/>
        <v>0</v>
      </c>
      <c r="K342" s="177"/>
      <c r="L342" s="176">
        <f>+$X$173</f>
        <v>25.168500000000002</v>
      </c>
      <c r="M342" s="177"/>
      <c r="N342" s="178">
        <f t="shared" si="70"/>
        <v>0</v>
      </c>
      <c r="O342" s="268">
        <f t="shared" si="67"/>
        <v>2.0829108092084367</v>
      </c>
      <c r="P342" s="268" t="s">
        <v>46</v>
      </c>
      <c r="Q342" s="281">
        <f t="shared" si="68"/>
        <v>1E-4</v>
      </c>
      <c r="R342" s="268">
        <f t="shared" si="69"/>
        <v>0.91127347902869105</v>
      </c>
      <c r="S342" s="268">
        <v>0.51</v>
      </c>
      <c r="T342" s="268">
        <f t="shared" si="71"/>
        <v>0</v>
      </c>
    </row>
    <row r="343" spans="2:20" x14ac:dyDescent="0.25">
      <c r="B343" s="215" t="s">
        <v>158</v>
      </c>
      <c r="C343" s="216" t="s">
        <v>17</v>
      </c>
      <c r="D343" s="216" t="s">
        <v>157</v>
      </c>
      <c r="E343" s="217"/>
      <c r="F343" s="185">
        <f t="shared" si="88"/>
        <v>0</v>
      </c>
      <c r="G343" s="302">
        <f>+I85</f>
        <v>0</v>
      </c>
      <c r="H343" s="186">
        <v>1</v>
      </c>
      <c r="I343" s="270">
        <f t="shared" si="94"/>
        <v>0</v>
      </c>
      <c r="J343" s="330">
        <f>+I122</f>
        <v>0</v>
      </c>
      <c r="K343" s="199"/>
      <c r="L343" s="187">
        <f>+$X$178</f>
        <v>141.86000000000001</v>
      </c>
      <c r="M343" s="199"/>
      <c r="N343" s="189">
        <f t="shared" si="70"/>
        <v>0</v>
      </c>
      <c r="O343" s="270">
        <f t="shared" si="67"/>
        <v>0</v>
      </c>
      <c r="P343" s="270"/>
      <c r="Q343" s="283">
        <f t="shared" si="68"/>
        <v>0</v>
      </c>
      <c r="R343" s="270">
        <f t="shared" si="69"/>
        <v>1.5</v>
      </c>
      <c r="S343" s="270"/>
      <c r="T343" s="270">
        <f t="shared" si="71"/>
        <v>0</v>
      </c>
    </row>
    <row r="344" spans="2:20" ht="15.75" thickBot="1" x14ac:dyDescent="0.3">
      <c r="B344" s="215" t="s">
        <v>158</v>
      </c>
      <c r="C344" s="216" t="s">
        <v>17</v>
      </c>
      <c r="D344" s="216" t="s">
        <v>51</v>
      </c>
      <c r="E344" s="217"/>
      <c r="F344" s="185">
        <f t="shared" si="88"/>
        <v>0</v>
      </c>
      <c r="G344" s="302">
        <f>+L85</f>
        <v>0</v>
      </c>
      <c r="H344" s="186">
        <v>1</v>
      </c>
      <c r="I344" s="270">
        <f t="shared" si="94"/>
        <v>0</v>
      </c>
      <c r="J344" s="330">
        <f>+L122</f>
        <v>0</v>
      </c>
      <c r="K344" s="199"/>
      <c r="L344" s="187">
        <f>+$X$171</f>
        <v>38.576999999999998</v>
      </c>
      <c r="M344" s="199"/>
      <c r="N344" s="189">
        <f t="shared" si="70"/>
        <v>0</v>
      </c>
      <c r="O344" s="270">
        <f t="shared" si="67"/>
        <v>2.6826357639426743</v>
      </c>
      <c r="P344" s="270"/>
      <c r="Q344" s="283">
        <f t="shared" si="68"/>
        <v>1E-4</v>
      </c>
      <c r="R344" s="270">
        <f t="shared" si="69"/>
        <v>0.68807865373854316</v>
      </c>
      <c r="S344" s="270"/>
      <c r="T344" s="270">
        <f t="shared" si="71"/>
        <v>0</v>
      </c>
    </row>
    <row r="345" spans="2:20" ht="15.75" thickBot="1" x14ac:dyDescent="0.3">
      <c r="B345" s="73" t="s">
        <v>158</v>
      </c>
      <c r="C345" s="75" t="s">
        <v>17</v>
      </c>
      <c r="D345" s="75" t="s">
        <v>38</v>
      </c>
      <c r="E345" s="74"/>
      <c r="F345" s="230">
        <f t="shared" si="88"/>
        <v>0</v>
      </c>
      <c r="G345" s="315">
        <f>+J85</f>
        <v>0</v>
      </c>
      <c r="H345" s="231">
        <v>1</v>
      </c>
      <c r="I345" s="274">
        <f t="shared" si="94"/>
        <v>0</v>
      </c>
      <c r="J345" s="333">
        <f>+J122</f>
        <v>0</v>
      </c>
      <c r="K345" s="188" t="s">
        <v>184</v>
      </c>
      <c r="L345" s="162">
        <f>+$X$170</f>
        <v>34.200000000000003</v>
      </c>
      <c r="M345" s="163" t="s">
        <v>21</v>
      </c>
      <c r="N345" s="233">
        <f t="shared" si="70"/>
        <v>0</v>
      </c>
      <c r="O345" s="274">
        <f t="shared" si="67"/>
        <v>0</v>
      </c>
      <c r="P345" s="274" t="s">
        <v>52</v>
      </c>
      <c r="Q345" s="287">
        <f t="shared" si="68"/>
        <v>0</v>
      </c>
      <c r="R345" s="274">
        <f t="shared" si="69"/>
        <v>0.21149999999999999</v>
      </c>
      <c r="S345" s="274">
        <v>0.11235955056179775</v>
      </c>
      <c r="T345" s="274">
        <f t="shared" si="71"/>
        <v>0</v>
      </c>
    </row>
    <row r="346" spans="2:20" ht="15.75" thickBot="1" x14ac:dyDescent="0.3">
      <c r="B346" s="90" t="s">
        <v>248</v>
      </c>
      <c r="C346" s="91" t="s">
        <v>17</v>
      </c>
      <c r="D346" s="91" t="s">
        <v>38</v>
      </c>
      <c r="E346" s="92"/>
      <c r="F346" s="316">
        <f>+B64</f>
        <v>0</v>
      </c>
      <c r="G346" s="234">
        <v>1</v>
      </c>
      <c r="H346" s="234">
        <v>1</v>
      </c>
      <c r="I346" s="275">
        <f t="shared" si="94"/>
        <v>0</v>
      </c>
      <c r="J346" s="334">
        <f>+J125</f>
        <v>0</v>
      </c>
      <c r="K346" s="188" t="s">
        <v>184</v>
      </c>
      <c r="L346" s="162">
        <f>+$X$170</f>
        <v>34.200000000000003</v>
      </c>
      <c r="M346" s="163" t="s">
        <v>21</v>
      </c>
      <c r="N346" s="235">
        <f t="shared" si="70"/>
        <v>0</v>
      </c>
      <c r="O346" s="275">
        <f t="shared" si="67"/>
        <v>0</v>
      </c>
      <c r="P346" s="275" t="s">
        <v>52</v>
      </c>
      <c r="Q346" s="288">
        <f t="shared" si="68"/>
        <v>0</v>
      </c>
      <c r="R346" s="275">
        <f t="shared" si="69"/>
        <v>0.21149999999999999</v>
      </c>
      <c r="S346" s="275">
        <v>0.11235955056179775</v>
      </c>
      <c r="T346" s="275">
        <f t="shared" si="71"/>
        <v>0</v>
      </c>
    </row>
    <row r="347" spans="2:20" ht="15.75" thickBot="1" x14ac:dyDescent="0.3">
      <c r="B347" s="257" t="s">
        <v>144</v>
      </c>
      <c r="C347" s="89" t="s">
        <v>17</v>
      </c>
      <c r="D347" s="89" t="s">
        <v>38</v>
      </c>
      <c r="E347" s="258"/>
      <c r="F347" s="317">
        <f>+B65</f>
        <v>0</v>
      </c>
      <c r="G347" s="259">
        <v>1</v>
      </c>
      <c r="H347" s="259">
        <v>1</v>
      </c>
      <c r="I347" s="276">
        <f t="shared" si="94"/>
        <v>0</v>
      </c>
      <c r="J347" s="335">
        <f>+J126</f>
        <v>0</v>
      </c>
      <c r="K347" s="261" t="s">
        <v>184</v>
      </c>
      <c r="L347" s="260">
        <f>+$X$170</f>
        <v>34.200000000000003</v>
      </c>
      <c r="M347" s="262" t="s">
        <v>21</v>
      </c>
      <c r="N347" s="263">
        <f t="shared" si="70"/>
        <v>0</v>
      </c>
      <c r="O347" s="276">
        <f t="shared" si="67"/>
        <v>0</v>
      </c>
      <c r="P347" s="276" t="s">
        <v>52</v>
      </c>
      <c r="Q347" s="289">
        <f t="shared" si="68"/>
        <v>0</v>
      </c>
      <c r="R347" s="276">
        <f t="shared" si="69"/>
        <v>0.21149999999999999</v>
      </c>
      <c r="S347" s="276">
        <v>0.11235955056179775</v>
      </c>
      <c r="T347" s="276">
        <f t="shared" si="71"/>
        <v>0</v>
      </c>
    </row>
    <row r="348" spans="2:20" ht="15.75" thickBot="1" x14ac:dyDescent="0.3">
      <c r="B348" s="93" t="s">
        <v>143</v>
      </c>
      <c r="C348" s="94" t="s">
        <v>17</v>
      </c>
      <c r="D348" s="94" t="s">
        <v>38</v>
      </c>
      <c r="E348" s="95"/>
      <c r="F348" s="316">
        <f>+B66</f>
        <v>0</v>
      </c>
      <c r="G348" s="318">
        <f>+J88</f>
        <v>0</v>
      </c>
      <c r="H348" s="236">
        <v>1</v>
      </c>
      <c r="I348" s="277">
        <f t="shared" si="94"/>
        <v>0</v>
      </c>
      <c r="J348" s="336">
        <f>+J127</f>
        <v>0</v>
      </c>
      <c r="K348" s="264" t="s">
        <v>184</v>
      </c>
      <c r="L348" s="162">
        <f>+$X$170</f>
        <v>34.200000000000003</v>
      </c>
      <c r="M348" s="163" t="s">
        <v>21</v>
      </c>
      <c r="N348" s="237">
        <f t="shared" si="70"/>
        <v>0</v>
      </c>
      <c r="O348" s="277">
        <f t="shared" si="67"/>
        <v>0</v>
      </c>
      <c r="P348" s="277" t="s">
        <v>52</v>
      </c>
      <c r="Q348" s="290">
        <f t="shared" si="68"/>
        <v>0</v>
      </c>
      <c r="R348" s="277">
        <f t="shared" si="69"/>
        <v>0.21149999999999999</v>
      </c>
      <c r="S348" s="277">
        <v>0.11235955056179775</v>
      </c>
      <c r="T348" s="277">
        <f t="shared" si="71"/>
        <v>0</v>
      </c>
    </row>
    <row r="349" spans="2:20" x14ac:dyDescent="0.25">
      <c r="B349" s="54" t="s">
        <v>143</v>
      </c>
      <c r="C349" s="55" t="s">
        <v>17</v>
      </c>
      <c r="D349" s="75" t="s">
        <v>213</v>
      </c>
      <c r="E349" s="96" t="s">
        <v>66</v>
      </c>
      <c r="F349" s="179">
        <f>+$F$348</f>
        <v>0</v>
      </c>
      <c r="G349" s="318">
        <f>+H88+C88</f>
        <v>0</v>
      </c>
      <c r="H349" s="229">
        <v>0.4</v>
      </c>
      <c r="I349" s="269">
        <f>F349*G349*IF(ISBLANK(H349),1,H349)</f>
        <v>0</v>
      </c>
      <c r="J349" s="326">
        <f>+C127</f>
        <v>0</v>
      </c>
      <c r="K349" s="181"/>
      <c r="L349" s="180">
        <f>+$X$171</f>
        <v>38.576999999999998</v>
      </c>
      <c r="M349" s="181"/>
      <c r="N349" s="182">
        <f t="shared" si="70"/>
        <v>0</v>
      </c>
      <c r="O349" s="269">
        <f t="shared" si="67"/>
        <v>2.6826357639426743</v>
      </c>
      <c r="P349" s="269"/>
      <c r="Q349" s="282">
        <f t="shared" si="68"/>
        <v>1E-4</v>
      </c>
      <c r="R349" s="269">
        <f t="shared" si="69"/>
        <v>0.68807865373854316</v>
      </c>
      <c r="S349" s="269"/>
      <c r="T349" s="269">
        <f t="shared" si="71"/>
        <v>0</v>
      </c>
    </row>
    <row r="350" spans="2:20" x14ac:dyDescent="0.25">
      <c r="B350" s="56" t="s">
        <v>143</v>
      </c>
      <c r="C350" s="57" t="s">
        <v>17</v>
      </c>
      <c r="D350" s="55" t="s">
        <v>213</v>
      </c>
      <c r="E350" s="82" t="s">
        <v>67</v>
      </c>
      <c r="F350" s="168">
        <f t="shared" ref="F350:F353" si="97">+$F$348</f>
        <v>0</v>
      </c>
      <c r="G350" s="169">
        <f>+G349</f>
        <v>0</v>
      </c>
      <c r="H350" s="169">
        <v>0.2</v>
      </c>
      <c r="I350" s="267">
        <f>F350*G350*IF(ISBLANK(H350),1,H350)</f>
        <v>0</v>
      </c>
      <c r="J350" s="321">
        <f>+J349</f>
        <v>0</v>
      </c>
      <c r="K350" s="171"/>
      <c r="L350" s="170">
        <f>+$X$171</f>
        <v>38.576999999999998</v>
      </c>
      <c r="M350" s="171"/>
      <c r="N350" s="172">
        <f t="shared" si="70"/>
        <v>0</v>
      </c>
      <c r="O350" s="267">
        <f t="shared" si="67"/>
        <v>2.6826357639426743</v>
      </c>
      <c r="P350" s="267"/>
      <c r="Q350" s="280">
        <f t="shared" si="68"/>
        <v>1E-4</v>
      </c>
      <c r="R350" s="267">
        <f t="shared" si="69"/>
        <v>0.68807865373854316</v>
      </c>
      <c r="S350" s="267"/>
      <c r="T350" s="267">
        <f t="shared" si="71"/>
        <v>0</v>
      </c>
    </row>
    <row r="351" spans="2:20" x14ac:dyDescent="0.25">
      <c r="B351" s="56" t="s">
        <v>143</v>
      </c>
      <c r="C351" s="57" t="s">
        <v>17</v>
      </c>
      <c r="D351" s="57" t="s">
        <v>213</v>
      </c>
      <c r="E351" s="82" t="s">
        <v>68</v>
      </c>
      <c r="F351" s="168">
        <f t="shared" si="97"/>
        <v>0</v>
      </c>
      <c r="G351" s="169">
        <f t="shared" ref="G351:G352" si="98">+G350</f>
        <v>0</v>
      </c>
      <c r="H351" s="169">
        <v>0.2</v>
      </c>
      <c r="I351" s="267">
        <f>F351*G351*IF(ISBLANK(H351),1,H351)</f>
        <v>0</v>
      </c>
      <c r="J351" s="321">
        <f t="shared" ref="J351:J352" si="99">+J350</f>
        <v>0</v>
      </c>
      <c r="K351" s="171"/>
      <c r="L351" s="170">
        <f>+$X$171</f>
        <v>38.576999999999998</v>
      </c>
      <c r="M351" s="171"/>
      <c r="N351" s="172">
        <f t="shared" si="70"/>
        <v>0</v>
      </c>
      <c r="O351" s="267">
        <f t="shared" si="67"/>
        <v>2.6826357639426743</v>
      </c>
      <c r="P351" s="267"/>
      <c r="Q351" s="280">
        <f t="shared" si="68"/>
        <v>1E-4</v>
      </c>
      <c r="R351" s="267">
        <f t="shared" si="69"/>
        <v>0.68807865373854316</v>
      </c>
      <c r="S351" s="267"/>
      <c r="T351" s="267">
        <f t="shared" si="71"/>
        <v>0</v>
      </c>
    </row>
    <row r="352" spans="2:20" ht="15.75" thickBot="1" x14ac:dyDescent="0.3">
      <c r="B352" s="58" t="s">
        <v>143</v>
      </c>
      <c r="C352" s="59" t="s">
        <v>17</v>
      </c>
      <c r="D352" s="59" t="s">
        <v>213</v>
      </c>
      <c r="E352" s="265" t="s">
        <v>69</v>
      </c>
      <c r="F352" s="240">
        <f t="shared" si="97"/>
        <v>0</v>
      </c>
      <c r="G352" s="241">
        <f t="shared" si="98"/>
        <v>0</v>
      </c>
      <c r="H352" s="241">
        <v>0.2</v>
      </c>
      <c r="I352" s="278">
        <f>F352*G352*IF(ISBLANK(H352),1,H352)</f>
        <v>0</v>
      </c>
      <c r="J352" s="337">
        <f t="shared" si="99"/>
        <v>0</v>
      </c>
      <c r="K352" s="243"/>
      <c r="L352" s="242">
        <f>+$X$171</f>
        <v>38.576999999999998</v>
      </c>
      <c r="M352" s="243"/>
      <c r="N352" s="244">
        <f t="shared" si="70"/>
        <v>0</v>
      </c>
      <c r="O352" s="278">
        <f t="shared" si="67"/>
        <v>2.6826357639426743</v>
      </c>
      <c r="P352" s="278"/>
      <c r="Q352" s="291">
        <f t="shared" si="68"/>
        <v>1E-4</v>
      </c>
      <c r="R352" s="278">
        <f t="shared" si="69"/>
        <v>0.68807865373854316</v>
      </c>
      <c r="S352" s="278"/>
      <c r="T352" s="278">
        <f t="shared" si="71"/>
        <v>0</v>
      </c>
    </row>
    <row r="353" spans="2:20" ht="15.75" thickBot="1" x14ac:dyDescent="0.3">
      <c r="B353" s="73" t="s">
        <v>143</v>
      </c>
      <c r="C353" s="75" t="s">
        <v>17</v>
      </c>
      <c r="D353" s="75" t="s">
        <v>157</v>
      </c>
      <c r="E353" s="74"/>
      <c r="F353" s="230">
        <f t="shared" si="97"/>
        <v>0</v>
      </c>
      <c r="G353" s="315">
        <f>+I88</f>
        <v>0</v>
      </c>
      <c r="H353" s="231">
        <v>1</v>
      </c>
      <c r="I353" s="274">
        <f t="shared" ref="I353" si="100">F353*G353*IF(ISBLANK(H353),1,H353)</f>
        <v>0</v>
      </c>
      <c r="J353" s="333">
        <f>+I127</f>
        <v>0</v>
      </c>
      <c r="K353" s="256"/>
      <c r="L353" s="232">
        <f>+X178</f>
        <v>141.86000000000001</v>
      </c>
      <c r="M353" s="256"/>
      <c r="N353" s="233">
        <f t="shared" si="70"/>
        <v>0</v>
      </c>
      <c r="O353" s="274">
        <f t="shared" si="67"/>
        <v>0</v>
      </c>
      <c r="P353" s="274"/>
      <c r="Q353" s="287">
        <f t="shared" si="68"/>
        <v>0</v>
      </c>
      <c r="R353" s="274">
        <f t="shared" si="69"/>
        <v>1.5</v>
      </c>
      <c r="S353" s="274"/>
      <c r="T353" s="274">
        <f t="shared" si="71"/>
        <v>0</v>
      </c>
    </row>
    <row r="354" spans="2:20" ht="30" x14ac:dyDescent="0.25">
      <c r="B354" s="65" t="s">
        <v>166</v>
      </c>
      <c r="C354" s="67" t="s">
        <v>17</v>
      </c>
      <c r="D354" s="67" t="s">
        <v>206</v>
      </c>
      <c r="E354" s="101" t="s">
        <v>70</v>
      </c>
      <c r="F354" s="319">
        <f>+B67</f>
        <v>0</v>
      </c>
      <c r="G354" s="238">
        <v>1</v>
      </c>
      <c r="H354" s="239">
        <v>1</v>
      </c>
      <c r="I354" s="266">
        <f t="shared" si="74"/>
        <v>0</v>
      </c>
      <c r="J354" s="320">
        <f>+C128</f>
        <v>0</v>
      </c>
      <c r="K354" s="163"/>
      <c r="L354" s="162">
        <f t="shared" ref="L354:L362" si="101">+$X$171</f>
        <v>38.576999999999998</v>
      </c>
      <c r="M354" s="163"/>
      <c r="N354" s="164">
        <f t="shared" si="70"/>
        <v>0</v>
      </c>
      <c r="O354" s="266">
        <f t="shared" si="67"/>
        <v>2.6826357639426743</v>
      </c>
      <c r="P354" s="266"/>
      <c r="Q354" s="279">
        <f t="shared" si="68"/>
        <v>1E-4</v>
      </c>
      <c r="R354" s="266">
        <f t="shared" si="69"/>
        <v>0.68807865373854316</v>
      </c>
      <c r="S354" s="266"/>
      <c r="T354" s="266">
        <f t="shared" si="71"/>
        <v>0</v>
      </c>
    </row>
    <row r="355" spans="2:20" x14ac:dyDescent="0.25">
      <c r="B355" s="56" t="s">
        <v>166</v>
      </c>
      <c r="C355" s="57" t="s">
        <v>17</v>
      </c>
      <c r="D355" s="57" t="s">
        <v>206</v>
      </c>
      <c r="E355" s="97" t="s">
        <v>71</v>
      </c>
      <c r="F355" s="168">
        <f>+$F$354</f>
        <v>0</v>
      </c>
      <c r="G355" s="169">
        <f>+G354</f>
        <v>1</v>
      </c>
      <c r="H355" s="169">
        <f>+H354</f>
        <v>1</v>
      </c>
      <c r="I355" s="267">
        <f t="shared" si="74"/>
        <v>0</v>
      </c>
      <c r="J355" s="321">
        <f>+J354</f>
        <v>0</v>
      </c>
      <c r="K355" s="171"/>
      <c r="L355" s="170">
        <f t="shared" si="101"/>
        <v>38.576999999999998</v>
      </c>
      <c r="M355" s="171"/>
      <c r="N355" s="172">
        <f t="shared" si="70"/>
        <v>0</v>
      </c>
      <c r="O355" s="267">
        <f t="shared" si="67"/>
        <v>2.6826357639426743</v>
      </c>
      <c r="P355" s="267"/>
      <c r="Q355" s="280">
        <f t="shared" si="68"/>
        <v>1E-4</v>
      </c>
      <c r="R355" s="267">
        <f t="shared" si="69"/>
        <v>0.68807865373854316</v>
      </c>
      <c r="S355" s="267"/>
      <c r="T355" s="267">
        <f t="shared" si="71"/>
        <v>0</v>
      </c>
    </row>
    <row r="356" spans="2:20" x14ac:dyDescent="0.25">
      <c r="B356" s="56" t="s">
        <v>166</v>
      </c>
      <c r="C356" s="57" t="s">
        <v>17</v>
      </c>
      <c r="D356" s="57" t="s">
        <v>206</v>
      </c>
      <c r="E356" s="97" t="s">
        <v>72</v>
      </c>
      <c r="F356" s="168">
        <f t="shared" ref="F356:F361" si="102">+$F$354</f>
        <v>0</v>
      </c>
      <c r="G356" s="169">
        <f t="shared" ref="G356:H362" si="103">+G355</f>
        <v>1</v>
      </c>
      <c r="H356" s="169">
        <f t="shared" si="103"/>
        <v>1</v>
      </c>
      <c r="I356" s="267">
        <f t="shared" si="74"/>
        <v>0</v>
      </c>
      <c r="J356" s="321">
        <f t="shared" ref="J356:J362" si="104">+J355</f>
        <v>0</v>
      </c>
      <c r="K356" s="171"/>
      <c r="L356" s="170">
        <f t="shared" si="101"/>
        <v>38.576999999999998</v>
      </c>
      <c r="M356" s="171"/>
      <c r="N356" s="172">
        <f t="shared" si="70"/>
        <v>0</v>
      </c>
      <c r="O356" s="267">
        <f t="shared" si="67"/>
        <v>2.6826357639426743</v>
      </c>
      <c r="P356" s="267"/>
      <c r="Q356" s="280">
        <f t="shared" si="68"/>
        <v>1E-4</v>
      </c>
      <c r="R356" s="267">
        <f t="shared" si="69"/>
        <v>0.68807865373854316</v>
      </c>
      <c r="S356" s="267"/>
      <c r="T356" s="267">
        <f t="shared" si="71"/>
        <v>0</v>
      </c>
    </row>
    <row r="357" spans="2:20" x14ac:dyDescent="0.25">
      <c r="B357" s="56" t="s">
        <v>166</v>
      </c>
      <c r="C357" s="57" t="s">
        <v>17</v>
      </c>
      <c r="D357" s="57" t="s">
        <v>206</v>
      </c>
      <c r="E357" s="98" t="s">
        <v>73</v>
      </c>
      <c r="F357" s="168">
        <f t="shared" si="102"/>
        <v>0</v>
      </c>
      <c r="G357" s="169">
        <f t="shared" si="103"/>
        <v>1</v>
      </c>
      <c r="H357" s="169">
        <f t="shared" si="103"/>
        <v>1</v>
      </c>
      <c r="I357" s="267">
        <f t="shared" si="74"/>
        <v>0</v>
      </c>
      <c r="J357" s="321">
        <f t="shared" si="104"/>
        <v>0</v>
      </c>
      <c r="K357" s="171"/>
      <c r="L357" s="170">
        <f t="shared" si="101"/>
        <v>38.576999999999998</v>
      </c>
      <c r="M357" s="171"/>
      <c r="N357" s="172">
        <f t="shared" si="70"/>
        <v>0</v>
      </c>
      <c r="O357" s="267">
        <f t="shared" si="67"/>
        <v>2.6826357639426743</v>
      </c>
      <c r="P357" s="267"/>
      <c r="Q357" s="280">
        <f t="shared" si="68"/>
        <v>1E-4</v>
      </c>
      <c r="R357" s="267">
        <f t="shared" si="69"/>
        <v>0.68807865373854316</v>
      </c>
      <c r="S357" s="267"/>
      <c r="T357" s="267">
        <f t="shared" si="71"/>
        <v>0</v>
      </c>
    </row>
    <row r="358" spans="2:20" x14ac:dyDescent="0.25">
      <c r="B358" s="56" t="s">
        <v>166</v>
      </c>
      <c r="C358" s="57" t="s">
        <v>17</v>
      </c>
      <c r="D358" s="57" t="s">
        <v>206</v>
      </c>
      <c r="E358" s="97" t="s">
        <v>74</v>
      </c>
      <c r="F358" s="168">
        <f t="shared" si="102"/>
        <v>0</v>
      </c>
      <c r="G358" s="169">
        <f t="shared" si="103"/>
        <v>1</v>
      </c>
      <c r="H358" s="169">
        <f t="shared" si="103"/>
        <v>1</v>
      </c>
      <c r="I358" s="267">
        <f t="shared" si="74"/>
        <v>0</v>
      </c>
      <c r="J358" s="321">
        <f t="shared" si="104"/>
        <v>0</v>
      </c>
      <c r="K358" s="171"/>
      <c r="L358" s="170">
        <f t="shared" si="101"/>
        <v>38.576999999999998</v>
      </c>
      <c r="M358" s="171"/>
      <c r="N358" s="172">
        <f t="shared" si="70"/>
        <v>0</v>
      </c>
      <c r="O358" s="267">
        <f t="shared" si="67"/>
        <v>2.6826357639426743</v>
      </c>
      <c r="P358" s="267"/>
      <c r="Q358" s="280">
        <f t="shared" si="68"/>
        <v>1E-4</v>
      </c>
      <c r="R358" s="267">
        <f t="shared" si="69"/>
        <v>0.68807865373854316</v>
      </c>
      <c r="S358" s="267"/>
      <c r="T358" s="267">
        <f t="shared" si="71"/>
        <v>0</v>
      </c>
    </row>
    <row r="359" spans="2:20" x14ac:dyDescent="0.25">
      <c r="B359" s="56" t="s">
        <v>166</v>
      </c>
      <c r="C359" s="57" t="s">
        <v>17</v>
      </c>
      <c r="D359" s="57" t="s">
        <v>206</v>
      </c>
      <c r="E359" s="97" t="s">
        <v>75</v>
      </c>
      <c r="F359" s="168">
        <f t="shared" si="102"/>
        <v>0</v>
      </c>
      <c r="G359" s="169">
        <f t="shared" si="103"/>
        <v>1</v>
      </c>
      <c r="H359" s="169">
        <f t="shared" si="103"/>
        <v>1</v>
      </c>
      <c r="I359" s="267">
        <f t="shared" si="74"/>
        <v>0</v>
      </c>
      <c r="J359" s="321">
        <f t="shared" si="104"/>
        <v>0</v>
      </c>
      <c r="K359" s="171"/>
      <c r="L359" s="170">
        <f t="shared" si="101"/>
        <v>38.576999999999998</v>
      </c>
      <c r="M359" s="171"/>
      <c r="N359" s="172">
        <f t="shared" si="70"/>
        <v>0</v>
      </c>
      <c r="O359" s="267">
        <f t="shared" si="67"/>
        <v>2.6826357639426743</v>
      </c>
      <c r="P359" s="267"/>
      <c r="Q359" s="280">
        <f t="shared" si="68"/>
        <v>1E-4</v>
      </c>
      <c r="R359" s="267">
        <f t="shared" si="69"/>
        <v>0.68807865373854316</v>
      </c>
      <c r="S359" s="267"/>
      <c r="T359" s="267">
        <f t="shared" si="71"/>
        <v>0</v>
      </c>
    </row>
    <row r="360" spans="2:20" x14ac:dyDescent="0.25">
      <c r="B360" s="56" t="s">
        <v>166</v>
      </c>
      <c r="C360" s="57" t="s">
        <v>17</v>
      </c>
      <c r="D360" s="57" t="s">
        <v>206</v>
      </c>
      <c r="E360" s="97" t="s">
        <v>76</v>
      </c>
      <c r="F360" s="168">
        <f t="shared" si="102"/>
        <v>0</v>
      </c>
      <c r="G360" s="169">
        <f t="shared" si="103"/>
        <v>1</v>
      </c>
      <c r="H360" s="169">
        <f t="shared" si="103"/>
        <v>1</v>
      </c>
      <c r="I360" s="267">
        <f t="shared" si="74"/>
        <v>0</v>
      </c>
      <c r="J360" s="321">
        <f t="shared" si="104"/>
        <v>0</v>
      </c>
      <c r="K360" s="171"/>
      <c r="L360" s="170">
        <f t="shared" si="101"/>
        <v>38.576999999999998</v>
      </c>
      <c r="M360" s="171"/>
      <c r="N360" s="172">
        <f t="shared" si="70"/>
        <v>0</v>
      </c>
      <c r="O360" s="267">
        <f t="shared" si="67"/>
        <v>2.6826357639426743</v>
      </c>
      <c r="P360" s="267"/>
      <c r="Q360" s="280">
        <f t="shared" si="68"/>
        <v>1E-4</v>
      </c>
      <c r="R360" s="267">
        <f t="shared" si="69"/>
        <v>0.68807865373854316</v>
      </c>
      <c r="S360" s="267"/>
      <c r="T360" s="267">
        <f t="shared" si="71"/>
        <v>0</v>
      </c>
    </row>
    <row r="361" spans="2:20" x14ac:dyDescent="0.25">
      <c r="B361" s="56" t="s">
        <v>166</v>
      </c>
      <c r="C361" s="57" t="s">
        <v>17</v>
      </c>
      <c r="D361" s="57" t="s">
        <v>206</v>
      </c>
      <c r="E361" s="97" t="s">
        <v>77</v>
      </c>
      <c r="F361" s="168">
        <f t="shared" si="102"/>
        <v>0</v>
      </c>
      <c r="G361" s="169">
        <f t="shared" si="103"/>
        <v>1</v>
      </c>
      <c r="H361" s="169">
        <f t="shared" si="103"/>
        <v>1</v>
      </c>
      <c r="I361" s="267">
        <f t="shared" si="74"/>
        <v>0</v>
      </c>
      <c r="J361" s="321">
        <f t="shared" si="104"/>
        <v>0</v>
      </c>
      <c r="K361" s="171"/>
      <c r="L361" s="170">
        <f t="shared" si="101"/>
        <v>38.576999999999998</v>
      </c>
      <c r="M361" s="171"/>
      <c r="N361" s="172">
        <f t="shared" si="70"/>
        <v>0</v>
      </c>
      <c r="O361" s="267">
        <f t="shared" ref="O361:O362" si="105">+VLOOKUP($D361,$W$187:$AA$205,2,FALSE)</f>
        <v>2.6826357639426743</v>
      </c>
      <c r="P361" s="267"/>
      <c r="Q361" s="280">
        <f t="shared" ref="Q361:Q362" si="106">+VLOOKUP($D361,$W$187:$AA$205,5,FALSE)</f>
        <v>1E-4</v>
      </c>
      <c r="R361" s="267">
        <f t="shared" ref="R361:R362" si="107">+VLOOKUP($D361,$W$187:$AA$205,4,FALSE)</f>
        <v>0.68807865373854316</v>
      </c>
      <c r="S361" s="267"/>
      <c r="T361" s="267">
        <f t="shared" si="71"/>
        <v>0</v>
      </c>
    </row>
    <row r="362" spans="2:20" ht="15.75" thickBot="1" x14ac:dyDescent="0.3">
      <c r="B362" s="58" t="s">
        <v>166</v>
      </c>
      <c r="C362" s="59" t="s">
        <v>17</v>
      </c>
      <c r="D362" s="59" t="s">
        <v>206</v>
      </c>
      <c r="E362" s="99" t="s">
        <v>78</v>
      </c>
      <c r="F362" s="240">
        <f>+$F$354</f>
        <v>0</v>
      </c>
      <c r="G362" s="241">
        <f t="shared" si="103"/>
        <v>1</v>
      </c>
      <c r="H362" s="241">
        <f t="shared" si="103"/>
        <v>1</v>
      </c>
      <c r="I362" s="278">
        <f t="shared" si="74"/>
        <v>0</v>
      </c>
      <c r="J362" s="337">
        <f t="shared" si="104"/>
        <v>0</v>
      </c>
      <c r="K362" s="243"/>
      <c r="L362" s="242">
        <f t="shared" si="101"/>
        <v>38.576999999999998</v>
      </c>
      <c r="M362" s="243"/>
      <c r="N362" s="244">
        <f t="shared" ref="N362" si="108">I362*J362*L362</f>
        <v>0</v>
      </c>
      <c r="O362" s="278">
        <f t="shared" si="105"/>
        <v>2.6826357639426743</v>
      </c>
      <c r="P362" s="278"/>
      <c r="Q362" s="291">
        <f t="shared" si="106"/>
        <v>1E-4</v>
      </c>
      <c r="R362" s="278">
        <f t="shared" si="107"/>
        <v>0.68807865373854316</v>
      </c>
      <c r="S362" s="278"/>
      <c r="T362" s="278">
        <f t="shared" ref="T362" si="109">I362*J362*((O362+R362)*(1+Q362))*IF(ISBLANK(S362),1,S362)</f>
        <v>0</v>
      </c>
    </row>
  </sheetData>
  <sheetProtection algorithmName="SHA-512" hashValue="cmlRCLPGsLrd4xfwjJNIBOOd1PuhgzcsjYFfXTqiCQcfIactCxpar9bkk9w7fRWpsROjlPHd4ACAnb4cAKLreg==" saltValue="phrdaMNn8wT/F2RRCfRF0g==" spinCount="100000" sheet="1" objects="1" scenarios="1"/>
  <dataConsolidate/>
  <mergeCells count="96">
    <mergeCell ref="J165:N165"/>
    <mergeCell ref="S140:T140"/>
    <mergeCell ref="S141:T141"/>
    <mergeCell ref="S142:T142"/>
    <mergeCell ref="S143:T143"/>
    <mergeCell ref="S144:T144"/>
    <mergeCell ref="A157:B157"/>
    <mergeCell ref="S134:T134"/>
    <mergeCell ref="S135:T135"/>
    <mergeCell ref="B137:H137"/>
    <mergeCell ref="I137:O137"/>
    <mergeCell ref="S139:T139"/>
    <mergeCell ref="S136:T138"/>
    <mergeCell ref="S133:T133"/>
    <mergeCell ref="S122:T122"/>
    <mergeCell ref="S123:T123"/>
    <mergeCell ref="S124:T124"/>
    <mergeCell ref="S125:T125"/>
    <mergeCell ref="S126:T126"/>
    <mergeCell ref="S127:T127"/>
    <mergeCell ref="S128:T128"/>
    <mergeCell ref="S129:T129"/>
    <mergeCell ref="S130:T130"/>
    <mergeCell ref="S131:T131"/>
    <mergeCell ref="S132:T132"/>
    <mergeCell ref="S121:T121"/>
    <mergeCell ref="B106:H106"/>
    <mergeCell ref="S106:T106"/>
    <mergeCell ref="S107:T107"/>
    <mergeCell ref="S108:T108"/>
    <mergeCell ref="S109:T109"/>
    <mergeCell ref="S110:T110"/>
    <mergeCell ref="S111:T111"/>
    <mergeCell ref="S112:T112"/>
    <mergeCell ref="S119:T119"/>
    <mergeCell ref="S120:T120"/>
    <mergeCell ref="S105:T105"/>
    <mergeCell ref="P93:Q93"/>
    <mergeCell ref="P94:Q94"/>
    <mergeCell ref="P95:Q95"/>
    <mergeCell ref="B97:H97"/>
    <mergeCell ref="S100:T100"/>
    <mergeCell ref="S101:T101"/>
    <mergeCell ref="S102:T102"/>
    <mergeCell ref="S103:T103"/>
    <mergeCell ref="S104:T104"/>
    <mergeCell ref="P92:Q92"/>
    <mergeCell ref="P82:Q82"/>
    <mergeCell ref="P83:Q83"/>
    <mergeCell ref="P84:Q84"/>
    <mergeCell ref="P85:Q85"/>
    <mergeCell ref="P86:Q86"/>
    <mergeCell ref="P87:Q87"/>
    <mergeCell ref="P88:Q88"/>
    <mergeCell ref="P89:Q89"/>
    <mergeCell ref="P90:Q90"/>
    <mergeCell ref="P91:Q91"/>
    <mergeCell ref="G74:H74"/>
    <mergeCell ref="G63:H63"/>
    <mergeCell ref="G64:H64"/>
    <mergeCell ref="G65:H65"/>
    <mergeCell ref="G66:H66"/>
    <mergeCell ref="G67:H67"/>
    <mergeCell ref="G68:H68"/>
    <mergeCell ref="G69:H69"/>
    <mergeCell ref="G70:H70"/>
    <mergeCell ref="G71:H71"/>
    <mergeCell ref="G72:H72"/>
    <mergeCell ref="G73:H73"/>
    <mergeCell ref="F19:G19"/>
    <mergeCell ref="G62:H62"/>
    <mergeCell ref="F21:G21"/>
    <mergeCell ref="F22:G22"/>
    <mergeCell ref="A29:B29"/>
    <mergeCell ref="A30:B30"/>
    <mergeCell ref="A32:B32"/>
    <mergeCell ref="E36:E38"/>
    <mergeCell ref="G59:H59"/>
    <mergeCell ref="G60:H60"/>
    <mergeCell ref="G61:H61"/>
    <mergeCell ref="A2:B2"/>
    <mergeCell ref="G57:H58"/>
    <mergeCell ref="S97:T99"/>
    <mergeCell ref="P79:Q81"/>
    <mergeCell ref="S116:T118"/>
    <mergeCell ref="F20:G20"/>
    <mergeCell ref="A6:B6"/>
    <mergeCell ref="F10:G10"/>
    <mergeCell ref="F11:G11"/>
    <mergeCell ref="F12:G12"/>
    <mergeCell ref="F13:G13"/>
    <mergeCell ref="F14:G14"/>
    <mergeCell ref="F15:G15"/>
    <mergeCell ref="F16:G16"/>
    <mergeCell ref="F17:G17"/>
    <mergeCell ref="F18:G18"/>
  </mergeCells>
  <conditionalFormatting sqref="I99:I104">
    <cfRule type="cellIs" priority="27" operator="notEqual">
      <formula>1</formula>
    </cfRule>
  </conditionalFormatting>
  <conditionalFormatting sqref="B99:H103">
    <cfRule type="cellIs" dxfId="19" priority="26" operator="lessThan">
      <formula>0</formula>
    </cfRule>
  </conditionalFormatting>
  <conditionalFormatting sqref="I99">
    <cfRule type="cellIs" dxfId="18" priority="25" operator="notEqual">
      <formula>1</formula>
    </cfRule>
  </conditionalFormatting>
  <conditionalFormatting sqref="I103:I104">
    <cfRule type="cellIs" priority="24" operator="notEqual">
      <formula>1</formula>
    </cfRule>
  </conditionalFormatting>
  <conditionalFormatting sqref="J99:P104">
    <cfRule type="cellIs" dxfId="17" priority="23" operator="lessThan">
      <formula>0</formula>
    </cfRule>
  </conditionalFormatting>
  <conditionalFormatting sqref="Q104">
    <cfRule type="cellIs" dxfId="16" priority="22" operator="lessThan">
      <formula>0</formula>
    </cfRule>
  </conditionalFormatting>
  <conditionalFormatting sqref="Q104">
    <cfRule type="cellIs" dxfId="15" priority="21" operator="notEqual">
      <formula>1</formula>
    </cfRule>
  </conditionalFormatting>
  <conditionalFormatting sqref="B108:H111">
    <cfRule type="cellIs" dxfId="14" priority="19" operator="lessThan">
      <formula>0</formula>
    </cfRule>
  </conditionalFormatting>
  <conditionalFormatting sqref="J108:P112">
    <cfRule type="cellIs" dxfId="13" priority="18" operator="lessThan">
      <formula>0</formula>
    </cfRule>
  </conditionalFormatting>
  <conditionalFormatting sqref="I103:I104">
    <cfRule type="cellIs" dxfId="12" priority="17" operator="notEqual">
      <formula>1</formula>
    </cfRule>
  </conditionalFormatting>
  <conditionalFormatting sqref="Q99:Q102">
    <cfRule type="cellIs" dxfId="11" priority="16" operator="lessThan">
      <formula>0</formula>
    </cfRule>
  </conditionalFormatting>
  <conditionalFormatting sqref="Q99:Q102">
    <cfRule type="cellIs" dxfId="10" priority="15" operator="notEqual">
      <formula>1</formula>
    </cfRule>
  </conditionalFormatting>
  <conditionalFormatting sqref="Q109:Q112">
    <cfRule type="cellIs" dxfId="9" priority="14" operator="lessThan">
      <formula>0</formula>
    </cfRule>
  </conditionalFormatting>
  <conditionalFormatting sqref="Q109:Q112">
    <cfRule type="cellIs" dxfId="8" priority="13" operator="notEqual">
      <formula>1</formula>
    </cfRule>
  </conditionalFormatting>
  <conditionalFormatting sqref="I109:I111">
    <cfRule type="cellIs" priority="12" operator="notEqual">
      <formula>1</formula>
    </cfRule>
  </conditionalFormatting>
  <conditionalFormatting sqref="I109:I111">
    <cfRule type="cellIs" priority="11" operator="notEqual">
      <formula>1</formula>
    </cfRule>
  </conditionalFormatting>
  <conditionalFormatting sqref="I109:I111">
    <cfRule type="cellIs" dxfId="7" priority="10" operator="notEqual">
      <formula>1</formula>
    </cfRule>
  </conditionalFormatting>
  <conditionalFormatting sqref="M82:M88">
    <cfRule type="cellIs" dxfId="6" priority="3" operator="lessThan">
      <formula>0</formula>
    </cfRule>
  </conditionalFormatting>
  <conditionalFormatting sqref="M82:M88">
    <cfRule type="cellIs" dxfId="5" priority="2" operator="notEqual">
      <formula>1</formula>
    </cfRule>
  </conditionalFormatting>
  <conditionalFormatting sqref="M92:M95">
    <cfRule type="cellIs" dxfId="4" priority="1" operator="notEqual">
      <formula>1</formula>
    </cfRule>
  </conditionalFormatting>
  <dataValidations count="2">
    <dataValidation type="list" allowBlank="1" showInputMessage="1" showErrorMessage="1" sqref="B27" xr:uid="{00000000-0002-0000-0200-000000000000}">
      <formula1>$AD$187:$AD$216</formula1>
    </dataValidation>
    <dataValidation type="list" allowBlank="1" showInputMessage="1" showErrorMessage="1" sqref="X185" xr:uid="{00000000-0002-0000-0200-000001000000}">
      <formula1>$AD$186:$AD$216</formula1>
    </dataValidation>
  </dataValidations>
  <hyperlinks>
    <hyperlink ref="AD217" r:id="rId1" xr:uid="{00000000-0004-0000-0200-000000000000}"/>
  </hyperlink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'W:\Mobility\SMP%202.0\WS2%20-%20Indicators\Phase%202%20-%20Practical%20review%20SMP%20Indicator\Spreadsheet%20corrections\[SMP_indicators%20calculator%20v1.3-CorrAirPol.xlsx]Default Values'!#REF!</xm:f>
          </x14:formula1>
          <xm:sqref>D183:D190 D238 D317:D324 D258 D278 D345 D309 D327 D335:D342 D299:D306 D218:D222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O32"/>
  <sheetViews>
    <sheetView workbookViewId="0">
      <selection activeCell="D1" sqref="D1"/>
    </sheetView>
  </sheetViews>
  <sheetFormatPr baseColWidth="10" defaultColWidth="9.140625" defaultRowHeight="15" x14ac:dyDescent="0.25"/>
  <cols>
    <col min="1" max="1" width="27.42578125" style="361" bestFit="1" customWidth="1"/>
    <col min="2" max="4" width="13.5703125" style="361" customWidth="1"/>
    <col min="5" max="6" width="13.140625" style="361" customWidth="1"/>
    <col min="7" max="7" width="12.5703125" style="361" customWidth="1"/>
    <col min="8" max="8" width="12.85546875" style="361" customWidth="1"/>
    <col min="9" max="9" width="12.5703125" style="361" customWidth="1"/>
    <col min="10" max="10" width="12.140625" style="361" customWidth="1"/>
    <col min="11" max="11" width="11.140625" style="361" customWidth="1"/>
    <col min="12" max="12" width="11.28515625" style="361" customWidth="1"/>
    <col min="13" max="16384" width="9.140625" style="361"/>
  </cols>
  <sheetData>
    <row r="1" spans="1:12" ht="15.75" thickBot="1" x14ac:dyDescent="0.3"/>
    <row r="2" spans="1:12" s="29" customFormat="1" ht="45.75" thickBot="1" x14ac:dyDescent="0.3">
      <c r="A2" s="338" t="s">
        <v>232</v>
      </c>
      <c r="B2" s="339" t="s">
        <v>18</v>
      </c>
      <c r="C2" s="340" t="s">
        <v>23</v>
      </c>
      <c r="D2" s="340" t="s">
        <v>233</v>
      </c>
      <c r="E2" s="340" t="s">
        <v>234</v>
      </c>
      <c r="F2" s="340" t="s">
        <v>31</v>
      </c>
      <c r="G2" s="340" t="s">
        <v>32</v>
      </c>
      <c r="H2" s="340" t="s">
        <v>34</v>
      </c>
      <c r="I2" s="340" t="s">
        <v>235</v>
      </c>
      <c r="J2" s="341" t="s">
        <v>236</v>
      </c>
      <c r="K2" s="341" t="s">
        <v>153</v>
      </c>
      <c r="L2" s="341" t="s">
        <v>154</v>
      </c>
    </row>
    <row r="3" spans="1:12" x14ac:dyDescent="0.25">
      <c r="A3" s="125" t="s">
        <v>79</v>
      </c>
      <c r="B3" s="353">
        <v>8.5000651884615197E-2</v>
      </c>
      <c r="C3" s="353">
        <v>6.3391750736799549E-2</v>
      </c>
      <c r="D3" s="356">
        <v>6.3E-2</v>
      </c>
      <c r="E3" s="357">
        <v>0.11176470588235295</v>
      </c>
      <c r="F3" s="353">
        <v>0.110126582278481</v>
      </c>
      <c r="G3" s="353">
        <v>0.110126582278481</v>
      </c>
      <c r="H3" s="353">
        <v>6.3391750736799549E-2</v>
      </c>
      <c r="I3" s="353">
        <v>1.087962962962963E-2</v>
      </c>
      <c r="J3" s="358">
        <v>2.7397260273972605E-2</v>
      </c>
      <c r="K3" s="359">
        <v>4.5333333333333337E-2</v>
      </c>
      <c r="L3" s="360">
        <v>3.3000000000000002E-2</v>
      </c>
    </row>
    <row r="4" spans="1:12" x14ac:dyDescent="0.25">
      <c r="A4" s="140" t="s">
        <v>80</v>
      </c>
      <c r="B4" s="342" t="s">
        <v>155</v>
      </c>
      <c r="C4" s="348">
        <v>0.36482352941176477</v>
      </c>
      <c r="D4" s="356">
        <v>0.45500000000000002</v>
      </c>
      <c r="E4" s="348">
        <v>0.64321294158544018</v>
      </c>
      <c r="F4" s="342" t="s">
        <v>155</v>
      </c>
      <c r="G4" s="342" t="s">
        <v>155</v>
      </c>
      <c r="H4" s="348">
        <v>0.36482352941176477</v>
      </c>
      <c r="I4" s="348">
        <v>0.09</v>
      </c>
      <c r="J4" s="348">
        <v>0.14310925505669511</v>
      </c>
      <c r="K4" s="342" t="s">
        <v>155</v>
      </c>
      <c r="L4" s="348">
        <v>0.30640179461615158</v>
      </c>
    </row>
    <row r="5" spans="1:12" x14ac:dyDescent="0.25">
      <c r="A5" s="140" t="s">
        <v>81</v>
      </c>
      <c r="B5" s="342" t="s">
        <v>155</v>
      </c>
      <c r="C5" s="348">
        <v>0.36482352941176477</v>
      </c>
      <c r="D5" s="356">
        <v>0.45500000000000002</v>
      </c>
      <c r="E5" s="348">
        <v>0.64321294158544018</v>
      </c>
      <c r="F5" s="342" t="s">
        <v>155</v>
      </c>
      <c r="G5" s="342" t="s">
        <v>155</v>
      </c>
      <c r="H5" s="348">
        <v>0.36482352941176477</v>
      </c>
      <c r="I5" s="348">
        <v>0.09</v>
      </c>
      <c r="J5" s="348">
        <v>0.14310925505669511</v>
      </c>
      <c r="K5" s="342" t="s">
        <v>155</v>
      </c>
      <c r="L5" s="348">
        <v>0.30640179461615158</v>
      </c>
    </row>
    <row r="6" spans="1:12" ht="15.75" thickBot="1" x14ac:dyDescent="0.3">
      <c r="A6" s="140" t="s">
        <v>151</v>
      </c>
      <c r="B6" s="342" t="s">
        <v>155</v>
      </c>
      <c r="C6" s="348">
        <v>0.29322352941176472</v>
      </c>
      <c r="D6" s="356">
        <v>0.45500000000000002</v>
      </c>
      <c r="E6" s="348">
        <v>0.51697643844164809</v>
      </c>
      <c r="F6" s="342" t="s">
        <v>155</v>
      </c>
      <c r="G6" s="342" t="s">
        <v>155</v>
      </c>
      <c r="H6" s="348">
        <v>0.29322352941176472</v>
      </c>
      <c r="I6" s="348">
        <v>0.08</v>
      </c>
      <c r="J6" s="348">
        <v>0.14310925505669511</v>
      </c>
      <c r="K6" s="342" t="s">
        <v>155</v>
      </c>
      <c r="L6" s="348">
        <v>0.25143270189431705</v>
      </c>
    </row>
    <row r="7" spans="1:12" x14ac:dyDescent="0.25">
      <c r="A7" s="140" t="s">
        <v>83</v>
      </c>
      <c r="B7" s="354">
        <v>2.466666666666667E-2</v>
      </c>
      <c r="C7" s="342" t="s">
        <v>155</v>
      </c>
      <c r="D7" s="342" t="s">
        <v>155</v>
      </c>
      <c r="E7" s="342" t="s">
        <v>155</v>
      </c>
      <c r="F7" s="342" t="s">
        <v>155</v>
      </c>
      <c r="G7" s="342" t="s">
        <v>155</v>
      </c>
      <c r="H7" s="342" t="s">
        <v>155</v>
      </c>
      <c r="I7" s="342" t="s">
        <v>155</v>
      </c>
      <c r="J7" s="348">
        <v>2.8054794520547947E-3</v>
      </c>
      <c r="K7" s="342" t="s">
        <v>155</v>
      </c>
      <c r="L7" s="342" t="s">
        <v>155</v>
      </c>
    </row>
    <row r="8" spans="1:12" x14ac:dyDescent="0.25">
      <c r="A8" s="140" t="s">
        <v>84</v>
      </c>
      <c r="B8" s="348">
        <v>2.6666666666666668E-2</v>
      </c>
      <c r="C8" s="348">
        <v>2.6666666666666668E-2</v>
      </c>
      <c r="D8" s="342" t="s">
        <v>155</v>
      </c>
      <c r="E8" s="342" t="s">
        <v>155</v>
      </c>
      <c r="F8" s="342" t="s">
        <v>155</v>
      </c>
      <c r="G8" s="342" t="s">
        <v>155</v>
      </c>
      <c r="H8" s="342" t="s">
        <v>155</v>
      </c>
      <c r="I8" s="342" t="s">
        <v>155</v>
      </c>
      <c r="J8" s="348">
        <v>3.0329507589781563E-3</v>
      </c>
      <c r="K8" s="342" t="s">
        <v>155</v>
      </c>
      <c r="L8" s="342" t="s">
        <v>155</v>
      </c>
    </row>
    <row r="9" spans="1:12" x14ac:dyDescent="0.25">
      <c r="A9" s="422" t="s">
        <v>248</v>
      </c>
      <c r="B9" s="342" t="s">
        <v>155</v>
      </c>
      <c r="C9" s="342" t="s">
        <v>155</v>
      </c>
      <c r="D9" s="342" t="s">
        <v>155</v>
      </c>
      <c r="E9" s="342" t="s">
        <v>155</v>
      </c>
      <c r="F9" s="342" t="s">
        <v>155</v>
      </c>
      <c r="G9" s="342" t="s">
        <v>155</v>
      </c>
      <c r="H9" s="342" t="s">
        <v>155</v>
      </c>
      <c r="I9" s="342" t="s">
        <v>155</v>
      </c>
      <c r="J9" s="355">
        <v>2.8264840182648405</v>
      </c>
      <c r="K9" s="342" t="s">
        <v>155</v>
      </c>
      <c r="L9" s="342" t="s">
        <v>155</v>
      </c>
    </row>
    <row r="10" spans="1:12" x14ac:dyDescent="0.25">
      <c r="A10" s="140" t="s">
        <v>86</v>
      </c>
      <c r="B10" s="342" t="s">
        <v>155</v>
      </c>
      <c r="C10" s="342" t="s">
        <v>155</v>
      </c>
      <c r="D10" s="342" t="s">
        <v>155</v>
      </c>
      <c r="E10" s="342" t="s">
        <v>155</v>
      </c>
      <c r="F10" s="342" t="s">
        <v>155</v>
      </c>
      <c r="G10" s="342" t="s">
        <v>155</v>
      </c>
      <c r="H10" s="342" t="s">
        <v>155</v>
      </c>
      <c r="I10" s="342" t="s">
        <v>155</v>
      </c>
      <c r="J10" s="355">
        <v>2.8264840182648405</v>
      </c>
      <c r="K10" s="342" t="s">
        <v>155</v>
      </c>
      <c r="L10" s="342" t="s">
        <v>155</v>
      </c>
    </row>
    <row r="11" spans="1:12" x14ac:dyDescent="0.25">
      <c r="A11" s="140" t="s">
        <v>85</v>
      </c>
      <c r="B11" s="342" t="s">
        <v>155</v>
      </c>
      <c r="C11" s="355">
        <v>3.2296918767507004</v>
      </c>
      <c r="D11" s="342" t="s">
        <v>155</v>
      </c>
      <c r="E11" s="342" t="s">
        <v>155</v>
      </c>
      <c r="F11" s="342" t="s">
        <v>155</v>
      </c>
      <c r="G11" s="342" t="s">
        <v>155</v>
      </c>
      <c r="H11" s="355">
        <v>3.5526610644257706</v>
      </c>
      <c r="I11" s="348">
        <v>0.29761904761904767</v>
      </c>
      <c r="J11" s="355">
        <v>1.914764079147641</v>
      </c>
      <c r="K11" s="342" t="s">
        <v>155</v>
      </c>
      <c r="L11" s="342" t="s">
        <v>155</v>
      </c>
    </row>
    <row r="12" spans="1:12" x14ac:dyDescent="0.25">
      <c r="A12" s="140" t="s">
        <v>152</v>
      </c>
      <c r="B12" s="342" t="s">
        <v>155</v>
      </c>
      <c r="C12" s="356">
        <v>1.2</v>
      </c>
      <c r="D12" s="342" t="s">
        <v>155</v>
      </c>
      <c r="E12" s="342" t="s">
        <v>155</v>
      </c>
      <c r="F12" s="342" t="s">
        <v>155</v>
      </c>
      <c r="G12" s="342" t="s">
        <v>155</v>
      </c>
      <c r="H12" s="342" t="s">
        <v>155</v>
      </c>
      <c r="I12" s="342" t="s">
        <v>155</v>
      </c>
      <c r="J12" s="342" t="s">
        <v>155</v>
      </c>
      <c r="K12" s="342" t="s">
        <v>155</v>
      </c>
      <c r="L12" s="342" t="s">
        <v>155</v>
      </c>
    </row>
    <row r="13" spans="1:12" ht="15.75" thickBot="1" x14ac:dyDescent="0.3">
      <c r="A13" s="124"/>
      <c r="B13" s="124"/>
      <c r="C13" s="124"/>
      <c r="D13" s="124"/>
      <c r="E13" s="124"/>
      <c r="F13" s="141"/>
      <c r="G13" s="124"/>
      <c r="H13" s="343"/>
      <c r="I13" s="343"/>
      <c r="J13" s="142"/>
      <c r="K13" s="124"/>
      <c r="L13" s="142"/>
    </row>
    <row r="14" spans="1:12" ht="45.75" thickBot="1" x14ac:dyDescent="0.3">
      <c r="A14" s="344" t="s">
        <v>232</v>
      </c>
      <c r="B14" s="339" t="s">
        <v>18</v>
      </c>
      <c r="C14" s="340" t="s">
        <v>23</v>
      </c>
      <c r="D14" s="340" t="s">
        <v>233</v>
      </c>
      <c r="E14" s="340" t="s">
        <v>234</v>
      </c>
      <c r="F14" s="340" t="s">
        <v>31</v>
      </c>
      <c r="G14" s="340" t="s">
        <v>32</v>
      </c>
      <c r="H14" s="340" t="s">
        <v>34</v>
      </c>
      <c r="I14" s="340" t="s">
        <v>235</v>
      </c>
      <c r="J14" s="341" t="s">
        <v>236</v>
      </c>
      <c r="K14" s="341" t="s">
        <v>153</v>
      </c>
      <c r="L14" s="341" t="s">
        <v>154</v>
      </c>
    </row>
    <row r="15" spans="1:12" x14ac:dyDescent="0.25">
      <c r="A15" s="125" t="s">
        <v>261</v>
      </c>
      <c r="B15" s="428"/>
      <c r="C15" s="428"/>
      <c r="D15" s="428"/>
      <c r="E15" s="428"/>
      <c r="F15" s="429"/>
      <c r="G15" s="429"/>
      <c r="H15" s="428"/>
      <c r="I15" s="428"/>
      <c r="J15" s="428"/>
      <c r="K15" s="428"/>
      <c r="L15" s="428"/>
    </row>
    <row r="16" spans="1:12" x14ac:dyDescent="0.25">
      <c r="A16" s="126" t="s">
        <v>91</v>
      </c>
      <c r="B16" s="348">
        <v>7.8944309927360762E-2</v>
      </c>
      <c r="C16" s="348">
        <v>6.7655136084284459E-2</v>
      </c>
      <c r="D16" s="348">
        <v>5.8511216268965015E-2</v>
      </c>
      <c r="E16" s="348">
        <v>0.11928139384074646</v>
      </c>
      <c r="F16" s="342" t="s">
        <v>155</v>
      </c>
      <c r="G16" s="342" t="s">
        <v>155</v>
      </c>
      <c r="H16" s="348">
        <v>6.7655136084284459E-2</v>
      </c>
      <c r="I16" s="348">
        <v>1.087962962962963E-2</v>
      </c>
      <c r="J16" s="348">
        <v>3.5068493150684936E-2</v>
      </c>
      <c r="K16" s="348">
        <v>4.7366585956416456E-2</v>
      </c>
      <c r="L16" s="348">
        <v>4.0593081650570677E-2</v>
      </c>
    </row>
    <row r="17" spans="1:15" x14ac:dyDescent="0.25">
      <c r="A17" s="126" t="s">
        <v>92</v>
      </c>
      <c r="B17" s="348">
        <v>9.071670702179177E-2</v>
      </c>
      <c r="C17" s="348">
        <v>9.4717190517998248E-2</v>
      </c>
      <c r="D17" s="348">
        <v>6.723657308100367E-2</v>
      </c>
      <c r="E17" s="348">
        <v>0.16699395137704506</v>
      </c>
      <c r="F17" s="342" t="s">
        <v>155</v>
      </c>
      <c r="G17" s="342" t="s">
        <v>155</v>
      </c>
      <c r="H17" s="348">
        <v>9.4717190517998248E-2</v>
      </c>
      <c r="I17" s="348">
        <v>1.087962962962963E-2</v>
      </c>
      <c r="J17" s="348">
        <v>3.5068493150684936E-2</v>
      </c>
      <c r="K17" s="348">
        <v>5.4430024213075058E-2</v>
      </c>
      <c r="L17" s="348">
        <v>5.6830314310798949E-2</v>
      </c>
    </row>
    <row r="18" spans="1:15" x14ac:dyDescent="0.25">
      <c r="A18" s="126" t="s">
        <v>93</v>
      </c>
      <c r="B18" s="348">
        <v>0.11633898305084746</v>
      </c>
      <c r="C18" s="348">
        <v>0.12093355575065846</v>
      </c>
      <c r="D18" s="348">
        <v>8.6227055554264243E-2</v>
      </c>
      <c r="E18" s="348">
        <v>0.21321549149033428</v>
      </c>
      <c r="F18" s="342" t="s">
        <v>155</v>
      </c>
      <c r="G18" s="342" t="s">
        <v>155</v>
      </c>
      <c r="H18" s="348">
        <v>0.12093355575065846</v>
      </c>
      <c r="I18" s="348">
        <v>1.087962962962963E-2</v>
      </c>
      <c r="J18" s="348">
        <v>3.5068493150684936E-2</v>
      </c>
      <c r="K18" s="348">
        <v>6.9803389830508475E-2</v>
      </c>
      <c r="L18" s="348">
        <v>7.2560133450395081E-2</v>
      </c>
    </row>
    <row r="19" spans="1:15" ht="15.75" thickBot="1" x14ac:dyDescent="0.3">
      <c r="A19" s="127" t="s">
        <v>237</v>
      </c>
      <c r="B19" s="342" t="s">
        <v>155</v>
      </c>
      <c r="C19" s="348">
        <v>0.2151952059747316</v>
      </c>
      <c r="D19" s="342" t="s">
        <v>155</v>
      </c>
      <c r="E19" s="342" t="s">
        <v>155</v>
      </c>
      <c r="F19" s="342" t="s">
        <v>155</v>
      </c>
      <c r="G19" s="342" t="s">
        <v>155</v>
      </c>
      <c r="H19" s="348">
        <v>0.2151952059747316</v>
      </c>
      <c r="I19" s="348">
        <v>5.5010070979558359E-2</v>
      </c>
      <c r="J19" s="342" t="s">
        <v>155</v>
      </c>
      <c r="K19" s="342" t="s">
        <v>155</v>
      </c>
      <c r="L19" s="342" t="s">
        <v>155</v>
      </c>
    </row>
    <row r="24" spans="1:15" ht="15.75" thickBot="1" x14ac:dyDescent="0.3"/>
    <row r="25" spans="1:15" ht="15.75" thickBot="1" x14ac:dyDescent="0.3">
      <c r="B25" s="470" t="s">
        <v>18</v>
      </c>
      <c r="C25" s="471"/>
      <c r="D25" s="471"/>
      <c r="E25" s="471"/>
      <c r="F25" s="471"/>
      <c r="G25" s="471"/>
      <c r="H25" s="472"/>
      <c r="I25" s="461" t="s">
        <v>23</v>
      </c>
      <c r="J25" s="462"/>
      <c r="K25" s="462"/>
      <c r="L25" s="462"/>
      <c r="M25" s="462"/>
      <c r="N25" s="462"/>
      <c r="O25" s="463"/>
    </row>
    <row r="26" spans="1:15" ht="30.75" thickBot="1" x14ac:dyDescent="0.3">
      <c r="A26" s="338" t="s">
        <v>232</v>
      </c>
      <c r="B26" s="339" t="s">
        <v>95</v>
      </c>
      <c r="C26" s="339" t="s">
        <v>19</v>
      </c>
      <c r="D26" s="339" t="s">
        <v>22</v>
      </c>
      <c r="E26" s="339" t="s">
        <v>24</v>
      </c>
      <c r="F26" s="339" t="s">
        <v>26</v>
      </c>
      <c r="G26" s="339" t="s">
        <v>28</v>
      </c>
      <c r="H26" s="339" t="s">
        <v>30</v>
      </c>
      <c r="I26" s="339" t="s">
        <v>96</v>
      </c>
      <c r="J26" s="339" t="s">
        <v>33</v>
      </c>
      <c r="K26" s="339" t="s">
        <v>35</v>
      </c>
      <c r="L26" s="339" t="s">
        <v>37</v>
      </c>
      <c r="M26" s="339" t="s">
        <v>39</v>
      </c>
      <c r="N26" s="339" t="s">
        <v>41</v>
      </c>
      <c r="O26" s="345" t="s">
        <v>43</v>
      </c>
    </row>
    <row r="27" spans="1:15" x14ac:dyDescent="0.25">
      <c r="A27" s="367" t="s">
        <v>79</v>
      </c>
      <c r="B27" s="349">
        <v>9.5764416521069456E-2</v>
      </c>
      <c r="C27" s="349">
        <v>8.279602539281132E-2</v>
      </c>
      <c r="D27" s="349">
        <v>8.279602539281132E-2</v>
      </c>
      <c r="E27" s="349">
        <v>8.279602539281132E-2</v>
      </c>
      <c r="F27" s="349">
        <v>8.279602539281132E-2</v>
      </c>
      <c r="G27" s="349">
        <v>8.279602539281132E-2</v>
      </c>
      <c r="H27" s="349">
        <v>8.279602539281132E-2</v>
      </c>
      <c r="I27" s="350">
        <v>7.8328113008763245E-2</v>
      </c>
      <c r="J27" s="350">
        <v>6.276940230880107E-2</v>
      </c>
      <c r="K27" s="350">
        <v>6.276940230880107E-2</v>
      </c>
      <c r="L27" s="350">
        <v>6.276940230880107E-2</v>
      </c>
      <c r="M27" s="350">
        <v>6.276940230880107E-2</v>
      </c>
      <c r="N27" s="350">
        <v>6.276940230880107E-2</v>
      </c>
      <c r="O27" s="351">
        <v>6.276940230880107E-2</v>
      </c>
    </row>
    <row r="28" spans="1:15" x14ac:dyDescent="0.25">
      <c r="A28" s="368" t="s">
        <v>80</v>
      </c>
      <c r="B28" s="120" t="s">
        <v>155</v>
      </c>
      <c r="C28" s="120" t="s">
        <v>155</v>
      </c>
      <c r="D28" s="120" t="s">
        <v>155</v>
      </c>
      <c r="E28" s="120" t="s">
        <v>155</v>
      </c>
      <c r="F28" s="120" t="s">
        <v>155</v>
      </c>
      <c r="G28" s="120" t="s">
        <v>155</v>
      </c>
      <c r="H28" s="120" t="s">
        <v>155</v>
      </c>
      <c r="I28" s="349">
        <v>0.43058823529411766</v>
      </c>
      <c r="J28" s="349">
        <v>0.35411764705882354</v>
      </c>
      <c r="K28" s="349">
        <v>0.35411764705882354</v>
      </c>
      <c r="L28" s="349">
        <v>0.35411764705882354</v>
      </c>
      <c r="M28" s="349">
        <v>0.35411764705882354</v>
      </c>
      <c r="N28" s="349">
        <v>0.35411764705882354</v>
      </c>
      <c r="O28" s="349">
        <v>0.35411764705882354</v>
      </c>
    </row>
    <row r="29" spans="1:15" x14ac:dyDescent="0.25">
      <c r="A29" s="368" t="s">
        <v>81</v>
      </c>
      <c r="B29" s="120" t="s">
        <v>155</v>
      </c>
      <c r="C29" s="120" t="s">
        <v>155</v>
      </c>
      <c r="D29" s="120" t="s">
        <v>155</v>
      </c>
      <c r="E29" s="120" t="s">
        <v>155</v>
      </c>
      <c r="F29" s="120" t="s">
        <v>155</v>
      </c>
      <c r="G29" s="120" t="s">
        <v>155</v>
      </c>
      <c r="H29" s="120" t="s">
        <v>155</v>
      </c>
      <c r="I29" s="349">
        <v>0.43058823529411766</v>
      </c>
      <c r="J29" s="349">
        <v>0.35411764705882354</v>
      </c>
      <c r="K29" s="349">
        <v>0.35411764705882354</v>
      </c>
      <c r="L29" s="349">
        <v>0.35411764705882354</v>
      </c>
      <c r="M29" s="349">
        <v>0.35411764705882354</v>
      </c>
      <c r="N29" s="349">
        <v>0.35411764705882354</v>
      </c>
      <c r="O29" s="349">
        <v>0.35411764705882354</v>
      </c>
    </row>
    <row r="30" spans="1:15" x14ac:dyDescent="0.25">
      <c r="A30" s="368" t="s">
        <v>151</v>
      </c>
      <c r="B30" s="120" t="s">
        <v>155</v>
      </c>
      <c r="C30" s="120" t="s">
        <v>155</v>
      </c>
      <c r="D30" s="120" t="s">
        <v>155</v>
      </c>
      <c r="E30" s="120" t="s">
        <v>155</v>
      </c>
      <c r="F30" s="120" t="s">
        <v>155</v>
      </c>
      <c r="G30" s="120" t="s">
        <v>155</v>
      </c>
      <c r="H30" s="120" t="s">
        <v>155</v>
      </c>
      <c r="I30" s="349">
        <v>0.30941176470588239</v>
      </c>
      <c r="J30" s="349">
        <v>0.29058823529411765</v>
      </c>
      <c r="K30" s="349">
        <v>0.29058823529411765</v>
      </c>
      <c r="L30" s="349">
        <v>0.29058823529411765</v>
      </c>
      <c r="M30" s="349">
        <v>0.29058823529411765</v>
      </c>
      <c r="N30" s="349">
        <v>0.29058823529411765</v>
      </c>
      <c r="O30" s="349">
        <v>0.29058823529411765</v>
      </c>
    </row>
    <row r="31" spans="1:15" x14ac:dyDescent="0.25">
      <c r="A31" s="368" t="s">
        <v>83</v>
      </c>
      <c r="B31" s="349">
        <v>3.8666666666666669E-2</v>
      </c>
      <c r="C31" s="349">
        <v>0.03</v>
      </c>
      <c r="D31" s="349">
        <v>2.8666666666666667E-2</v>
      </c>
      <c r="E31" s="349">
        <v>2.466666666666667E-2</v>
      </c>
      <c r="F31" s="349">
        <v>2.466666666666667E-2</v>
      </c>
      <c r="G31" s="349">
        <v>2.466666666666667E-2</v>
      </c>
      <c r="H31" s="349">
        <v>2.466666666666667E-2</v>
      </c>
      <c r="I31" s="346" t="s">
        <v>155</v>
      </c>
      <c r="J31" s="342" t="s">
        <v>155</v>
      </c>
      <c r="K31" s="342" t="s">
        <v>155</v>
      </c>
      <c r="L31" s="342" t="s">
        <v>155</v>
      </c>
      <c r="M31" s="342" t="s">
        <v>155</v>
      </c>
      <c r="N31" s="342" t="s">
        <v>155</v>
      </c>
      <c r="O31" s="347" t="s">
        <v>155</v>
      </c>
    </row>
    <row r="32" spans="1:15" ht="15.75" thickBot="1" x14ac:dyDescent="0.3">
      <c r="A32" s="368" t="s">
        <v>84</v>
      </c>
      <c r="B32" s="349">
        <v>3.3333333333333333E-2</v>
      </c>
      <c r="C32" s="349">
        <v>2.6666666666666668E-2</v>
      </c>
      <c r="D32" s="349">
        <v>2.6666666666666668E-2</v>
      </c>
      <c r="E32" s="349">
        <v>2.6666666666666668E-2</v>
      </c>
      <c r="F32" s="349">
        <v>2.6666666666666668E-2</v>
      </c>
      <c r="G32" s="349">
        <v>2.6666666666666668E-2</v>
      </c>
      <c r="H32" s="349">
        <v>2.6666666666666668E-2</v>
      </c>
      <c r="I32" s="352">
        <v>3.3333333333333333E-2</v>
      </c>
      <c r="J32" s="352">
        <v>2.6666666666666668E-2</v>
      </c>
      <c r="K32" s="352">
        <v>2.6666666666666668E-2</v>
      </c>
      <c r="L32" s="352">
        <v>2.6666666666666668E-2</v>
      </c>
      <c r="M32" s="352">
        <v>2.6666666666666668E-2</v>
      </c>
      <c r="N32" s="352">
        <v>2.6666666666666668E-2</v>
      </c>
      <c r="O32" s="352">
        <v>2.6666666666666668E-2</v>
      </c>
    </row>
  </sheetData>
  <sheetProtection algorithmName="SHA-512" hashValue="udvtOksR9mjuWFLIa7PNtAb2KdrDLNMxXUDoIxNM1MOOp5zNQKvPxPWwpPVSZMwmzhCOCSBvCuZ0hSqvSKrlAw==" saltValue="jogp+oi6Ag8eoPWIIjc2CA==" spinCount="100000" sheet="1" objects="1" scenarios="1"/>
  <mergeCells count="2">
    <mergeCell ref="B25:H25"/>
    <mergeCell ref="I25:O25"/>
  </mergeCells>
  <conditionalFormatting sqref="B15:L19 B3:L12">
    <cfRule type="cellIs" dxfId="3" priority="3" operator="lessThan">
      <formula>0</formula>
    </cfRule>
  </conditionalFormatting>
  <conditionalFormatting sqref="B4">
    <cfRule type="cellIs" dxfId="2" priority="4" operator="lessThan">
      <formula>0</formula>
    </cfRule>
  </conditionalFormatting>
  <conditionalFormatting sqref="B31:H31 B32:O32 B27:O30">
    <cfRule type="cellIs" dxfId="1" priority="2" operator="lessThan">
      <formula>0</formula>
    </cfRule>
  </conditionalFormatting>
  <conditionalFormatting sqref="I31:O31">
    <cfRule type="cellIs" dxfId="0" priority="1" operator="lessThan">
      <formula>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6CA42A-DB3E-4EBF-84C8-CC389874C26E}">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www.w3.org/XML/1998/namespace"/>
    <ds:schemaRef ds:uri="http://purl.org/dc/elements/1.1/"/>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EBF33DC9-F428-497E-B548-8A31609F48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39A16FF-B21B-404C-AC8B-8139123B0C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User guide</vt:lpstr>
      <vt:lpstr>Example</vt:lpstr>
      <vt:lpstr>Calculation</vt:lpstr>
      <vt:lpstr>default values</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2020-02-04T10:16:28Z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