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updateLinks="neve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47DF2E9B-9A92-49E5-8886-F49C435CB642}"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5" r:id="rId2"/>
    <sheet name="Calculation" sheetId="16" r:id="rId3"/>
  </sheets>
  <externalReferences>
    <externalReference r:id="rId4"/>
  </externalReferences>
  <definedNames>
    <definedName name="_xlnm._FilterDatabase" localSheetId="2" hidden="1">Calculation!$A$152:$V$349</definedName>
    <definedName name="_xlnm._FilterDatabase" localSheetId="1" hidden="1">Example!$A$152:$V$349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76" i="16" l="1"/>
  <c r="Q74" i="16"/>
  <c r="Q73" i="16"/>
  <c r="Q72" i="16"/>
  <c r="Q71" i="16"/>
  <c r="I75" i="16"/>
  <c r="I76" i="16"/>
  <c r="I71" i="16"/>
  <c r="H343" i="16"/>
  <c r="H344" i="16" s="1"/>
  <c r="H345" i="16" s="1"/>
  <c r="H346" i="16" s="1"/>
  <c r="H347" i="16" s="1"/>
  <c r="H348" i="16" s="1"/>
  <c r="H349" i="16" s="1"/>
  <c r="H342" i="16"/>
  <c r="G342" i="16"/>
  <c r="G343" i="16" s="1"/>
  <c r="G344" i="16" s="1"/>
  <c r="G345" i="16" s="1"/>
  <c r="F342" i="16"/>
  <c r="I342" i="16" s="1"/>
  <c r="F341" i="16"/>
  <c r="F347" i="16" s="1"/>
  <c r="G340" i="16"/>
  <c r="F340" i="16"/>
  <c r="G336" i="16"/>
  <c r="G337" i="16" s="1"/>
  <c r="G338" i="16" s="1"/>
  <c r="G339" i="16" s="1"/>
  <c r="G335" i="16"/>
  <c r="I335" i="16" s="1"/>
  <c r="F335" i="16"/>
  <c r="F339" i="16" s="1"/>
  <c r="I334" i="16"/>
  <c r="Q334" i="16" s="1"/>
  <c r="F334" i="16"/>
  <c r="F333" i="16"/>
  <c r="I333" i="16" s="1"/>
  <c r="G332" i="16"/>
  <c r="G331" i="16"/>
  <c r="G330" i="16"/>
  <c r="H326" i="16"/>
  <c r="G326" i="16"/>
  <c r="G327" i="16" s="1"/>
  <c r="G328" i="16" s="1"/>
  <c r="G329" i="16" s="1"/>
  <c r="H322" i="16"/>
  <c r="G322" i="16"/>
  <c r="G323" i="16" s="1"/>
  <c r="G324" i="16" s="1"/>
  <c r="G325" i="16" s="1"/>
  <c r="H321" i="16"/>
  <c r="H320" i="16"/>
  <c r="H319" i="16"/>
  <c r="H318" i="16"/>
  <c r="H317" i="16"/>
  <c r="H316" i="16"/>
  <c r="H315" i="16"/>
  <c r="G315" i="16"/>
  <c r="G316" i="16" s="1"/>
  <c r="G317" i="16" s="1"/>
  <c r="G318" i="16" s="1"/>
  <c r="G319" i="16" s="1"/>
  <c r="G320" i="16" s="1"/>
  <c r="G321" i="16" s="1"/>
  <c r="F315" i="16"/>
  <c r="F322" i="16" s="1"/>
  <c r="G314" i="16"/>
  <c r="G313" i="16"/>
  <c r="G312" i="16"/>
  <c r="H308" i="16"/>
  <c r="G308" i="16"/>
  <c r="G309" i="16" s="1"/>
  <c r="G310" i="16" s="1"/>
  <c r="G311" i="16" s="1"/>
  <c r="H304" i="16"/>
  <c r="G304" i="16"/>
  <c r="G305" i="16" s="1"/>
  <c r="G306" i="16" s="1"/>
  <c r="G307" i="16" s="1"/>
  <c r="H303" i="16"/>
  <c r="H302" i="16"/>
  <c r="H301" i="16"/>
  <c r="H300" i="16"/>
  <c r="H299" i="16"/>
  <c r="H298" i="16"/>
  <c r="H297" i="16"/>
  <c r="G297" i="16"/>
  <c r="G298" i="16" s="1"/>
  <c r="G299" i="16" s="1"/>
  <c r="G300" i="16" s="1"/>
  <c r="G301" i="16" s="1"/>
  <c r="G302" i="16" s="1"/>
  <c r="G303" i="16" s="1"/>
  <c r="F297" i="16"/>
  <c r="F308" i="16" s="1"/>
  <c r="I308" i="16" s="1"/>
  <c r="G296" i="16"/>
  <c r="G295" i="16"/>
  <c r="G294" i="16"/>
  <c r="H290" i="16"/>
  <c r="G290" i="16"/>
  <c r="G291" i="16" s="1"/>
  <c r="G292" i="16" s="1"/>
  <c r="G293" i="16" s="1"/>
  <c r="H286" i="16"/>
  <c r="G286" i="16"/>
  <c r="G287" i="16" s="1"/>
  <c r="G288" i="16" s="1"/>
  <c r="G289" i="16" s="1"/>
  <c r="H285" i="16"/>
  <c r="H284" i="16"/>
  <c r="H283" i="16"/>
  <c r="H282" i="16"/>
  <c r="H281" i="16"/>
  <c r="H280" i="16"/>
  <c r="H279" i="16"/>
  <c r="G279" i="16"/>
  <c r="F279" i="16"/>
  <c r="F289" i="16" s="1"/>
  <c r="G278" i="16"/>
  <c r="H277" i="16"/>
  <c r="H276" i="16"/>
  <c r="H275" i="16"/>
  <c r="H274" i="16"/>
  <c r="H273" i="16"/>
  <c r="H272" i="16"/>
  <c r="H271" i="16"/>
  <c r="G271" i="16"/>
  <c r="G272" i="16" s="1"/>
  <c r="G273" i="16" s="1"/>
  <c r="G274" i="16" s="1"/>
  <c r="G275" i="16" s="1"/>
  <c r="G276" i="16" s="1"/>
  <c r="G277" i="16" s="1"/>
  <c r="F271" i="16"/>
  <c r="F274" i="16" s="1"/>
  <c r="G270" i="16"/>
  <c r="G269" i="16"/>
  <c r="G268" i="16"/>
  <c r="G267" i="16"/>
  <c r="G266" i="16"/>
  <c r="G265" i="16"/>
  <c r="H264" i="16"/>
  <c r="H263" i="16"/>
  <c r="H262" i="16"/>
  <c r="H261" i="16"/>
  <c r="H260" i="16"/>
  <c r="H259" i="16"/>
  <c r="H258" i="16"/>
  <c r="G258" i="16"/>
  <c r="G259" i="16" s="1"/>
  <c r="G260" i="16" s="1"/>
  <c r="G261" i="16" s="1"/>
  <c r="G262" i="16" s="1"/>
  <c r="G263" i="16" s="1"/>
  <c r="G264" i="16" s="1"/>
  <c r="H257" i="16"/>
  <c r="H256" i="16"/>
  <c r="H255" i="16"/>
  <c r="H254" i="16"/>
  <c r="H253" i="16"/>
  <c r="H252" i="16"/>
  <c r="H251" i="16"/>
  <c r="G251" i="16"/>
  <c r="G252" i="16" s="1"/>
  <c r="G253" i="16" s="1"/>
  <c r="G254" i="16" s="1"/>
  <c r="G255" i="16" s="1"/>
  <c r="G256" i="16" s="1"/>
  <c r="G257" i="16" s="1"/>
  <c r="F251" i="16"/>
  <c r="F267" i="16" s="1"/>
  <c r="G250" i="16"/>
  <c r="G249" i="16"/>
  <c r="G248" i="16"/>
  <c r="G247" i="16"/>
  <c r="G246" i="16"/>
  <c r="G245" i="16"/>
  <c r="H244" i="16"/>
  <c r="H243" i="16"/>
  <c r="H242" i="16"/>
  <c r="H241" i="16"/>
  <c r="H240" i="16"/>
  <c r="H239" i="16"/>
  <c r="H238" i="16"/>
  <c r="G238" i="16"/>
  <c r="G239" i="16" s="1"/>
  <c r="G240" i="16" s="1"/>
  <c r="G241" i="16" s="1"/>
  <c r="G242" i="16" s="1"/>
  <c r="G243" i="16" s="1"/>
  <c r="G244" i="16" s="1"/>
  <c r="H237" i="16"/>
  <c r="H236" i="16"/>
  <c r="H235" i="16"/>
  <c r="H234" i="16"/>
  <c r="H233" i="16"/>
  <c r="H232" i="16"/>
  <c r="G232" i="16"/>
  <c r="G233" i="16" s="1"/>
  <c r="G234" i="16" s="1"/>
  <c r="G235" i="16" s="1"/>
  <c r="G236" i="16" s="1"/>
  <c r="G237" i="16" s="1"/>
  <c r="H231" i="16"/>
  <c r="G231" i="16"/>
  <c r="F231" i="16"/>
  <c r="F236" i="16" s="1"/>
  <c r="G230" i="16"/>
  <c r="G229" i="16"/>
  <c r="G228" i="16"/>
  <c r="G227" i="16"/>
  <c r="G226" i="16"/>
  <c r="G225" i="16"/>
  <c r="H224" i="16"/>
  <c r="H223" i="16"/>
  <c r="H222" i="16"/>
  <c r="H221" i="16"/>
  <c r="H220" i="16"/>
  <c r="H219" i="16"/>
  <c r="H218" i="16"/>
  <c r="G218" i="16"/>
  <c r="G219" i="16" s="1"/>
  <c r="G220" i="16" s="1"/>
  <c r="H217" i="16"/>
  <c r="H216" i="16"/>
  <c r="F216" i="16"/>
  <c r="H215" i="16"/>
  <c r="H214" i="16"/>
  <c r="H213" i="16"/>
  <c r="H212" i="16"/>
  <c r="H211" i="16"/>
  <c r="I211" i="16" s="1"/>
  <c r="J211" i="16" s="1"/>
  <c r="G211" i="16"/>
  <c r="G212" i="16" s="1"/>
  <c r="F211" i="16"/>
  <c r="F230" i="16" s="1"/>
  <c r="I230" i="16" s="1"/>
  <c r="G210" i="16"/>
  <c r="H209" i="16"/>
  <c r="H208" i="16"/>
  <c r="H207" i="16"/>
  <c r="H206" i="16"/>
  <c r="G206" i="16"/>
  <c r="G207" i="16" s="1"/>
  <c r="G208" i="16" s="1"/>
  <c r="G209" i="16" s="1"/>
  <c r="H205" i="16"/>
  <c r="G205" i="16"/>
  <c r="H204" i="16"/>
  <c r="H203" i="16"/>
  <c r="H202" i="16"/>
  <c r="H201" i="16"/>
  <c r="H200" i="16"/>
  <c r="G200" i="16"/>
  <c r="G201" i="16" s="1"/>
  <c r="G202" i="16" s="1"/>
  <c r="G203" i="16" s="1"/>
  <c r="G204" i="16" s="1"/>
  <c r="F200" i="16"/>
  <c r="G199" i="16"/>
  <c r="H198" i="16"/>
  <c r="H197" i="16"/>
  <c r="H196" i="16"/>
  <c r="H195" i="16"/>
  <c r="H194" i="16"/>
  <c r="H193" i="16"/>
  <c r="F193" i="16"/>
  <c r="H192" i="16"/>
  <c r="G192" i="16"/>
  <c r="G193" i="16" s="1"/>
  <c r="F192" i="16"/>
  <c r="F196" i="16" s="1"/>
  <c r="G191" i="16"/>
  <c r="G190" i="16"/>
  <c r="G186" i="16"/>
  <c r="G187" i="16" s="1"/>
  <c r="G188" i="16" s="1"/>
  <c r="G189" i="16" s="1"/>
  <c r="G182" i="16"/>
  <c r="G183" i="16" s="1"/>
  <c r="G184" i="16" s="1"/>
  <c r="G185" i="16" s="1"/>
  <c r="D179" i="16"/>
  <c r="D180" i="16" s="1"/>
  <c r="D181" i="16" s="1"/>
  <c r="G178" i="16"/>
  <c r="G179" i="16" s="1"/>
  <c r="G180" i="16" s="1"/>
  <c r="G181" i="16" s="1"/>
  <c r="H176" i="16"/>
  <c r="G174" i="16"/>
  <c r="G175" i="16" s="1"/>
  <c r="G176" i="16" s="1"/>
  <c r="G177" i="16" s="1"/>
  <c r="G170" i="16"/>
  <c r="G171" i="16" s="1"/>
  <c r="G172" i="16" s="1"/>
  <c r="G173" i="16" s="1"/>
  <c r="H169" i="16"/>
  <c r="H168" i="16"/>
  <c r="H167" i="16"/>
  <c r="H166" i="16"/>
  <c r="H165" i="16"/>
  <c r="H164" i="16"/>
  <c r="G164" i="16"/>
  <c r="G165" i="16" s="1"/>
  <c r="G166" i="16" s="1"/>
  <c r="G167" i="16" s="1"/>
  <c r="G168" i="16" s="1"/>
  <c r="G169" i="16" s="1"/>
  <c r="H163" i="16"/>
  <c r="G163" i="16"/>
  <c r="H162" i="16"/>
  <c r="H161" i="16"/>
  <c r="H160" i="16"/>
  <c r="H159" i="16"/>
  <c r="H158" i="16"/>
  <c r="H157" i="16"/>
  <c r="H156" i="16"/>
  <c r="G156" i="16"/>
  <c r="G157" i="16" s="1"/>
  <c r="G158" i="16" s="1"/>
  <c r="G159" i="16" s="1"/>
  <c r="G160" i="16" s="1"/>
  <c r="G161" i="16" s="1"/>
  <c r="G162" i="16" s="1"/>
  <c r="F156" i="16"/>
  <c r="F167" i="16" s="1"/>
  <c r="Q84" i="16"/>
  <c r="Q83" i="16"/>
  <c r="I83" i="16"/>
  <c r="Q82" i="16"/>
  <c r="I82" i="16"/>
  <c r="Q81" i="16"/>
  <c r="I81" i="16"/>
  <c r="M67" i="16"/>
  <c r="M66" i="16"/>
  <c r="M65" i="16"/>
  <c r="M64" i="16"/>
  <c r="M60" i="16"/>
  <c r="M59" i="16"/>
  <c r="M58" i="16"/>
  <c r="M57" i="16"/>
  <c r="M56" i="16"/>
  <c r="M55" i="16"/>
  <c r="M54" i="16"/>
  <c r="F195" i="16" l="1"/>
  <c r="F212" i="16"/>
  <c r="F214" i="16"/>
  <c r="F224" i="16"/>
  <c r="F229" i="16"/>
  <c r="F318" i="16"/>
  <c r="F336" i="16"/>
  <c r="F181" i="16"/>
  <c r="I181" i="16" s="1"/>
  <c r="F222" i="16"/>
  <c r="F227" i="16"/>
  <c r="F346" i="16"/>
  <c r="F168" i="16"/>
  <c r="I168" i="16" s="1"/>
  <c r="F171" i="16"/>
  <c r="F268" i="16"/>
  <c r="I212" i="16"/>
  <c r="M212" i="16" s="1"/>
  <c r="G213" i="16"/>
  <c r="G214" i="16" s="1"/>
  <c r="G215" i="16" s="1"/>
  <c r="G216" i="16" s="1"/>
  <c r="G217" i="16" s="1"/>
  <c r="F218" i="16"/>
  <c r="F220" i="16"/>
  <c r="F225" i="16"/>
  <c r="F319" i="16"/>
  <c r="I319" i="16" s="1"/>
  <c r="F338" i="16"/>
  <c r="I341" i="16"/>
  <c r="Q341" i="16" s="1"/>
  <c r="F349" i="16"/>
  <c r="I268" i="16"/>
  <c r="Q268" i="16" s="1"/>
  <c r="I236" i="16"/>
  <c r="J236" i="16" s="1"/>
  <c r="I336" i="16"/>
  <c r="M336" i="16" s="1"/>
  <c r="I340" i="16"/>
  <c r="J340" i="16" s="1"/>
  <c r="I339" i="16"/>
  <c r="Q339" i="16" s="1"/>
  <c r="I338" i="16"/>
  <c r="I322" i="16"/>
  <c r="J322" i="16" s="1"/>
  <c r="I167" i="16"/>
  <c r="Q167" i="16" s="1"/>
  <c r="M211" i="16"/>
  <c r="F213" i="16"/>
  <c r="F217" i="16"/>
  <c r="F221" i="16"/>
  <c r="F256" i="16"/>
  <c r="F261" i="16"/>
  <c r="I261" i="16" s="1"/>
  <c r="I156" i="16"/>
  <c r="Q156" i="16" s="1"/>
  <c r="F163" i="16"/>
  <c r="I163" i="16" s="1"/>
  <c r="Q163" i="16" s="1"/>
  <c r="F194" i="16"/>
  <c r="F284" i="16"/>
  <c r="F286" i="16"/>
  <c r="F288" i="16"/>
  <c r="I288" i="16" s="1"/>
  <c r="F292" i="16"/>
  <c r="I292" i="16" s="1"/>
  <c r="F309" i="16"/>
  <c r="I309" i="16" s="1"/>
  <c r="M334" i="16"/>
  <c r="F198" i="16"/>
  <c r="F281" i="16"/>
  <c r="F165" i="16"/>
  <c r="I165" i="16" s="1"/>
  <c r="M165" i="16" s="1"/>
  <c r="F178" i="16"/>
  <c r="I178" i="16" s="1"/>
  <c r="J178" i="16" s="1"/>
  <c r="I192" i="16"/>
  <c r="J192" i="16" s="1"/>
  <c r="F197" i="16"/>
  <c r="F199" i="16"/>
  <c r="I199" i="16" s="1"/>
  <c r="Q199" i="16" s="1"/>
  <c r="F280" i="16"/>
  <c r="F282" i="16"/>
  <c r="F293" i="16"/>
  <c r="I293" i="16" s="1"/>
  <c r="F345" i="16"/>
  <c r="F285" i="16"/>
  <c r="F290" i="16"/>
  <c r="I290" i="16" s="1"/>
  <c r="J290" i="16" s="1"/>
  <c r="F291" i="16"/>
  <c r="I291" i="16" s="1"/>
  <c r="F294" i="16"/>
  <c r="I294" i="16" s="1"/>
  <c r="Q294" i="16" s="1"/>
  <c r="F296" i="16"/>
  <c r="I296" i="16" s="1"/>
  <c r="Q296" i="16" s="1"/>
  <c r="J334" i="16"/>
  <c r="B117" i="16" s="1"/>
  <c r="F161" i="16"/>
  <c r="I161" i="16" s="1"/>
  <c r="F173" i="16"/>
  <c r="I173" i="16" s="1"/>
  <c r="F159" i="16"/>
  <c r="I159" i="16" s="1"/>
  <c r="F164" i="16"/>
  <c r="I164" i="16" s="1"/>
  <c r="F169" i="16"/>
  <c r="I169" i="16" s="1"/>
  <c r="F175" i="16"/>
  <c r="I175" i="16" s="1"/>
  <c r="F157" i="16"/>
  <c r="I157" i="16" s="1"/>
  <c r="F160" i="16"/>
  <c r="I160" i="16" s="1"/>
  <c r="I193" i="16"/>
  <c r="G194" i="16"/>
  <c r="G195" i="16" s="1"/>
  <c r="G196" i="16" s="1"/>
  <c r="G197" i="16" s="1"/>
  <c r="G198" i="16" s="1"/>
  <c r="G221" i="16"/>
  <c r="G222" i="16" s="1"/>
  <c r="G223" i="16" s="1"/>
  <c r="G224" i="16" s="1"/>
  <c r="I220" i="16"/>
  <c r="I274" i="16"/>
  <c r="M230" i="16"/>
  <c r="Q230" i="16"/>
  <c r="J230" i="16"/>
  <c r="Q236" i="16"/>
  <c r="M236" i="16"/>
  <c r="F191" i="16"/>
  <c r="I191" i="16" s="1"/>
  <c r="F189" i="16"/>
  <c r="I189" i="16" s="1"/>
  <c r="F187" i="16"/>
  <c r="I187" i="16" s="1"/>
  <c r="F185" i="16"/>
  <c r="I185" i="16" s="1"/>
  <c r="F183" i="16"/>
  <c r="I183" i="16" s="1"/>
  <c r="F190" i="16"/>
  <c r="I190" i="16" s="1"/>
  <c r="F188" i="16"/>
  <c r="I188" i="16" s="1"/>
  <c r="F186" i="16"/>
  <c r="I186" i="16" s="1"/>
  <c r="F184" i="16"/>
  <c r="I184" i="16" s="1"/>
  <c r="F182" i="16"/>
  <c r="I182" i="16" s="1"/>
  <c r="F179" i="16"/>
  <c r="I179" i="16" s="1"/>
  <c r="F176" i="16"/>
  <c r="I176" i="16" s="1"/>
  <c r="F174" i="16"/>
  <c r="I174" i="16" s="1"/>
  <c r="F172" i="16"/>
  <c r="I172" i="16" s="1"/>
  <c r="F170" i="16"/>
  <c r="I170" i="16" s="1"/>
  <c r="F166" i="16"/>
  <c r="I166" i="16" s="1"/>
  <c r="F162" i="16"/>
  <c r="I162" i="16" s="1"/>
  <c r="F158" i="16"/>
  <c r="I158" i="16" s="1"/>
  <c r="F180" i="16"/>
  <c r="I180" i="16" s="1"/>
  <c r="F177" i="16"/>
  <c r="I177" i="16" s="1"/>
  <c r="I171" i="16"/>
  <c r="F208" i="16"/>
  <c r="I208" i="16" s="1"/>
  <c r="F204" i="16"/>
  <c r="I204" i="16" s="1"/>
  <c r="F203" i="16"/>
  <c r="I203" i="16" s="1"/>
  <c r="J199" i="16"/>
  <c r="F206" i="16"/>
  <c r="I206" i="16" s="1"/>
  <c r="Q211" i="16"/>
  <c r="J212" i="16"/>
  <c r="I222" i="16"/>
  <c r="I225" i="16"/>
  <c r="F240" i="16"/>
  <c r="I240" i="16" s="1"/>
  <c r="F243" i="16"/>
  <c r="I243" i="16" s="1"/>
  <c r="F244" i="16"/>
  <c r="I244" i="16" s="1"/>
  <c r="F246" i="16"/>
  <c r="I246" i="16" s="1"/>
  <c r="F262" i="16"/>
  <c r="I262" i="16" s="1"/>
  <c r="F258" i="16"/>
  <c r="I258" i="16" s="1"/>
  <c r="F254" i="16"/>
  <c r="I254" i="16" s="1"/>
  <c r="F269" i="16"/>
  <c r="I269" i="16" s="1"/>
  <c r="F265" i="16"/>
  <c r="I265" i="16" s="1"/>
  <c r="F260" i="16"/>
  <c r="I260" i="16" s="1"/>
  <c r="F257" i="16"/>
  <c r="I257" i="16" s="1"/>
  <c r="F252" i="16"/>
  <c r="I252" i="16" s="1"/>
  <c r="F270" i="16"/>
  <c r="I270" i="16" s="1"/>
  <c r="F266" i="16"/>
  <c r="I266" i="16" s="1"/>
  <c r="F263" i="16"/>
  <c r="I263" i="16" s="1"/>
  <c r="F255" i="16"/>
  <c r="I255" i="16" s="1"/>
  <c r="I251" i="16"/>
  <c r="F253" i="16"/>
  <c r="I253" i="16" s="1"/>
  <c r="F259" i="16"/>
  <c r="I259" i="16" s="1"/>
  <c r="F264" i="16"/>
  <c r="I264" i="16" s="1"/>
  <c r="M268" i="16"/>
  <c r="M199" i="16"/>
  <c r="F202" i="16"/>
  <c r="I202" i="16" s="1"/>
  <c r="F209" i="16"/>
  <c r="I209" i="16" s="1"/>
  <c r="Q212" i="16"/>
  <c r="I227" i="16"/>
  <c r="F232" i="16"/>
  <c r="I232" i="16" s="1"/>
  <c r="Q308" i="16"/>
  <c r="M308" i="16"/>
  <c r="J308" i="16"/>
  <c r="I200" i="16"/>
  <c r="F201" i="16"/>
  <c r="I201" i="16" s="1"/>
  <c r="F205" i="16"/>
  <c r="I205" i="16" s="1"/>
  <c r="F207" i="16"/>
  <c r="I207" i="16" s="1"/>
  <c r="F210" i="16"/>
  <c r="I210" i="16" s="1"/>
  <c r="I218" i="16"/>
  <c r="I229" i="16"/>
  <c r="I231" i="16"/>
  <c r="F235" i="16"/>
  <c r="I235" i="16" s="1"/>
  <c r="I256" i="16"/>
  <c r="I267" i="16"/>
  <c r="F276" i="16"/>
  <c r="I276" i="16" s="1"/>
  <c r="F272" i="16"/>
  <c r="I272" i="16" s="1"/>
  <c r="I271" i="16"/>
  <c r="F278" i="16"/>
  <c r="I278" i="16" s="1"/>
  <c r="F275" i="16"/>
  <c r="I275" i="16" s="1"/>
  <c r="F273" i="16"/>
  <c r="I273" i="16" s="1"/>
  <c r="F277" i="16"/>
  <c r="I277" i="16" s="1"/>
  <c r="G280" i="16"/>
  <c r="G281" i="16" s="1"/>
  <c r="I279" i="16"/>
  <c r="J294" i="16"/>
  <c r="M294" i="16"/>
  <c r="F249" i="16"/>
  <c r="I249" i="16" s="1"/>
  <c r="F242" i="16"/>
  <c r="I242" i="16" s="1"/>
  <c r="F238" i="16"/>
  <c r="I238" i="16" s="1"/>
  <c r="F234" i="16"/>
  <c r="I234" i="16" s="1"/>
  <c r="F250" i="16"/>
  <c r="I250" i="16" s="1"/>
  <c r="F247" i="16"/>
  <c r="I247" i="16" s="1"/>
  <c r="F245" i="16"/>
  <c r="I245" i="16" s="1"/>
  <c r="F241" i="16"/>
  <c r="I241" i="16" s="1"/>
  <c r="F237" i="16"/>
  <c r="I237" i="16" s="1"/>
  <c r="F233" i="16"/>
  <c r="I233" i="16" s="1"/>
  <c r="F239" i="16"/>
  <c r="I239" i="16" s="1"/>
  <c r="F248" i="16"/>
  <c r="I248" i="16" s="1"/>
  <c r="Q322" i="16"/>
  <c r="M322" i="16"/>
  <c r="F215" i="16"/>
  <c r="I215" i="16" s="1"/>
  <c r="F219" i="16"/>
  <c r="I219" i="16" s="1"/>
  <c r="F223" i="16"/>
  <c r="I223" i="16" s="1"/>
  <c r="F226" i="16"/>
  <c r="I226" i="16" s="1"/>
  <c r="F228" i="16"/>
  <c r="I228" i="16" s="1"/>
  <c r="I289" i="16"/>
  <c r="F307" i="16"/>
  <c r="I307" i="16" s="1"/>
  <c r="F305" i="16"/>
  <c r="I305" i="16" s="1"/>
  <c r="F301" i="16"/>
  <c r="I301" i="16" s="1"/>
  <c r="F314" i="16"/>
  <c r="I314" i="16" s="1"/>
  <c r="F312" i="16"/>
  <c r="I312" i="16" s="1"/>
  <c r="F310" i="16"/>
  <c r="I310" i="16" s="1"/>
  <c r="F302" i="16"/>
  <c r="I302" i="16" s="1"/>
  <c r="F298" i="16"/>
  <c r="I298" i="16" s="1"/>
  <c r="I297" i="16"/>
  <c r="F313" i="16"/>
  <c r="I313" i="16" s="1"/>
  <c r="F306" i="16"/>
  <c r="I306" i="16" s="1"/>
  <c r="F304" i="16"/>
  <c r="I304" i="16" s="1"/>
  <c r="F303" i="16"/>
  <c r="I303" i="16" s="1"/>
  <c r="F300" i="16"/>
  <c r="I300" i="16" s="1"/>
  <c r="F299" i="16"/>
  <c r="I299" i="16" s="1"/>
  <c r="F311" i="16"/>
  <c r="I311" i="16" s="1"/>
  <c r="F332" i="16"/>
  <c r="I332" i="16" s="1"/>
  <c r="F330" i="16"/>
  <c r="I330" i="16" s="1"/>
  <c r="F328" i="16"/>
  <c r="I328" i="16" s="1"/>
  <c r="F320" i="16"/>
  <c r="I320" i="16" s="1"/>
  <c r="F316" i="16"/>
  <c r="I316" i="16" s="1"/>
  <c r="I315" i="16"/>
  <c r="F326" i="16"/>
  <c r="I326" i="16" s="1"/>
  <c r="F324" i="16"/>
  <c r="I324" i="16" s="1"/>
  <c r="F321" i="16"/>
  <c r="I321" i="16" s="1"/>
  <c r="F317" i="16"/>
  <c r="I317" i="16" s="1"/>
  <c r="F331" i="16"/>
  <c r="I331" i="16" s="1"/>
  <c r="F329" i="16"/>
  <c r="I329" i="16" s="1"/>
  <c r="F327" i="16"/>
  <c r="I327" i="16" s="1"/>
  <c r="F325" i="16"/>
  <c r="I325" i="16" s="1"/>
  <c r="F323" i="16"/>
  <c r="I323" i="16" s="1"/>
  <c r="J333" i="16"/>
  <c r="Q333" i="16"/>
  <c r="M333" i="16"/>
  <c r="I318" i="16"/>
  <c r="M335" i="16"/>
  <c r="J335" i="16"/>
  <c r="Q335" i="16"/>
  <c r="Q338" i="16"/>
  <c r="M338" i="16"/>
  <c r="J338" i="16"/>
  <c r="G346" i="16"/>
  <c r="G347" i="16" s="1"/>
  <c r="G348" i="16" s="1"/>
  <c r="G349" i="16" s="1"/>
  <c r="I349" i="16" s="1"/>
  <c r="I345" i="16"/>
  <c r="I286" i="16"/>
  <c r="Q336" i="16"/>
  <c r="J336" i="16"/>
  <c r="Q340" i="16"/>
  <c r="Q342" i="16"/>
  <c r="M342" i="16"/>
  <c r="J342" i="16"/>
  <c r="F283" i="16"/>
  <c r="F287" i="16"/>
  <c r="I287" i="16" s="1"/>
  <c r="F295" i="16"/>
  <c r="I295" i="16" s="1"/>
  <c r="J341" i="16"/>
  <c r="M341" i="16"/>
  <c r="F344" i="16"/>
  <c r="I344" i="16" s="1"/>
  <c r="F348" i="16"/>
  <c r="F337" i="16"/>
  <c r="I337" i="16" s="1"/>
  <c r="F343" i="16"/>
  <c r="I343" i="16" s="1"/>
  <c r="M290" i="16" l="1"/>
  <c r="Q165" i="16"/>
  <c r="J181" i="16"/>
  <c r="Q181" i="16"/>
  <c r="M192" i="16"/>
  <c r="I224" i="16"/>
  <c r="Q224" i="16" s="1"/>
  <c r="I217" i="16"/>
  <c r="J339" i="16"/>
  <c r="I216" i="16"/>
  <c r="I213" i="16"/>
  <c r="Q213" i="16" s="1"/>
  <c r="M339" i="16"/>
  <c r="I214" i="16"/>
  <c r="J167" i="16"/>
  <c r="M213" i="16"/>
  <c r="Q192" i="16"/>
  <c r="I221" i="16"/>
  <c r="M221" i="16" s="1"/>
  <c r="J268" i="16"/>
  <c r="M340" i="16"/>
  <c r="J296" i="16"/>
  <c r="M296" i="16"/>
  <c r="M181" i="16"/>
  <c r="J165" i="16"/>
  <c r="M178" i="16"/>
  <c r="M163" i="16"/>
  <c r="M167" i="16"/>
  <c r="Q178" i="16"/>
  <c r="J217" i="16"/>
  <c r="Q217" i="16"/>
  <c r="M217" i="16"/>
  <c r="Q290" i="16"/>
  <c r="J156" i="16"/>
  <c r="I198" i="16"/>
  <c r="M198" i="16" s="1"/>
  <c r="M156" i="16"/>
  <c r="J163" i="16"/>
  <c r="J309" i="16"/>
  <c r="M309" i="16"/>
  <c r="Q309" i="16"/>
  <c r="Q349" i="16"/>
  <c r="M349" i="16"/>
  <c r="J349" i="16"/>
  <c r="M224" i="16"/>
  <c r="J198" i="16"/>
  <c r="M337" i="16"/>
  <c r="J337" i="16"/>
  <c r="Q337" i="16"/>
  <c r="Q315" i="16"/>
  <c r="J315" i="16"/>
  <c r="M315" i="16"/>
  <c r="Q310" i="16"/>
  <c r="M310" i="16"/>
  <c r="J310" i="16"/>
  <c r="J288" i="16"/>
  <c r="M288" i="16"/>
  <c r="Q288" i="16"/>
  <c r="J343" i="16"/>
  <c r="Q343" i="16"/>
  <c r="M343" i="16"/>
  <c r="Q345" i="16"/>
  <c r="M345" i="16"/>
  <c r="J345" i="16"/>
  <c r="I347" i="16"/>
  <c r="Q318" i="16"/>
  <c r="M318" i="16"/>
  <c r="J318" i="16"/>
  <c r="J323" i="16"/>
  <c r="Q323" i="16"/>
  <c r="M323" i="16"/>
  <c r="Q331" i="16"/>
  <c r="M331" i="16"/>
  <c r="J331" i="16"/>
  <c r="M326" i="16"/>
  <c r="J326" i="16"/>
  <c r="Q326" i="16"/>
  <c r="M328" i="16"/>
  <c r="J328" i="16"/>
  <c r="Q328" i="16"/>
  <c r="Q299" i="16"/>
  <c r="M299" i="16"/>
  <c r="J299" i="16"/>
  <c r="Q306" i="16"/>
  <c r="M306" i="16"/>
  <c r="J306" i="16"/>
  <c r="M302" i="16"/>
  <c r="J302" i="16"/>
  <c r="Q302" i="16"/>
  <c r="J301" i="16"/>
  <c r="Q301" i="16"/>
  <c r="M301" i="16"/>
  <c r="M289" i="16"/>
  <c r="Q289" i="16"/>
  <c r="J289" i="16"/>
  <c r="J219" i="16"/>
  <c r="M219" i="16"/>
  <c r="Q219" i="16"/>
  <c r="J237" i="16"/>
  <c r="Q237" i="16"/>
  <c r="M237" i="16"/>
  <c r="J250" i="16"/>
  <c r="M250" i="16"/>
  <c r="Q250" i="16"/>
  <c r="Q249" i="16"/>
  <c r="M249" i="16"/>
  <c r="J249" i="16"/>
  <c r="J291" i="16"/>
  <c r="M291" i="16"/>
  <c r="Q291" i="16"/>
  <c r="M277" i="16"/>
  <c r="Q277" i="16"/>
  <c r="J277" i="16"/>
  <c r="J271" i="16"/>
  <c r="Q271" i="16"/>
  <c r="M271" i="16"/>
  <c r="J261" i="16"/>
  <c r="Q261" i="16"/>
  <c r="M261" i="16"/>
  <c r="Q229" i="16"/>
  <c r="M229" i="16"/>
  <c r="J229" i="16"/>
  <c r="M205" i="16"/>
  <c r="J205" i="16"/>
  <c r="Q205" i="16"/>
  <c r="Q232" i="16"/>
  <c r="M232" i="16"/>
  <c r="J232" i="16"/>
  <c r="Q202" i="16"/>
  <c r="M202" i="16"/>
  <c r="J202" i="16"/>
  <c r="Q264" i="16"/>
  <c r="J264" i="16"/>
  <c r="M264" i="16"/>
  <c r="M255" i="16"/>
  <c r="J255" i="16"/>
  <c r="Q255" i="16"/>
  <c r="Q252" i="16"/>
  <c r="J252" i="16"/>
  <c r="M252" i="16"/>
  <c r="J269" i="16"/>
  <c r="Q269" i="16"/>
  <c r="M269" i="16"/>
  <c r="Q246" i="16"/>
  <c r="M246" i="16"/>
  <c r="J246" i="16"/>
  <c r="J225" i="16"/>
  <c r="Q225" i="16"/>
  <c r="M225" i="16"/>
  <c r="J204" i="16"/>
  <c r="Q204" i="16"/>
  <c r="M204" i="16"/>
  <c r="Q177" i="16"/>
  <c r="M177" i="16"/>
  <c r="J177" i="16"/>
  <c r="J166" i="16"/>
  <c r="M166" i="16"/>
  <c r="Q166" i="16"/>
  <c r="J176" i="16"/>
  <c r="M176" i="16"/>
  <c r="Q176" i="16"/>
  <c r="J186" i="16"/>
  <c r="Q186" i="16"/>
  <c r="M186" i="16"/>
  <c r="M185" i="16"/>
  <c r="J185" i="16"/>
  <c r="Q185" i="16"/>
  <c r="Q274" i="16"/>
  <c r="J274" i="16"/>
  <c r="M274" i="16"/>
  <c r="I194" i="16"/>
  <c r="Q169" i="16"/>
  <c r="M169" i="16"/>
  <c r="J169" i="16"/>
  <c r="I195" i="16"/>
  <c r="Q168" i="16"/>
  <c r="J168" i="16"/>
  <c r="M168" i="16"/>
  <c r="M330" i="16"/>
  <c r="J330" i="16"/>
  <c r="Q330" i="16"/>
  <c r="M305" i="16"/>
  <c r="J305" i="16"/>
  <c r="Q305" i="16"/>
  <c r="J215" i="16"/>
  <c r="Q215" i="16"/>
  <c r="M215" i="16"/>
  <c r="J248" i="16"/>
  <c r="Q248" i="16"/>
  <c r="M248" i="16"/>
  <c r="J234" i="16"/>
  <c r="M234" i="16"/>
  <c r="Q234" i="16"/>
  <c r="M273" i="16"/>
  <c r="J273" i="16"/>
  <c r="Q273" i="16"/>
  <c r="J272" i="16"/>
  <c r="Q272" i="16"/>
  <c r="M272" i="16"/>
  <c r="Q256" i="16"/>
  <c r="M256" i="16"/>
  <c r="J256" i="16"/>
  <c r="M218" i="16"/>
  <c r="J218" i="16"/>
  <c r="Q218" i="16"/>
  <c r="M201" i="16"/>
  <c r="J201" i="16"/>
  <c r="Q201" i="16"/>
  <c r="J227" i="16"/>
  <c r="Q227" i="16"/>
  <c r="M227" i="16"/>
  <c r="M259" i="16"/>
  <c r="Q259" i="16"/>
  <c r="J259" i="16"/>
  <c r="M263" i="16"/>
  <c r="J263" i="16"/>
  <c r="Q263" i="16"/>
  <c r="M257" i="16"/>
  <c r="Q257" i="16"/>
  <c r="J257" i="16"/>
  <c r="J254" i="16"/>
  <c r="Q254" i="16"/>
  <c r="M254" i="16"/>
  <c r="Q244" i="16"/>
  <c r="J244" i="16"/>
  <c r="M244" i="16"/>
  <c r="J222" i="16"/>
  <c r="Q222" i="16"/>
  <c r="M222" i="16"/>
  <c r="Q206" i="16"/>
  <c r="M206" i="16"/>
  <c r="J206" i="16"/>
  <c r="J208" i="16"/>
  <c r="Q208" i="16"/>
  <c r="M208" i="16"/>
  <c r="M180" i="16"/>
  <c r="Q180" i="16"/>
  <c r="J180" i="16"/>
  <c r="M170" i="16"/>
  <c r="Q170" i="16"/>
  <c r="J170" i="16"/>
  <c r="M179" i="16"/>
  <c r="J179" i="16"/>
  <c r="Q179" i="16"/>
  <c r="J188" i="16"/>
  <c r="Q188" i="16"/>
  <c r="M188" i="16"/>
  <c r="M187" i="16"/>
  <c r="J187" i="16"/>
  <c r="Q187" i="16"/>
  <c r="M220" i="16"/>
  <c r="Q220" i="16"/>
  <c r="J220" i="16"/>
  <c r="Q160" i="16"/>
  <c r="J160" i="16"/>
  <c r="M160" i="16"/>
  <c r="I196" i="16"/>
  <c r="Q164" i="16"/>
  <c r="M164" i="16"/>
  <c r="J164" i="16"/>
  <c r="M173" i="16"/>
  <c r="J173" i="16"/>
  <c r="Q173" i="16"/>
  <c r="J325" i="16"/>
  <c r="Q325" i="16"/>
  <c r="M325" i="16"/>
  <c r="Q300" i="16"/>
  <c r="M300" i="16"/>
  <c r="J300" i="16"/>
  <c r="M228" i="16"/>
  <c r="Q228" i="16"/>
  <c r="J228" i="16"/>
  <c r="I348" i="16"/>
  <c r="J295" i="16"/>
  <c r="Q295" i="16"/>
  <c r="M295" i="16"/>
  <c r="M286" i="16"/>
  <c r="Q286" i="16"/>
  <c r="J286" i="16"/>
  <c r="Q327" i="16"/>
  <c r="M327" i="16"/>
  <c r="J327" i="16"/>
  <c r="M321" i="16"/>
  <c r="J321" i="16"/>
  <c r="Q321" i="16"/>
  <c r="J316" i="16"/>
  <c r="Q316" i="16"/>
  <c r="M316" i="16"/>
  <c r="M332" i="16"/>
  <c r="J332" i="16"/>
  <c r="Q332" i="16"/>
  <c r="Q303" i="16"/>
  <c r="M303" i="16"/>
  <c r="J303" i="16"/>
  <c r="J297" i="16"/>
  <c r="Q297" i="16"/>
  <c r="M297" i="16"/>
  <c r="Q312" i="16"/>
  <c r="M312" i="16"/>
  <c r="J312" i="16"/>
  <c r="M307" i="16"/>
  <c r="J307" i="16"/>
  <c r="Q307" i="16"/>
  <c r="M226" i="16"/>
  <c r="J226" i="16"/>
  <c r="Q226" i="16"/>
  <c r="M239" i="16"/>
  <c r="Q239" i="16"/>
  <c r="J239" i="16"/>
  <c r="J245" i="16"/>
  <c r="M245" i="16"/>
  <c r="Q245" i="16"/>
  <c r="J238" i="16"/>
  <c r="M238" i="16"/>
  <c r="Q238" i="16"/>
  <c r="J279" i="16"/>
  <c r="M279" i="16"/>
  <c r="Q279" i="16"/>
  <c r="M275" i="16"/>
  <c r="Q275" i="16"/>
  <c r="J275" i="16"/>
  <c r="J276" i="16"/>
  <c r="M276" i="16"/>
  <c r="Q276" i="16"/>
  <c r="M235" i="16"/>
  <c r="Q235" i="16"/>
  <c r="J235" i="16"/>
  <c r="Q210" i="16"/>
  <c r="M210" i="16"/>
  <c r="J210" i="16"/>
  <c r="J200" i="16"/>
  <c r="Q200" i="16"/>
  <c r="M200" i="16"/>
  <c r="Q292" i="16"/>
  <c r="J292" i="16"/>
  <c r="M292" i="16"/>
  <c r="J253" i="16"/>
  <c r="M253" i="16"/>
  <c r="Q253" i="16"/>
  <c r="Q266" i="16"/>
  <c r="J266" i="16"/>
  <c r="M266" i="16"/>
  <c r="Q260" i="16"/>
  <c r="J260" i="16"/>
  <c r="M260" i="16"/>
  <c r="J258" i="16"/>
  <c r="M258" i="16"/>
  <c r="Q258" i="16"/>
  <c r="M243" i="16"/>
  <c r="Q243" i="16"/>
  <c r="J243" i="16"/>
  <c r="Q214" i="16"/>
  <c r="M214" i="16"/>
  <c r="J214" i="16"/>
  <c r="J158" i="16"/>
  <c r="M158" i="16"/>
  <c r="Q158" i="16"/>
  <c r="M172" i="16"/>
  <c r="Q172" i="16"/>
  <c r="J172" i="16"/>
  <c r="Q182" i="16"/>
  <c r="M182" i="16"/>
  <c r="J182" i="16"/>
  <c r="J190" i="16"/>
  <c r="Q190" i="16"/>
  <c r="M190" i="16"/>
  <c r="M189" i="16"/>
  <c r="J189" i="16"/>
  <c r="Q189" i="16"/>
  <c r="I197" i="16"/>
  <c r="J193" i="16"/>
  <c r="Q193" i="16"/>
  <c r="M193" i="16"/>
  <c r="Q157" i="16"/>
  <c r="M157" i="16"/>
  <c r="J157" i="16"/>
  <c r="M159" i="16"/>
  <c r="Q159" i="16"/>
  <c r="J159" i="16"/>
  <c r="M317" i="16"/>
  <c r="J317" i="16"/>
  <c r="Q317" i="16"/>
  <c r="J313" i="16"/>
  <c r="M313" i="16"/>
  <c r="Q313" i="16"/>
  <c r="J241" i="16"/>
  <c r="M241" i="16"/>
  <c r="Q241" i="16"/>
  <c r="M344" i="16"/>
  <c r="J344" i="16"/>
  <c r="Q344" i="16"/>
  <c r="M287" i="16"/>
  <c r="J287" i="16"/>
  <c r="Q287" i="16"/>
  <c r="Q319" i="16"/>
  <c r="M319" i="16"/>
  <c r="J319" i="16"/>
  <c r="I346" i="16"/>
  <c r="B116" i="16"/>
  <c r="Q329" i="16"/>
  <c r="M329" i="16"/>
  <c r="J329" i="16"/>
  <c r="Q324" i="16"/>
  <c r="M324" i="16"/>
  <c r="J324" i="16"/>
  <c r="J320" i="16"/>
  <c r="Q320" i="16"/>
  <c r="M320" i="16"/>
  <c r="J311" i="16"/>
  <c r="Q311" i="16"/>
  <c r="M311" i="16"/>
  <c r="Q304" i="16"/>
  <c r="M304" i="16"/>
  <c r="J304" i="16"/>
  <c r="M298" i="16"/>
  <c r="J298" i="16"/>
  <c r="Q298" i="16"/>
  <c r="Q314" i="16"/>
  <c r="M314" i="16"/>
  <c r="J314" i="16"/>
  <c r="J293" i="16"/>
  <c r="Q293" i="16"/>
  <c r="M293" i="16"/>
  <c r="J223" i="16"/>
  <c r="Q223" i="16"/>
  <c r="M223" i="16"/>
  <c r="J233" i="16"/>
  <c r="Q233" i="16"/>
  <c r="M233" i="16"/>
  <c r="J247" i="16"/>
  <c r="M247" i="16"/>
  <c r="Q247" i="16"/>
  <c r="J242" i="16"/>
  <c r="M242" i="16"/>
  <c r="Q242" i="16"/>
  <c r="I281" i="16"/>
  <c r="G282" i="16"/>
  <c r="Q278" i="16"/>
  <c r="J278" i="16"/>
  <c r="M278" i="16"/>
  <c r="J267" i="16"/>
  <c r="M267" i="16"/>
  <c r="Q267" i="16"/>
  <c r="Q231" i="16"/>
  <c r="J231" i="16"/>
  <c r="M231" i="16"/>
  <c r="Q207" i="16"/>
  <c r="M207" i="16"/>
  <c r="J207" i="16"/>
  <c r="I280" i="16"/>
  <c r="M209" i="16"/>
  <c r="Q209" i="16"/>
  <c r="J209" i="16"/>
  <c r="M251" i="16"/>
  <c r="J251" i="16"/>
  <c r="Q251" i="16"/>
  <c r="Q270" i="16"/>
  <c r="J270" i="16"/>
  <c r="M270" i="16"/>
  <c r="J265" i="16"/>
  <c r="Q265" i="16"/>
  <c r="M265" i="16"/>
  <c r="J262" i="16"/>
  <c r="Q262" i="16"/>
  <c r="M262" i="16"/>
  <c r="Q240" i="16"/>
  <c r="J240" i="16"/>
  <c r="M240" i="16"/>
  <c r="M203" i="16"/>
  <c r="J203" i="16"/>
  <c r="Q203" i="16"/>
  <c r="Q171" i="16"/>
  <c r="M171" i="16"/>
  <c r="J171" i="16"/>
  <c r="J162" i="16"/>
  <c r="Q162" i="16"/>
  <c r="M162" i="16"/>
  <c r="M174" i="16"/>
  <c r="J174" i="16"/>
  <c r="Q174" i="16"/>
  <c r="Q184" i="16"/>
  <c r="M184" i="16"/>
  <c r="J184" i="16"/>
  <c r="Q183" i="16"/>
  <c r="M183" i="16"/>
  <c r="J183" i="16"/>
  <c r="M191" i="16"/>
  <c r="J191" i="16"/>
  <c r="Q191" i="16"/>
  <c r="Q221" i="16"/>
  <c r="M216" i="16"/>
  <c r="Q216" i="16"/>
  <c r="J216" i="16"/>
  <c r="Q175" i="16"/>
  <c r="J175" i="16"/>
  <c r="M175" i="16"/>
  <c r="M161" i="16"/>
  <c r="J161" i="16"/>
  <c r="Q161" i="16"/>
  <c r="B115" i="16" l="1"/>
  <c r="J224" i="16"/>
  <c r="J213" i="16"/>
  <c r="B112" i="16" s="1"/>
  <c r="J221" i="16"/>
  <c r="Q198" i="16"/>
  <c r="B111" i="16"/>
  <c r="M195" i="16"/>
  <c r="J195" i="16"/>
  <c r="Q195" i="16"/>
  <c r="J194" i="16"/>
  <c r="Q194" i="16"/>
  <c r="M194" i="16"/>
  <c r="M280" i="16"/>
  <c r="J280" i="16"/>
  <c r="Q280" i="16"/>
  <c r="Q346" i="16"/>
  <c r="M346" i="16"/>
  <c r="J346" i="16"/>
  <c r="B113" i="16"/>
  <c r="G283" i="16"/>
  <c r="I282" i="16"/>
  <c r="Q197" i="16"/>
  <c r="M197" i="16"/>
  <c r="J197" i="16"/>
  <c r="M348" i="16"/>
  <c r="J348" i="16"/>
  <c r="Q348" i="16"/>
  <c r="Q196" i="16"/>
  <c r="M196" i="16"/>
  <c r="J196" i="16"/>
  <c r="J347" i="16"/>
  <c r="Q347" i="16"/>
  <c r="M347" i="16"/>
  <c r="Q281" i="16"/>
  <c r="J281" i="16"/>
  <c r="M281" i="16"/>
  <c r="B110" i="16"/>
  <c r="B118" i="16" l="1"/>
  <c r="J282" i="16"/>
  <c r="M282" i="16"/>
  <c r="Q282" i="16"/>
  <c r="G284" i="16"/>
  <c r="I283" i="16"/>
  <c r="B109" i="16"/>
  <c r="I284" i="16" l="1"/>
  <c r="G285" i="16"/>
  <c r="I285" i="16" s="1"/>
  <c r="J283" i="16"/>
  <c r="Q283" i="16"/>
  <c r="M283" i="16"/>
  <c r="Q285" i="16" l="1"/>
  <c r="M285" i="16"/>
  <c r="J285" i="16"/>
  <c r="M284" i="16"/>
  <c r="J284" i="16"/>
  <c r="Q284" i="16"/>
  <c r="B104" i="16" l="1"/>
  <c r="B3" i="16" s="1"/>
  <c r="B4" i="16" s="1"/>
  <c r="B114" i="16"/>
  <c r="C114" i="16" l="1"/>
  <c r="C117" i="16"/>
  <c r="C115" i="16"/>
  <c r="C112" i="16"/>
  <c r="C113" i="16"/>
  <c r="C116" i="16"/>
  <c r="C110" i="16"/>
  <c r="C109" i="16"/>
  <c r="C111" i="16"/>
  <c r="C118" i="16"/>
  <c r="G336" i="5" l="1"/>
  <c r="Q84" i="5" l="1"/>
  <c r="Q83" i="5"/>
  <c r="I83" i="5"/>
  <c r="Q82" i="5"/>
  <c r="I82" i="5"/>
  <c r="Q81" i="5"/>
  <c r="I81" i="5"/>
  <c r="Q76" i="5"/>
  <c r="I76" i="5"/>
  <c r="I75" i="5"/>
  <c r="Q74" i="5"/>
  <c r="Q73" i="5"/>
  <c r="Q72" i="5"/>
  <c r="Q71" i="5"/>
  <c r="I71" i="5"/>
  <c r="M67" i="5"/>
  <c r="M66" i="5"/>
  <c r="M65" i="5"/>
  <c r="M64" i="5"/>
  <c r="M60" i="5"/>
  <c r="M59" i="5"/>
  <c r="M58" i="5"/>
  <c r="M57" i="5"/>
  <c r="M56" i="5"/>
  <c r="M55" i="5"/>
  <c r="M54" i="5"/>
  <c r="H326" i="5" l="1"/>
  <c r="H322" i="5"/>
  <c r="H308" i="5"/>
  <c r="H304" i="5"/>
  <c r="H290" i="5"/>
  <c r="G286" i="5"/>
  <c r="G287" i="5" s="1"/>
  <c r="G288" i="5" s="1"/>
  <c r="G289" i="5" s="1"/>
  <c r="G290" i="5"/>
  <c r="G291" i="5" s="1"/>
  <c r="G292" i="5" s="1"/>
  <c r="G293" i="5" s="1"/>
  <c r="H162" i="5"/>
  <c r="H176" i="5"/>
  <c r="H286" i="5"/>
  <c r="H160" i="5"/>
  <c r="F156" i="5"/>
  <c r="F176" i="5" s="1"/>
  <c r="G156" i="5"/>
  <c r="G157" i="5" s="1"/>
  <c r="G158" i="5" s="1"/>
  <c r="G159" i="5" s="1"/>
  <c r="G160" i="5" s="1"/>
  <c r="G161" i="5" s="1"/>
  <c r="G162" i="5" s="1"/>
  <c r="H156" i="5"/>
  <c r="H321" i="5"/>
  <c r="H320" i="5"/>
  <c r="H319" i="5"/>
  <c r="H318" i="5"/>
  <c r="H317" i="5"/>
  <c r="H316" i="5"/>
  <c r="H315" i="5"/>
  <c r="H303" i="5"/>
  <c r="H302" i="5"/>
  <c r="H301" i="5"/>
  <c r="H300" i="5"/>
  <c r="H299" i="5"/>
  <c r="H298" i="5"/>
  <c r="H297" i="5"/>
  <c r="H285" i="5"/>
  <c r="H284" i="5"/>
  <c r="H283" i="5"/>
  <c r="H282" i="5"/>
  <c r="H281" i="5"/>
  <c r="H280" i="5"/>
  <c r="H279" i="5"/>
  <c r="G279" i="5"/>
  <c r="G280" i="5" s="1"/>
  <c r="G281" i="5" s="1"/>
  <c r="G282" i="5" s="1"/>
  <c r="H277" i="5"/>
  <c r="H276" i="5"/>
  <c r="H275" i="5"/>
  <c r="H274" i="5"/>
  <c r="H273" i="5"/>
  <c r="H272" i="5"/>
  <c r="H271" i="5"/>
  <c r="H264" i="5"/>
  <c r="H263" i="5"/>
  <c r="H262" i="5"/>
  <c r="H261" i="5"/>
  <c r="H260" i="5"/>
  <c r="H259" i="5"/>
  <c r="H258" i="5"/>
  <c r="H257" i="5"/>
  <c r="H256" i="5"/>
  <c r="H255" i="5"/>
  <c r="H254" i="5"/>
  <c r="H253" i="5"/>
  <c r="H252" i="5"/>
  <c r="H251" i="5"/>
  <c r="H244" i="5"/>
  <c r="H243" i="5"/>
  <c r="H242" i="5"/>
  <c r="H241" i="5"/>
  <c r="H240" i="5"/>
  <c r="H239" i="5"/>
  <c r="H238" i="5"/>
  <c r="H237" i="5"/>
  <c r="H236" i="5"/>
  <c r="H235" i="5"/>
  <c r="H234" i="5"/>
  <c r="H233" i="5"/>
  <c r="H232" i="5"/>
  <c r="H231" i="5"/>
  <c r="H224" i="5"/>
  <c r="H223" i="5"/>
  <c r="H222" i="5"/>
  <c r="H221" i="5"/>
  <c r="H220" i="5"/>
  <c r="H219" i="5"/>
  <c r="H218" i="5"/>
  <c r="H217" i="5"/>
  <c r="H216" i="5"/>
  <c r="H215" i="5"/>
  <c r="H214" i="5"/>
  <c r="H213" i="5"/>
  <c r="H212" i="5"/>
  <c r="H211" i="5"/>
  <c r="H209" i="5"/>
  <c r="H208" i="5"/>
  <c r="H207" i="5"/>
  <c r="H206" i="5"/>
  <c r="H205" i="5"/>
  <c r="H204" i="5"/>
  <c r="H203" i="5"/>
  <c r="H202" i="5"/>
  <c r="H201" i="5"/>
  <c r="H200" i="5"/>
  <c r="H198" i="5"/>
  <c r="H197" i="5"/>
  <c r="H196" i="5"/>
  <c r="H195" i="5"/>
  <c r="H194" i="5"/>
  <c r="H193" i="5"/>
  <c r="G192" i="5"/>
  <c r="G193" i="5" s="1"/>
  <c r="G194" i="5" s="1"/>
  <c r="F192" i="5"/>
  <c r="F193" i="5" s="1"/>
  <c r="H192" i="5"/>
  <c r="H169" i="5"/>
  <c r="H168" i="5"/>
  <c r="H167" i="5"/>
  <c r="H161" i="5"/>
  <c r="H166" i="5"/>
  <c r="H165" i="5"/>
  <c r="H164" i="5"/>
  <c r="H163" i="5"/>
  <c r="H159" i="5"/>
  <c r="H158" i="5"/>
  <c r="H157" i="5"/>
  <c r="G340" i="5"/>
  <c r="G337" i="5"/>
  <c r="G338" i="5" s="1"/>
  <c r="G339" i="5" s="1"/>
  <c r="G335" i="5"/>
  <c r="G332" i="5"/>
  <c r="G331" i="5"/>
  <c r="G330" i="5"/>
  <c r="G326" i="5"/>
  <c r="G327" i="5" s="1"/>
  <c r="G328" i="5" s="1"/>
  <c r="G329" i="5" s="1"/>
  <c r="G322" i="5"/>
  <c r="G323" i="5" s="1"/>
  <c r="G324" i="5" s="1"/>
  <c r="G325" i="5" s="1"/>
  <c r="G315" i="5"/>
  <c r="G316" i="5" s="1"/>
  <c r="G317" i="5" s="1"/>
  <c r="G318" i="5" s="1"/>
  <c r="G319" i="5" s="1"/>
  <c r="G320" i="5" s="1"/>
  <c r="G321" i="5" s="1"/>
  <c r="G314" i="5"/>
  <c r="G313" i="5"/>
  <c r="G312" i="5"/>
  <c r="G308" i="5"/>
  <c r="G309" i="5" s="1"/>
  <c r="G310" i="5" s="1"/>
  <c r="G311" i="5" s="1"/>
  <c r="G304" i="5"/>
  <c r="G305" i="5" s="1"/>
  <c r="G306" i="5" s="1"/>
  <c r="G307" i="5" s="1"/>
  <c r="G297" i="5"/>
  <c r="G298" i="5" s="1"/>
  <c r="G299" i="5" s="1"/>
  <c r="G300" i="5" s="1"/>
  <c r="G301" i="5" s="1"/>
  <c r="G302" i="5" s="1"/>
  <c r="G303" i="5" s="1"/>
  <c r="G296" i="5"/>
  <c r="G295" i="5"/>
  <c r="G294" i="5"/>
  <c r="G271" i="5"/>
  <c r="G272" i="5" s="1"/>
  <c r="G273" i="5" s="1"/>
  <c r="G274" i="5" s="1"/>
  <c r="G275" i="5" s="1"/>
  <c r="G276" i="5" s="1"/>
  <c r="G277" i="5" s="1"/>
  <c r="G278" i="5"/>
  <c r="G270" i="5"/>
  <c r="G269" i="5"/>
  <c r="G268" i="5"/>
  <c r="G267" i="5"/>
  <c r="G266" i="5"/>
  <c r="G265" i="5"/>
  <c r="G238" i="5"/>
  <c r="G239" i="5" s="1"/>
  <c r="G240" i="5" s="1"/>
  <c r="G241" i="5" s="1"/>
  <c r="G242" i="5" s="1"/>
  <c r="G243" i="5" s="1"/>
  <c r="G258" i="5"/>
  <c r="G259" i="5" s="1"/>
  <c r="G260" i="5" s="1"/>
  <c r="G261" i="5" s="1"/>
  <c r="G262" i="5" s="1"/>
  <c r="G263" i="5" s="1"/>
  <c r="G264" i="5" s="1"/>
  <c r="G251" i="5"/>
  <c r="G252" i="5" s="1"/>
  <c r="G253" i="5" s="1"/>
  <c r="G254" i="5" s="1"/>
  <c r="G255" i="5" s="1"/>
  <c r="G256" i="5" s="1"/>
  <c r="G257" i="5" s="1"/>
  <c r="G250" i="5"/>
  <c r="G249" i="5"/>
  <c r="G248" i="5"/>
  <c r="G247" i="5"/>
  <c r="G246" i="5"/>
  <c r="G245" i="5"/>
  <c r="G231" i="5"/>
  <c r="G232" i="5" s="1"/>
  <c r="G233" i="5" s="1"/>
  <c r="G211" i="5"/>
  <c r="G212" i="5" s="1"/>
  <c r="G213" i="5" s="1"/>
  <c r="G214" i="5" s="1"/>
  <c r="G215" i="5" s="1"/>
  <c r="G216" i="5" s="1"/>
  <c r="G217" i="5" s="1"/>
  <c r="G230" i="5"/>
  <c r="G229" i="5"/>
  <c r="G228" i="5"/>
  <c r="G227" i="5"/>
  <c r="G226" i="5"/>
  <c r="G225" i="5"/>
  <c r="G218" i="5"/>
  <c r="G219" i="5" s="1"/>
  <c r="G220" i="5" s="1"/>
  <c r="G221" i="5" s="1"/>
  <c r="G222" i="5" s="1"/>
  <c r="G223" i="5" s="1"/>
  <c r="G224" i="5" s="1"/>
  <c r="G210" i="5"/>
  <c r="G205" i="5"/>
  <c r="G206" i="5" s="1"/>
  <c r="G200" i="5"/>
  <c r="G201" i="5" s="1"/>
  <c r="G202" i="5" s="1"/>
  <c r="G203" i="5" s="1"/>
  <c r="G204" i="5" s="1"/>
  <c r="G199" i="5"/>
  <c r="G191" i="5"/>
  <c r="G190" i="5"/>
  <c r="G186" i="5"/>
  <c r="G187" i="5" s="1"/>
  <c r="G188" i="5" s="1"/>
  <c r="G189" i="5" s="1"/>
  <c r="G182" i="5"/>
  <c r="G183" i="5" s="1"/>
  <c r="G184" i="5" s="1"/>
  <c r="G185" i="5" s="1"/>
  <c r="G178" i="5"/>
  <c r="G179" i="5" s="1"/>
  <c r="G180" i="5" s="1"/>
  <c r="G181" i="5" s="1"/>
  <c r="G174" i="5"/>
  <c r="G170" i="5"/>
  <c r="G171" i="5" s="1"/>
  <c r="G172" i="5" s="1"/>
  <c r="G173" i="5" s="1"/>
  <c r="G163" i="5"/>
  <c r="G164" i="5" s="1"/>
  <c r="G165" i="5" s="1"/>
  <c r="G166" i="5" s="1"/>
  <c r="G167" i="5" s="1"/>
  <c r="G168" i="5" s="1"/>
  <c r="G169" i="5" s="1"/>
  <c r="F200" i="5"/>
  <c r="F201" i="5" s="1"/>
  <c r="G175" i="5"/>
  <c r="G176" i="5" s="1"/>
  <c r="G177" i="5" s="1"/>
  <c r="F198" i="5"/>
  <c r="F211" i="5"/>
  <c r="F221" i="5" s="1"/>
  <c r="F231" i="5"/>
  <c r="F233" i="5" s="1"/>
  <c r="F334" i="5"/>
  <c r="I334" i="5" s="1"/>
  <c r="F335" i="5"/>
  <c r="F338" i="5" s="1"/>
  <c r="F251" i="5"/>
  <c r="F260" i="5" s="1"/>
  <c r="F271" i="5"/>
  <c r="F279" i="5"/>
  <c r="F280" i="5" s="1"/>
  <c r="F297" i="5"/>
  <c r="F311" i="5" s="1"/>
  <c r="F315" i="5"/>
  <c r="F322" i="5" s="1"/>
  <c r="F333" i="5"/>
  <c r="I333" i="5" s="1"/>
  <c r="F341" i="5"/>
  <c r="F342" i="5" s="1"/>
  <c r="G342" i="5"/>
  <c r="G343" i="5" s="1"/>
  <c r="G344" i="5" s="1"/>
  <c r="G345" i="5" s="1"/>
  <c r="G346" i="5" s="1"/>
  <c r="G347" i="5" s="1"/>
  <c r="D179" i="5"/>
  <c r="D180" i="5" s="1"/>
  <c r="D181" i="5" s="1"/>
  <c r="H342" i="5"/>
  <c r="H343" i="5" s="1"/>
  <c r="H344" i="5" s="1"/>
  <c r="H345" i="5" s="1"/>
  <c r="H346" i="5" s="1"/>
  <c r="H347" i="5" s="1"/>
  <c r="H348" i="5" s="1"/>
  <c r="H349" i="5" s="1"/>
  <c r="F293" i="5" l="1"/>
  <c r="F223" i="5"/>
  <c r="I223" i="5" s="1"/>
  <c r="M223" i="5" s="1"/>
  <c r="I341" i="5"/>
  <c r="M341" i="5" s="1"/>
  <c r="I271" i="5"/>
  <c r="Q271" i="5" s="1"/>
  <c r="F228" i="5"/>
  <c r="I228" i="5" s="1"/>
  <c r="M228" i="5" s="1"/>
  <c r="F220" i="5"/>
  <c r="I220" i="5" s="1"/>
  <c r="Q220" i="5" s="1"/>
  <c r="F289" i="5"/>
  <c r="I289" i="5" s="1"/>
  <c r="Q289" i="5" s="1"/>
  <c r="F296" i="5"/>
  <c r="F340" i="5"/>
  <c r="I340" i="5" s="1"/>
  <c r="J340" i="5" s="1"/>
  <c r="F208" i="5"/>
  <c r="F202" i="5"/>
  <c r="I202" i="5" s="1"/>
  <c r="J202" i="5" s="1"/>
  <c r="I296" i="5"/>
  <c r="M296" i="5" s="1"/>
  <c r="F339" i="5"/>
  <c r="I339" i="5" s="1"/>
  <c r="Q339" i="5" s="1"/>
  <c r="I342" i="5"/>
  <c r="Q342" i="5" s="1"/>
  <c r="F250" i="5"/>
  <c r="I250" i="5" s="1"/>
  <c r="M250" i="5" s="1"/>
  <c r="F337" i="5"/>
  <c r="I337" i="5" s="1"/>
  <c r="F336" i="5"/>
  <c r="I336" i="5" s="1"/>
  <c r="F204" i="5"/>
  <c r="I204" i="5" s="1"/>
  <c r="Q204" i="5" s="1"/>
  <c r="I335" i="5"/>
  <c r="J335" i="5" s="1"/>
  <c r="F269" i="5"/>
  <c r="I269" i="5" s="1"/>
  <c r="M269" i="5" s="1"/>
  <c r="F265" i="5"/>
  <c r="I265" i="5" s="1"/>
  <c r="M265" i="5" s="1"/>
  <c r="F244" i="5"/>
  <c r="F286" i="5"/>
  <c r="I286" i="5" s="1"/>
  <c r="J286" i="5" s="1"/>
  <c r="F257" i="5"/>
  <c r="I257" i="5" s="1"/>
  <c r="J257" i="5" s="1"/>
  <c r="F240" i="5"/>
  <c r="I240" i="5" s="1"/>
  <c r="J240" i="5" s="1"/>
  <c r="F188" i="5"/>
  <c r="I188" i="5" s="1"/>
  <c r="F267" i="5"/>
  <c r="I267" i="5" s="1"/>
  <c r="J267" i="5" s="1"/>
  <c r="F248" i="5"/>
  <c r="I248" i="5" s="1"/>
  <c r="Q248" i="5" s="1"/>
  <c r="F246" i="5"/>
  <c r="I246" i="5" s="1"/>
  <c r="J246" i="5" s="1"/>
  <c r="I322" i="5"/>
  <c r="Q322" i="5" s="1"/>
  <c r="F282" i="5"/>
  <c r="F254" i="5"/>
  <c r="I254" i="5" s="1"/>
  <c r="F238" i="5"/>
  <c r="I238" i="5" s="1"/>
  <c r="F236" i="5"/>
  <c r="I338" i="5"/>
  <c r="M338" i="5" s="1"/>
  <c r="F210" i="5"/>
  <c r="I210" i="5" s="1"/>
  <c r="M210" i="5" s="1"/>
  <c r="F207" i="5"/>
  <c r="I192" i="5"/>
  <c r="J192" i="5" s="1"/>
  <c r="I221" i="5"/>
  <c r="J221" i="5" s="1"/>
  <c r="I293" i="5"/>
  <c r="M293" i="5" s="1"/>
  <c r="F274" i="5"/>
  <c r="I274" i="5" s="1"/>
  <c r="I193" i="5"/>
  <c r="J193" i="5" s="1"/>
  <c r="I260" i="5"/>
  <c r="J260" i="5" s="1"/>
  <c r="F196" i="5"/>
  <c r="F161" i="5"/>
  <c r="I161" i="5" s="1"/>
  <c r="M161" i="5" s="1"/>
  <c r="I201" i="5"/>
  <c r="M201" i="5" s="1"/>
  <c r="Q341" i="5"/>
  <c r="F345" i="5"/>
  <c r="I345" i="5" s="1"/>
  <c r="I297" i="5"/>
  <c r="Q297" i="5" s="1"/>
  <c r="F292" i="5"/>
  <c r="I292" i="5" s="1"/>
  <c r="Q292" i="5" s="1"/>
  <c r="F283" i="5"/>
  <c r="F278" i="5"/>
  <c r="I278" i="5" s="1"/>
  <c r="J278" i="5" s="1"/>
  <c r="F273" i="5"/>
  <c r="I273" i="5" s="1"/>
  <c r="J273" i="5" s="1"/>
  <c r="I251" i="5"/>
  <c r="M251" i="5" s="1"/>
  <c r="F247" i="5"/>
  <c r="I247" i="5" s="1"/>
  <c r="Q247" i="5" s="1"/>
  <c r="F243" i="5"/>
  <c r="I243" i="5" s="1"/>
  <c r="F241" i="5"/>
  <c r="I241" i="5" s="1"/>
  <c r="Q241" i="5" s="1"/>
  <c r="F237" i="5"/>
  <c r="F234" i="5"/>
  <c r="F230" i="5"/>
  <c r="I230" i="5" s="1"/>
  <c r="J230" i="5" s="1"/>
  <c r="F214" i="5"/>
  <c r="I214" i="5" s="1"/>
  <c r="F199" i="5"/>
  <c r="I199" i="5" s="1"/>
  <c r="F195" i="5"/>
  <c r="F172" i="5"/>
  <c r="I172" i="5" s="1"/>
  <c r="F206" i="5"/>
  <c r="I206" i="5" s="1"/>
  <c r="F203" i="5"/>
  <c r="I203" i="5" s="1"/>
  <c r="Q203" i="5" s="1"/>
  <c r="F194" i="5"/>
  <c r="F303" i="5"/>
  <c r="I303" i="5" s="1"/>
  <c r="F294" i="5"/>
  <c r="I294" i="5" s="1"/>
  <c r="J294" i="5" s="1"/>
  <c r="F288" i="5"/>
  <c r="I288" i="5" s="1"/>
  <c r="Q288" i="5" s="1"/>
  <c r="F261" i="5"/>
  <c r="I261" i="5" s="1"/>
  <c r="F253" i="5"/>
  <c r="I253" i="5" s="1"/>
  <c r="F249" i="5"/>
  <c r="I249" i="5" s="1"/>
  <c r="J249" i="5" s="1"/>
  <c r="F245" i="5"/>
  <c r="I245" i="5" s="1"/>
  <c r="M245" i="5" s="1"/>
  <c r="F242" i="5"/>
  <c r="I242" i="5" s="1"/>
  <c r="F239" i="5"/>
  <c r="I239" i="5" s="1"/>
  <c r="J239" i="5" s="1"/>
  <c r="F235" i="5"/>
  <c r="F232" i="5"/>
  <c r="I232" i="5" s="1"/>
  <c r="F218" i="5"/>
  <c r="I218" i="5" s="1"/>
  <c r="Q218" i="5" s="1"/>
  <c r="I211" i="5"/>
  <c r="M211" i="5" s="1"/>
  <c r="F209" i="5"/>
  <c r="F197" i="5"/>
  <c r="F164" i="5"/>
  <c r="I164" i="5" s="1"/>
  <c r="M164" i="5" s="1"/>
  <c r="F205" i="5"/>
  <c r="I205" i="5" s="1"/>
  <c r="M205" i="5" s="1"/>
  <c r="F217" i="5"/>
  <c r="I217" i="5" s="1"/>
  <c r="F213" i="5"/>
  <c r="I213" i="5" s="1"/>
  <c r="F349" i="5"/>
  <c r="F343" i="5"/>
  <c r="I343" i="5" s="1"/>
  <c r="J343" i="5" s="1"/>
  <c r="F300" i="5"/>
  <c r="I300" i="5" s="1"/>
  <c r="F295" i="5"/>
  <c r="I295" i="5" s="1"/>
  <c r="M295" i="5" s="1"/>
  <c r="F290" i="5"/>
  <c r="I290" i="5" s="1"/>
  <c r="M290" i="5" s="1"/>
  <c r="F284" i="5"/>
  <c r="F258" i="5"/>
  <c r="I258" i="5" s="1"/>
  <c r="M258" i="5" s="1"/>
  <c r="F226" i="5"/>
  <c r="I226" i="5" s="1"/>
  <c r="J226" i="5" s="1"/>
  <c r="I200" i="5"/>
  <c r="M200" i="5" s="1"/>
  <c r="F347" i="5"/>
  <c r="I347" i="5" s="1"/>
  <c r="M192" i="5"/>
  <c r="I311" i="5"/>
  <c r="Q311" i="5" s="1"/>
  <c r="I176" i="5"/>
  <c r="Q176" i="5" s="1"/>
  <c r="G283" i="5"/>
  <c r="G284" i="5" s="1"/>
  <c r="G285" i="5" s="1"/>
  <c r="I282" i="5"/>
  <c r="J265" i="5"/>
  <c r="J333" i="5"/>
  <c r="M333" i="5"/>
  <c r="Q333" i="5"/>
  <c r="F316" i="5"/>
  <c r="I316" i="5" s="1"/>
  <c r="F320" i="5"/>
  <c r="I320" i="5" s="1"/>
  <c r="F328" i="5"/>
  <c r="I328" i="5" s="1"/>
  <c r="F330" i="5"/>
  <c r="I330" i="5" s="1"/>
  <c r="F332" i="5"/>
  <c r="I332" i="5" s="1"/>
  <c r="F319" i="5"/>
  <c r="I319" i="5" s="1"/>
  <c r="F324" i="5"/>
  <c r="I324" i="5" s="1"/>
  <c r="F326" i="5"/>
  <c r="I326" i="5" s="1"/>
  <c r="I315" i="5"/>
  <c r="F323" i="5"/>
  <c r="I323" i="5" s="1"/>
  <c r="F318" i="5"/>
  <c r="I318" i="5" s="1"/>
  <c r="F329" i="5"/>
  <c r="I329" i="5" s="1"/>
  <c r="G244" i="5"/>
  <c r="G348" i="5"/>
  <c r="G349" i="5" s="1"/>
  <c r="F327" i="5"/>
  <c r="I327" i="5" s="1"/>
  <c r="F321" i="5"/>
  <c r="I321" i="5" s="1"/>
  <c r="F317" i="5"/>
  <c r="I317" i="5" s="1"/>
  <c r="Q240" i="5"/>
  <c r="F331" i="5"/>
  <c r="I331" i="5" s="1"/>
  <c r="F325" i="5"/>
  <c r="I325" i="5" s="1"/>
  <c r="J297" i="5"/>
  <c r="G234" i="5"/>
  <c r="I233" i="5"/>
  <c r="Q250" i="5"/>
  <c r="J342" i="5"/>
  <c r="M342" i="5"/>
  <c r="F298" i="5"/>
  <c r="I298" i="5" s="1"/>
  <c r="F302" i="5"/>
  <c r="I302" i="5" s="1"/>
  <c r="F310" i="5"/>
  <c r="I310" i="5" s="1"/>
  <c r="F312" i="5"/>
  <c r="I312" i="5" s="1"/>
  <c r="F314" i="5"/>
  <c r="I314" i="5" s="1"/>
  <c r="F301" i="5"/>
  <c r="I301" i="5" s="1"/>
  <c r="F306" i="5"/>
  <c r="I306" i="5" s="1"/>
  <c r="F308" i="5"/>
  <c r="I308" i="5" s="1"/>
  <c r="F304" i="5"/>
  <c r="I304" i="5" s="1"/>
  <c r="F307" i="5"/>
  <c r="I307" i="5" s="1"/>
  <c r="F299" i="5"/>
  <c r="I299" i="5" s="1"/>
  <c r="F305" i="5"/>
  <c r="I305" i="5" s="1"/>
  <c r="F309" i="5"/>
  <c r="I309" i="5" s="1"/>
  <c r="F313" i="5"/>
  <c r="I313" i="5" s="1"/>
  <c r="Q340" i="5"/>
  <c r="J334" i="5"/>
  <c r="M334" i="5"/>
  <c r="Q334" i="5"/>
  <c r="G207" i="5"/>
  <c r="G208" i="5" s="1"/>
  <c r="G209" i="5" s="1"/>
  <c r="G195" i="5"/>
  <c r="I194" i="5"/>
  <c r="F170" i="5"/>
  <c r="I170" i="5" s="1"/>
  <c r="F175" i="5"/>
  <c r="I175" i="5" s="1"/>
  <c r="F177" i="5"/>
  <c r="I177" i="5" s="1"/>
  <c r="F184" i="5"/>
  <c r="I184" i="5" s="1"/>
  <c r="F186" i="5"/>
  <c r="I186" i="5" s="1"/>
  <c r="F160" i="5"/>
  <c r="I160" i="5" s="1"/>
  <c r="F167" i="5"/>
  <c r="I167" i="5" s="1"/>
  <c r="I156" i="5"/>
  <c r="F171" i="5"/>
  <c r="I171" i="5" s="1"/>
  <c r="F173" i="5"/>
  <c r="I173" i="5" s="1"/>
  <c r="F180" i="5"/>
  <c r="I180" i="5" s="1"/>
  <c r="F182" i="5"/>
  <c r="I182" i="5" s="1"/>
  <c r="F187" i="5"/>
  <c r="I187" i="5" s="1"/>
  <c r="F189" i="5"/>
  <c r="I189" i="5" s="1"/>
  <c r="F159" i="5"/>
  <c r="I159" i="5" s="1"/>
  <c r="F163" i="5"/>
  <c r="I163" i="5" s="1"/>
  <c r="F166" i="5"/>
  <c r="I166" i="5" s="1"/>
  <c r="F190" i="5"/>
  <c r="I190" i="5" s="1"/>
  <c r="F185" i="5"/>
  <c r="I185" i="5" s="1"/>
  <c r="F162" i="5"/>
  <c r="I162" i="5" s="1"/>
  <c r="F165" i="5"/>
  <c r="I165" i="5" s="1"/>
  <c r="F174" i="5"/>
  <c r="I174" i="5" s="1"/>
  <c r="F178" i="5"/>
  <c r="I178" i="5" s="1"/>
  <c r="F181" i="5"/>
  <c r="I181" i="5" s="1"/>
  <c r="F157" i="5"/>
  <c r="I157" i="5" s="1"/>
  <c r="F168" i="5"/>
  <c r="I168" i="5" s="1"/>
  <c r="F191" i="5"/>
  <c r="I191" i="5" s="1"/>
  <c r="F179" i="5"/>
  <c r="I179" i="5" s="1"/>
  <c r="F183" i="5"/>
  <c r="I183" i="5" s="1"/>
  <c r="F158" i="5"/>
  <c r="I158" i="5" s="1"/>
  <c r="F169" i="5"/>
  <c r="I169" i="5" s="1"/>
  <c r="I280" i="5"/>
  <c r="F277" i="5"/>
  <c r="I277" i="5" s="1"/>
  <c r="F264" i="5"/>
  <c r="I264" i="5" s="1"/>
  <c r="M246" i="5"/>
  <c r="Q246" i="5"/>
  <c r="I231" i="5"/>
  <c r="I279" i="5"/>
  <c r="F272" i="5"/>
  <c r="I272" i="5" s="1"/>
  <c r="F276" i="5"/>
  <c r="I276" i="5" s="1"/>
  <c r="F275" i="5"/>
  <c r="I275" i="5" s="1"/>
  <c r="F252" i="5"/>
  <c r="I252" i="5" s="1"/>
  <c r="F256" i="5"/>
  <c r="I256" i="5" s="1"/>
  <c r="F259" i="5"/>
  <c r="I259" i="5" s="1"/>
  <c r="F263" i="5"/>
  <c r="I263" i="5" s="1"/>
  <c r="F266" i="5"/>
  <c r="I266" i="5" s="1"/>
  <c r="F268" i="5"/>
  <c r="I268" i="5" s="1"/>
  <c r="F270" i="5"/>
  <c r="I270" i="5" s="1"/>
  <c r="F255" i="5"/>
  <c r="I255" i="5" s="1"/>
  <c r="F262" i="5"/>
  <c r="I262" i="5" s="1"/>
  <c r="F212" i="5"/>
  <c r="I212" i="5" s="1"/>
  <c r="F216" i="5"/>
  <c r="I216" i="5" s="1"/>
  <c r="F219" i="5"/>
  <c r="I219" i="5" s="1"/>
  <c r="F224" i="5"/>
  <c r="I224" i="5" s="1"/>
  <c r="F225" i="5"/>
  <c r="I225" i="5" s="1"/>
  <c r="F227" i="5"/>
  <c r="I227" i="5" s="1"/>
  <c r="F229" i="5"/>
  <c r="I229" i="5" s="1"/>
  <c r="F215" i="5"/>
  <c r="I215" i="5" s="1"/>
  <c r="F222" i="5"/>
  <c r="I222" i="5" s="1"/>
  <c r="F348" i="5"/>
  <c r="F346" i="5"/>
  <c r="I346" i="5" s="1"/>
  <c r="F344" i="5"/>
  <c r="I344" i="5" s="1"/>
  <c r="F291" i="5"/>
  <c r="I291" i="5" s="1"/>
  <c r="F287" i="5"/>
  <c r="I287" i="5" s="1"/>
  <c r="F285" i="5"/>
  <c r="F281" i="5"/>
  <c r="I281" i="5" s="1"/>
  <c r="J296" i="5" l="1"/>
  <c r="J271" i="5"/>
  <c r="Q296" i="5"/>
  <c r="J248" i="5"/>
  <c r="Q336" i="5"/>
  <c r="M336" i="5"/>
  <c r="M271" i="5"/>
  <c r="Q265" i="5"/>
  <c r="M240" i="5"/>
  <c r="J341" i="5"/>
  <c r="M248" i="5"/>
  <c r="J250" i="5"/>
  <c r="Q228" i="5"/>
  <c r="Q338" i="5"/>
  <c r="M292" i="5"/>
  <c r="J269" i="5"/>
  <c r="Q267" i="5"/>
  <c r="J338" i="5"/>
  <c r="M267" i="5"/>
  <c r="Q269" i="5"/>
  <c r="J228" i="5"/>
  <c r="M193" i="5"/>
  <c r="M218" i="5"/>
  <c r="J292" i="5"/>
  <c r="M340" i="5"/>
  <c r="Q210" i="5"/>
  <c r="Q193" i="5"/>
  <c r="Q172" i="5"/>
  <c r="M172" i="5"/>
  <c r="J172" i="5"/>
  <c r="Q286" i="5"/>
  <c r="J258" i="5"/>
  <c r="I244" i="5"/>
  <c r="Q244" i="5" s="1"/>
  <c r="J322" i="5"/>
  <c r="M286" i="5"/>
  <c r="Q335" i="5"/>
  <c r="M322" i="5"/>
  <c r="M335" i="5"/>
  <c r="I209" i="5"/>
  <c r="Q209" i="5" s="1"/>
  <c r="J336" i="5"/>
  <c r="M278" i="5"/>
  <c r="Q188" i="5"/>
  <c r="J188" i="5"/>
  <c r="M188" i="5"/>
  <c r="Q238" i="5"/>
  <c r="J238" i="5"/>
  <c r="M238" i="5"/>
  <c r="Q343" i="5"/>
  <c r="J220" i="5"/>
  <c r="Q205" i="5"/>
  <c r="Q226" i="5"/>
  <c r="J218" i="5"/>
  <c r="M311" i="5"/>
  <c r="J339" i="5"/>
  <c r="J210" i="5"/>
  <c r="M220" i="5"/>
  <c r="M339" i="5"/>
  <c r="Q294" i="5"/>
  <c r="J223" i="5"/>
  <c r="M297" i="5"/>
  <c r="I349" i="5"/>
  <c r="M349" i="5" s="1"/>
  <c r="M241" i="5"/>
  <c r="J311" i="5"/>
  <c r="Q221" i="5"/>
  <c r="J241" i="5"/>
  <c r="M294" i="5"/>
  <c r="J200" i="5"/>
  <c r="M221" i="5"/>
  <c r="Q223" i="5"/>
  <c r="Q192" i="5"/>
  <c r="Q200" i="5"/>
  <c r="M343" i="5"/>
  <c r="Q201" i="5"/>
  <c r="I284" i="5"/>
  <c r="M284" i="5" s="1"/>
  <c r="M230" i="5"/>
  <c r="J176" i="5"/>
  <c r="Q258" i="5"/>
  <c r="Q230" i="5"/>
  <c r="J290" i="5"/>
  <c r="M176" i="5"/>
  <c r="M249" i="5"/>
  <c r="Q260" i="5"/>
  <c r="Q257" i="5"/>
  <c r="Q202" i="5"/>
  <c r="Q249" i="5"/>
  <c r="J295" i="5"/>
  <c r="M239" i="5"/>
  <c r="M257" i="5"/>
  <c r="M199" i="5"/>
  <c r="J199" i="5"/>
  <c r="Q199" i="5"/>
  <c r="J201" i="5"/>
  <c r="J161" i="5"/>
  <c r="M289" i="5"/>
  <c r="J251" i="5"/>
  <c r="M203" i="5"/>
  <c r="Q161" i="5"/>
  <c r="J289" i="5"/>
  <c r="J245" i="5"/>
  <c r="J203" i="5"/>
  <c r="Q164" i="5"/>
  <c r="Q273" i="5"/>
  <c r="Q245" i="5"/>
  <c r="Q293" i="5"/>
  <c r="J164" i="5"/>
  <c r="M273" i="5"/>
  <c r="Q278" i="5"/>
  <c r="Q251" i="5"/>
  <c r="Q290" i="5"/>
  <c r="J293" i="5"/>
  <c r="M288" i="5"/>
  <c r="M204" i="5"/>
  <c r="M202" i="5"/>
  <c r="Q239" i="5"/>
  <c r="M260" i="5"/>
  <c r="J204" i="5"/>
  <c r="Q211" i="5"/>
  <c r="J288" i="5"/>
  <c r="I208" i="5"/>
  <c r="J208" i="5" s="1"/>
  <c r="Q295" i="5"/>
  <c r="M226" i="5"/>
  <c r="M247" i="5"/>
  <c r="B116" i="5"/>
  <c r="J205" i="5"/>
  <c r="J211" i="5"/>
  <c r="J247" i="5"/>
  <c r="I348" i="5"/>
  <c r="M348" i="5" s="1"/>
  <c r="J349" i="5"/>
  <c r="Q349" i="5"/>
  <c r="Q224" i="5"/>
  <c r="M224" i="5"/>
  <c r="J224" i="5"/>
  <c r="J262" i="5"/>
  <c r="Q262" i="5"/>
  <c r="M262" i="5"/>
  <c r="J252" i="5"/>
  <c r="M252" i="5"/>
  <c r="Q252" i="5"/>
  <c r="M169" i="5"/>
  <c r="Q169" i="5"/>
  <c r="J169" i="5"/>
  <c r="M185" i="5"/>
  <c r="J185" i="5"/>
  <c r="Q185" i="5"/>
  <c r="M167" i="5"/>
  <c r="J167" i="5"/>
  <c r="Q167" i="5"/>
  <c r="J206" i="5"/>
  <c r="M206" i="5"/>
  <c r="Q206" i="5"/>
  <c r="J306" i="5"/>
  <c r="M306" i="5"/>
  <c r="Q306" i="5"/>
  <c r="J329" i="5"/>
  <c r="Q329" i="5"/>
  <c r="M329" i="5"/>
  <c r="J326" i="5"/>
  <c r="M326" i="5"/>
  <c r="Q326" i="5"/>
  <c r="M263" i="5"/>
  <c r="J263" i="5"/>
  <c r="Q263" i="5"/>
  <c r="M215" i="5"/>
  <c r="Q215" i="5"/>
  <c r="J215" i="5"/>
  <c r="J276" i="5"/>
  <c r="Q276" i="5"/>
  <c r="M276" i="5"/>
  <c r="M178" i="5"/>
  <c r="Q178" i="5"/>
  <c r="J178" i="5"/>
  <c r="M180" i="5"/>
  <c r="J180" i="5"/>
  <c r="Q180" i="5"/>
  <c r="J310" i="5"/>
  <c r="M310" i="5"/>
  <c r="Q310" i="5"/>
  <c r="M330" i="5"/>
  <c r="Q330" i="5"/>
  <c r="J330" i="5"/>
  <c r="M291" i="5"/>
  <c r="Q291" i="5"/>
  <c r="J291" i="5"/>
  <c r="J219" i="5"/>
  <c r="Q219" i="5"/>
  <c r="M219" i="5"/>
  <c r="J255" i="5"/>
  <c r="Q255" i="5"/>
  <c r="M255" i="5"/>
  <c r="J253" i="5"/>
  <c r="M253" i="5"/>
  <c r="Q253" i="5"/>
  <c r="M158" i="5"/>
  <c r="Q158" i="5"/>
  <c r="J158" i="5"/>
  <c r="M174" i="5"/>
  <c r="J174" i="5"/>
  <c r="Q174" i="5"/>
  <c r="J189" i="5"/>
  <c r="M189" i="5"/>
  <c r="Q189" i="5"/>
  <c r="M160" i="5"/>
  <c r="J160" i="5"/>
  <c r="Q160" i="5"/>
  <c r="J209" i="5"/>
  <c r="M313" i="5"/>
  <c r="Q313" i="5"/>
  <c r="J313" i="5"/>
  <c r="Q301" i="5"/>
  <c r="M301" i="5"/>
  <c r="J301" i="5"/>
  <c r="J302" i="5"/>
  <c r="Q302" i="5"/>
  <c r="M302" i="5"/>
  <c r="Q317" i="5"/>
  <c r="J317" i="5"/>
  <c r="M317" i="5"/>
  <c r="M318" i="5"/>
  <c r="Q318" i="5"/>
  <c r="J318" i="5"/>
  <c r="J328" i="5"/>
  <c r="M328" i="5"/>
  <c r="Q328" i="5"/>
  <c r="J344" i="5"/>
  <c r="M344" i="5"/>
  <c r="Q344" i="5"/>
  <c r="I207" i="5"/>
  <c r="J227" i="5"/>
  <c r="M227" i="5"/>
  <c r="Q227" i="5"/>
  <c r="M259" i="5"/>
  <c r="Q259" i="5"/>
  <c r="J259" i="5"/>
  <c r="J274" i="5"/>
  <c r="M274" i="5"/>
  <c r="Q274" i="5"/>
  <c r="J231" i="5"/>
  <c r="M231" i="5"/>
  <c r="Q231" i="5"/>
  <c r="M337" i="5"/>
  <c r="Q337" i="5"/>
  <c r="J337" i="5"/>
  <c r="M183" i="5"/>
  <c r="Q183" i="5"/>
  <c r="J183" i="5"/>
  <c r="M157" i="5"/>
  <c r="Q157" i="5"/>
  <c r="J157" i="5"/>
  <c r="M165" i="5"/>
  <c r="J165" i="5"/>
  <c r="Q165" i="5"/>
  <c r="M166" i="5"/>
  <c r="J166" i="5"/>
  <c r="Q166" i="5"/>
  <c r="M187" i="5"/>
  <c r="J187" i="5"/>
  <c r="Q187" i="5"/>
  <c r="M171" i="5"/>
  <c r="Q171" i="5"/>
  <c r="J171" i="5"/>
  <c r="M170" i="5"/>
  <c r="J170" i="5"/>
  <c r="Q170" i="5"/>
  <c r="M194" i="5"/>
  <c r="J194" i="5"/>
  <c r="Q194" i="5"/>
  <c r="J242" i="5"/>
  <c r="M242" i="5"/>
  <c r="Q242" i="5"/>
  <c r="M309" i="5"/>
  <c r="Q309" i="5"/>
  <c r="J309" i="5"/>
  <c r="J304" i="5"/>
  <c r="M304" i="5"/>
  <c r="Q304" i="5"/>
  <c r="M314" i="5"/>
  <c r="Q314" i="5"/>
  <c r="J314" i="5"/>
  <c r="J298" i="5"/>
  <c r="Q298" i="5"/>
  <c r="M298" i="5"/>
  <c r="J233" i="5"/>
  <c r="Q233" i="5"/>
  <c r="M233" i="5"/>
  <c r="J303" i="5"/>
  <c r="M303" i="5"/>
  <c r="Q303" i="5"/>
  <c r="M325" i="5"/>
  <c r="Q325" i="5"/>
  <c r="J325" i="5"/>
  <c r="Q321" i="5"/>
  <c r="J321" i="5"/>
  <c r="M321" i="5"/>
  <c r="M323" i="5"/>
  <c r="Q323" i="5"/>
  <c r="J323" i="5"/>
  <c r="M319" i="5"/>
  <c r="Q319" i="5"/>
  <c r="J319" i="5"/>
  <c r="J320" i="5"/>
  <c r="M320" i="5"/>
  <c r="Q320" i="5"/>
  <c r="J347" i="5"/>
  <c r="M347" i="5"/>
  <c r="Q347" i="5"/>
  <c r="M287" i="5"/>
  <c r="J287" i="5"/>
  <c r="Q287" i="5"/>
  <c r="J213" i="5"/>
  <c r="M213" i="5"/>
  <c r="Q213" i="5"/>
  <c r="J266" i="5"/>
  <c r="M266" i="5"/>
  <c r="Q266" i="5"/>
  <c r="Q284" i="5"/>
  <c r="J280" i="5"/>
  <c r="M280" i="5"/>
  <c r="Q280" i="5"/>
  <c r="M191" i="5"/>
  <c r="J191" i="5"/>
  <c r="Q191" i="5"/>
  <c r="M159" i="5"/>
  <c r="J159" i="5"/>
  <c r="Q159" i="5"/>
  <c r="M177" i="5"/>
  <c r="J177" i="5"/>
  <c r="Q177" i="5"/>
  <c r="J299" i="5"/>
  <c r="Q299" i="5"/>
  <c r="M299" i="5"/>
  <c r="M300" i="5"/>
  <c r="Q300" i="5"/>
  <c r="J300" i="5"/>
  <c r="M282" i="5"/>
  <c r="Q282" i="5"/>
  <c r="J282" i="5"/>
  <c r="J229" i="5"/>
  <c r="M229" i="5"/>
  <c r="Q229" i="5"/>
  <c r="J232" i="5"/>
  <c r="Q232" i="5"/>
  <c r="M232" i="5"/>
  <c r="J272" i="5"/>
  <c r="M272" i="5"/>
  <c r="Q272" i="5"/>
  <c r="M168" i="5"/>
  <c r="J168" i="5"/>
  <c r="Q168" i="5"/>
  <c r="J190" i="5"/>
  <c r="Q190" i="5"/>
  <c r="M190" i="5"/>
  <c r="M173" i="5"/>
  <c r="J173" i="5"/>
  <c r="Q173" i="5"/>
  <c r="M175" i="5"/>
  <c r="J175" i="5"/>
  <c r="Q175" i="5"/>
  <c r="J217" i="5"/>
  <c r="M217" i="5"/>
  <c r="Q217" i="5"/>
  <c r="M307" i="5"/>
  <c r="Q307" i="5"/>
  <c r="J307" i="5"/>
  <c r="J324" i="5"/>
  <c r="M324" i="5"/>
  <c r="Q324" i="5"/>
  <c r="Q281" i="5"/>
  <c r="J281" i="5"/>
  <c r="M281" i="5"/>
  <c r="M216" i="5"/>
  <c r="Q216" i="5"/>
  <c r="J216" i="5"/>
  <c r="J270" i="5"/>
  <c r="M270" i="5"/>
  <c r="Q270" i="5"/>
  <c r="J261" i="5"/>
  <c r="M261" i="5"/>
  <c r="Q261" i="5"/>
  <c r="J264" i="5"/>
  <c r="M264" i="5"/>
  <c r="Q264" i="5"/>
  <c r="M186" i="5"/>
  <c r="Q186" i="5"/>
  <c r="J186" i="5"/>
  <c r="I285" i="5"/>
  <c r="J346" i="5"/>
  <c r="M346" i="5"/>
  <c r="Q346" i="5"/>
  <c r="J222" i="5"/>
  <c r="M222" i="5"/>
  <c r="Q222" i="5"/>
  <c r="J225" i="5"/>
  <c r="M225" i="5"/>
  <c r="Q225" i="5"/>
  <c r="J212" i="5"/>
  <c r="Q212" i="5"/>
  <c r="M212" i="5"/>
  <c r="M268" i="5"/>
  <c r="Q268" i="5"/>
  <c r="J268" i="5"/>
  <c r="J256" i="5"/>
  <c r="M256" i="5"/>
  <c r="Q256" i="5"/>
  <c r="J275" i="5"/>
  <c r="Q275" i="5"/>
  <c r="M275" i="5"/>
  <c r="M279" i="5"/>
  <c r="J279" i="5"/>
  <c r="Q279" i="5"/>
  <c r="J214" i="5"/>
  <c r="M214" i="5"/>
  <c r="Q214" i="5"/>
  <c r="J277" i="5"/>
  <c r="M277" i="5"/>
  <c r="Q277" i="5"/>
  <c r="M179" i="5"/>
  <c r="J179" i="5"/>
  <c r="Q179" i="5"/>
  <c r="M181" i="5"/>
  <c r="J181" i="5"/>
  <c r="Q181" i="5"/>
  <c r="M162" i="5"/>
  <c r="Q162" i="5"/>
  <c r="J162" i="5"/>
  <c r="M163" i="5"/>
  <c r="Q163" i="5"/>
  <c r="J163" i="5"/>
  <c r="M182" i="5"/>
  <c r="Q182" i="5"/>
  <c r="J182" i="5"/>
  <c r="M156" i="5"/>
  <c r="Q156" i="5"/>
  <c r="J156" i="5"/>
  <c r="M184" i="5"/>
  <c r="J184" i="5"/>
  <c r="Q184" i="5"/>
  <c r="G196" i="5"/>
  <c r="I195" i="5"/>
  <c r="B117" i="5"/>
  <c r="J254" i="5"/>
  <c r="Q254" i="5"/>
  <c r="M254" i="5"/>
  <c r="M305" i="5"/>
  <c r="Q305" i="5"/>
  <c r="J305" i="5"/>
  <c r="J308" i="5"/>
  <c r="M308" i="5"/>
  <c r="Q308" i="5"/>
  <c r="J312" i="5"/>
  <c r="M312" i="5"/>
  <c r="Q312" i="5"/>
  <c r="G235" i="5"/>
  <c r="I234" i="5"/>
  <c r="M331" i="5"/>
  <c r="Q331" i="5"/>
  <c r="J331" i="5"/>
  <c r="M327" i="5"/>
  <c r="Q327" i="5"/>
  <c r="J327" i="5"/>
  <c r="M345" i="5"/>
  <c r="J345" i="5"/>
  <c r="Q345" i="5"/>
  <c r="J243" i="5"/>
  <c r="M243" i="5"/>
  <c r="Q243" i="5"/>
  <c r="I283" i="5"/>
  <c r="M315" i="5"/>
  <c r="Q315" i="5"/>
  <c r="J315" i="5"/>
  <c r="J332" i="5"/>
  <c r="M332" i="5"/>
  <c r="Q332" i="5"/>
  <c r="J316" i="5"/>
  <c r="M316" i="5"/>
  <c r="Q316" i="5"/>
  <c r="M209" i="5" l="1"/>
  <c r="M244" i="5"/>
  <c r="M208" i="5"/>
  <c r="J284" i="5"/>
  <c r="J244" i="5"/>
  <c r="J348" i="5"/>
  <c r="Q208" i="5"/>
  <c r="Q348" i="5"/>
  <c r="B115" i="5"/>
  <c r="B113" i="5"/>
  <c r="M283" i="5"/>
  <c r="Q283" i="5"/>
  <c r="J283" i="5"/>
  <c r="J234" i="5"/>
  <c r="M234" i="5"/>
  <c r="Q234" i="5"/>
  <c r="J207" i="5"/>
  <c r="Q207" i="5"/>
  <c r="M207" i="5"/>
  <c r="G236" i="5"/>
  <c r="I235" i="5"/>
  <c r="M195" i="5"/>
  <c r="Q195" i="5"/>
  <c r="J195" i="5"/>
  <c r="Q285" i="5"/>
  <c r="J285" i="5"/>
  <c r="M285" i="5"/>
  <c r="G197" i="5"/>
  <c r="I196" i="5"/>
  <c r="B111" i="5"/>
  <c r="B118" i="5" l="1"/>
  <c r="B114" i="5"/>
  <c r="J235" i="5"/>
  <c r="M235" i="5"/>
  <c r="Q235" i="5"/>
  <c r="B110" i="5"/>
  <c r="I197" i="5"/>
  <c r="G198" i="5"/>
  <c r="I198" i="5" s="1"/>
  <c r="G237" i="5"/>
  <c r="I237" i="5" s="1"/>
  <c r="I236" i="5"/>
  <c r="J196" i="5"/>
  <c r="M196" i="5"/>
  <c r="Q196" i="5"/>
  <c r="Q237" i="5" l="1"/>
  <c r="M237" i="5"/>
  <c r="J237" i="5"/>
  <c r="J198" i="5"/>
  <c r="Q198" i="5"/>
  <c r="M198" i="5"/>
  <c r="M236" i="5"/>
  <c r="J236" i="5"/>
  <c r="Q236" i="5"/>
  <c r="M197" i="5"/>
  <c r="J197" i="5"/>
  <c r="Q197" i="5"/>
  <c r="B109" i="5" l="1"/>
  <c r="B112" i="5"/>
  <c r="B104" i="5"/>
  <c r="B3" i="5" s="1"/>
  <c r="B4" i="5" s="1"/>
  <c r="C112" i="5" l="1"/>
  <c r="C114" i="5"/>
  <c r="C109" i="5"/>
  <c r="C111" i="5"/>
  <c r="C115" i="5"/>
  <c r="C118" i="5"/>
  <c r="C110" i="5"/>
  <c r="C117" i="5"/>
  <c r="C113" i="5"/>
  <c r="C116" i="5"/>
</calcChain>
</file>

<file path=xl/sharedStrings.xml><?xml version="1.0" encoding="utf-8"?>
<sst xmlns="http://schemas.openxmlformats.org/spreadsheetml/2006/main" count="2128" uniqueCount="213">
  <si>
    <t>Guidelines</t>
  </si>
  <si>
    <t>Definition</t>
  </si>
  <si>
    <t>Parameter</t>
  </si>
  <si>
    <t xml:space="preserve">Indicator value: </t>
  </si>
  <si>
    <t>g/km or g/kWh</t>
  </si>
  <si>
    <t>transport mode i</t>
  </si>
  <si>
    <t>vehicle type j</t>
  </si>
  <si>
    <t>type of energy k</t>
  </si>
  <si>
    <t>c</t>
  </si>
  <si>
    <t>Unit</t>
  </si>
  <si>
    <t>EHI (kg/cap/year)</t>
  </si>
  <si>
    <t>Vehicle type</t>
  </si>
  <si>
    <t>EHI (%)</t>
  </si>
  <si>
    <t>car</t>
  </si>
  <si>
    <t>passenger</t>
  </si>
  <si>
    <t>Gasoline</t>
  </si>
  <si>
    <t>Gasoline Euro 1</t>
  </si>
  <si>
    <r>
      <t>NO</t>
    </r>
    <r>
      <rPr>
        <vertAlign val="subscript"/>
        <sz val="11"/>
        <color theme="1"/>
        <rFont val="Calibri"/>
        <family val="2"/>
        <scheme val="minor"/>
      </rPr>
      <t>x</t>
    </r>
  </si>
  <si>
    <t>Gasoline Euro 2</t>
  </si>
  <si>
    <t>Diesel</t>
  </si>
  <si>
    <t>Gasoline Euro 3</t>
  </si>
  <si>
    <t>3-wheelers</t>
  </si>
  <si>
    <t>CNG</t>
  </si>
  <si>
    <t>Gasoline Euro 4</t>
  </si>
  <si>
    <t>LPG</t>
  </si>
  <si>
    <t>Gasoline Euro 5</t>
  </si>
  <si>
    <t>Gasoline Euro 6</t>
  </si>
  <si>
    <t>Ethanol</t>
  </si>
  <si>
    <t>Bio-Ethanol</t>
  </si>
  <si>
    <t>(Bio)Diesel</t>
  </si>
  <si>
    <t>Diesel Euro 1</t>
  </si>
  <si>
    <t>Bio -Diesel</t>
  </si>
  <si>
    <t>Diesel Euro 2</t>
  </si>
  <si>
    <t>Hydrogen</t>
  </si>
  <si>
    <t>Diesel Euro 3</t>
  </si>
  <si>
    <t>Electricity</t>
  </si>
  <si>
    <t>Diesel Euro 4</t>
  </si>
  <si>
    <t>Diesel Euro 5</t>
  </si>
  <si>
    <t>Diesel Euro 6</t>
  </si>
  <si>
    <t>k = Energy type (petrol, diesel, bio-fuel, electricity, hydrogen, etc.) [type]</t>
  </si>
  <si>
    <t>i = Vehicle type transport mode (passenger car, tram, bus, train, motorcycle, inland vessel, freight train, truck, etc.) [type]</t>
  </si>
  <si>
    <t>j = Vehicle class (if available specified by model (e.g. SUV, etc.) [type]</t>
  </si>
  <si>
    <t>c = Emission class (euro norm) [type]</t>
  </si>
  <si>
    <t>Gasoline Hybrid</t>
  </si>
  <si>
    <t>Diesel Hybrid</t>
  </si>
  <si>
    <t>Electric</t>
  </si>
  <si>
    <t>motorcycle</t>
  </si>
  <si>
    <t>Euro 5</t>
  </si>
  <si>
    <t>3 wheelers</t>
  </si>
  <si>
    <t xml:space="preserve">Euro 2 </t>
  </si>
  <si>
    <t>Euro 4 , Speed &lt;45km/h (L2e)</t>
  </si>
  <si>
    <t>Euro 5, all types</t>
  </si>
  <si>
    <t>light truck</t>
  </si>
  <si>
    <t>Heavy duty</t>
  </si>
  <si>
    <t>N1, N2&gt;2610kg and N3</t>
  </si>
  <si>
    <t>130 ≤ P ≤ 560 kW, 2006</t>
  </si>
  <si>
    <t>P&gt;560 kW, 2006</t>
  </si>
  <si>
    <t>railcar 130 kW &lt; P, 2012</t>
  </si>
  <si>
    <t>locomotive 130 kW &lt; P, 2012</t>
  </si>
  <si>
    <t>Values for diesel</t>
  </si>
  <si>
    <t>Displacement D ≤ 0.9, P &gt; 37 kW, 2007</t>
  </si>
  <si>
    <t>0.9 &lt; D ≤ 1.2, 2007</t>
  </si>
  <si>
    <t>1.2 &lt; D ≤ 2.5, 2007</t>
  </si>
  <si>
    <t>2.5 &lt; D ≤ 5, 2009</t>
  </si>
  <si>
    <t>5 &lt; D ≤ 15,2009</t>
  </si>
  <si>
    <t>15 &lt; D ≤ 20, P ≤ 3300 kW, 2009</t>
  </si>
  <si>
    <t>15 &lt; D ≤ 20, P &gt; 3300 kW, 2009</t>
  </si>
  <si>
    <t>20 &lt; D ≤ 25, 2009</t>
  </si>
  <si>
    <t>25 &lt; D ≤ 30, 2009</t>
  </si>
  <si>
    <t>car (M1)</t>
  </si>
  <si>
    <t>bus (M2)</t>
  </si>
  <si>
    <t>bus (M3)</t>
  </si>
  <si>
    <t>passenger vehicles</t>
  </si>
  <si>
    <t>PTW/Motorcycle</t>
  </si>
  <si>
    <t>Motorised 3-wheeler</t>
  </si>
  <si>
    <t>train</t>
  </si>
  <si>
    <t>lightrail</t>
  </si>
  <si>
    <t>goods vehicles</t>
  </si>
  <si>
    <t>heavy truck</t>
  </si>
  <si>
    <t>Fuel types</t>
  </si>
  <si>
    <t>HGV</t>
  </si>
  <si>
    <t>LGV (all)</t>
  </si>
  <si>
    <t>LGV (&lt;1305kg)</t>
  </si>
  <si>
    <t>LGV (&gt;1760kg)</t>
  </si>
  <si>
    <t>Comments</t>
  </si>
  <si>
    <r>
      <t>S</t>
    </r>
    <r>
      <rPr>
        <vertAlign val="subscript"/>
        <sz val="11"/>
        <rFont val="Calibri"/>
        <family val="2"/>
        <scheme val="minor"/>
      </rPr>
      <t>ijk</t>
    </r>
    <r>
      <rPr>
        <sz val="11"/>
        <rFont val="Calibri"/>
        <family val="2"/>
        <scheme val="minor"/>
      </rPr>
      <t xml:space="preserve"> = Share of fuel type k per vehicle type j and per transport mode i [fraction]</t>
    </r>
  </si>
  <si>
    <t>s = Type of substance [type] limited to NOx and PM2.5</t>
  </si>
  <si>
    <t>Gasoline pre-Euro/Euro 0</t>
  </si>
  <si>
    <t>Diesel pre-Euro/Euro 0</t>
  </si>
  <si>
    <t>Euro 1</t>
  </si>
  <si>
    <t>pre-Euro/Euro 0</t>
  </si>
  <si>
    <t>Air pollutant emissions</t>
  </si>
  <si>
    <t xml:space="preserve">         -  for vehicle fleet: data at country level (EUROSTAT for fuels, national statistics/modelling for Emission standard)</t>
  </si>
  <si>
    <t>air pollutant emissions</t>
  </si>
  <si>
    <t>EHI = Emission harm equivalent index [kg PM2.5 eq./cap per year]</t>
  </si>
  <si>
    <r>
      <t>Eeq</t>
    </r>
    <r>
      <rPr>
        <vertAlign val="subscript"/>
        <sz val="11"/>
        <rFont val="Calibri"/>
        <family val="2"/>
        <scheme val="minor"/>
      </rPr>
      <t>s</t>
    </r>
    <r>
      <rPr>
        <sz val="11"/>
        <rFont val="Calibri"/>
        <family val="2"/>
        <scheme val="minor"/>
      </rPr>
      <t xml:space="preserve"> = Emission substance type PM2.5 equivalent health impact value [factor]</t>
    </r>
  </si>
  <si>
    <t>PM2.5</t>
  </si>
  <si>
    <t>Emission Harm Effect in PM2.5 equivalents</t>
  </si>
  <si>
    <t>(PM2.5 equivalent factors)</t>
  </si>
  <si>
    <t>Train</t>
  </si>
  <si>
    <t>Lightrail</t>
  </si>
  <si>
    <r>
      <t xml:space="preserve"> kg PM2.5</t>
    </r>
    <r>
      <rPr>
        <i/>
        <vertAlign val="subscript"/>
        <sz val="11"/>
        <color theme="1"/>
        <rFont val="Calibri"/>
        <family val="2"/>
        <scheme val="minor"/>
      </rPr>
      <t xml:space="preserve"> eq</t>
    </r>
    <r>
      <rPr>
        <i/>
        <sz val="11"/>
        <color theme="1"/>
        <rFont val="Calibri"/>
        <family val="2"/>
        <scheme val="minor"/>
      </rPr>
      <t>/ cap</t>
    </r>
  </si>
  <si>
    <t>g/km</t>
  </si>
  <si>
    <t>minimum value for scale</t>
  </si>
  <si>
    <t>Air pollutant emissions of all passenger and freight transport modes (exhaust and non-exhaust for PM2.5) in the urban area</t>
  </si>
  <si>
    <t>cap = Capita or number of inhabitants in the urban area [#]</t>
  </si>
  <si>
    <t>Tables above are filled in insofar information is possible by the urban area.</t>
  </si>
  <si>
    <t xml:space="preserve">         -  for vkm, pkm, tkm by vehicle type: estimation from aggregated tool at urban level (related data input required from the urban area)</t>
  </si>
  <si>
    <t>hydrogen</t>
  </si>
  <si>
    <t>Bio-Ethanol / ethanol</t>
  </si>
  <si>
    <t>Coach,M2 / M3</t>
  </si>
  <si>
    <t>coach (M2/M3)</t>
  </si>
  <si>
    <t>Inland waterways</t>
  </si>
  <si>
    <t>gasoline hybrid</t>
  </si>
  <si>
    <t>diesel hybrid</t>
  </si>
  <si>
    <t>n.a.</t>
  </si>
  <si>
    <t>Step 1 - data collection</t>
  </si>
  <si>
    <t>note: emission standards for goods vehicles is weight dependent (&lt;1305; 1305 - 1760; 1760 - 3500)</t>
  </si>
  <si>
    <t>vehicle fleet (%)</t>
  </si>
  <si>
    <r>
      <t>C</t>
    </r>
    <r>
      <rPr>
        <vertAlign val="subscript"/>
        <sz val="11"/>
        <rFont val="Calibri"/>
        <family val="2"/>
        <scheme val="minor"/>
      </rPr>
      <t>ijkc</t>
    </r>
    <r>
      <rPr>
        <sz val="11"/>
        <rFont val="Calibri"/>
        <family val="2"/>
        <scheme val="minor"/>
      </rPr>
      <t xml:space="preserve"> = Share of emission class c per fuel type k per vehicle type j and per transport mode i [fraction]</t>
    </r>
  </si>
  <si>
    <r>
      <t>C</t>
    </r>
    <r>
      <rPr>
        <vertAlign val="subscript"/>
        <sz val="11"/>
        <rFont val="Calibri"/>
        <family val="2"/>
        <scheme val="minor"/>
      </rPr>
      <t>ijkc</t>
    </r>
    <r>
      <rPr>
        <sz val="11"/>
        <rFont val="Calibri"/>
        <family val="2"/>
        <scheme val="minor"/>
      </rPr>
      <t xml:space="preserve"> </t>
    </r>
  </si>
  <si>
    <t>Step 3: Indicator calculation</t>
  </si>
  <si>
    <t>check</t>
  </si>
  <si>
    <t xml:space="preserve">check </t>
  </si>
  <si>
    <t>Euro 3</t>
  </si>
  <si>
    <t>Euro 6</t>
  </si>
  <si>
    <t>Euro 2</t>
  </si>
  <si>
    <t>Euro 4</t>
  </si>
  <si>
    <r>
      <t>A</t>
    </r>
    <r>
      <rPr>
        <vertAlign val="subscript"/>
        <sz val="11"/>
        <color theme="1"/>
        <rFont val="Calibri"/>
        <family val="2"/>
        <scheme val="minor"/>
      </rPr>
      <t>ij</t>
    </r>
    <r>
      <rPr>
        <sz val="11"/>
        <color theme="1"/>
        <rFont val="Calibri"/>
        <family val="2"/>
        <scheme val="minor"/>
      </rPr>
      <t xml:space="preserve"> (Million vkm)</t>
    </r>
  </si>
  <si>
    <r>
      <t>S</t>
    </r>
    <r>
      <rPr>
        <vertAlign val="subscript"/>
        <sz val="11"/>
        <color theme="1"/>
        <rFont val="Calibri"/>
        <family val="2"/>
        <scheme val="minor"/>
      </rPr>
      <t>ijk</t>
    </r>
  </si>
  <si>
    <r>
      <t>A</t>
    </r>
    <r>
      <rPr>
        <vertAlign val="subscript"/>
        <sz val="11"/>
        <color theme="1"/>
        <rFont val="Calibri"/>
        <family val="2"/>
        <scheme val="minor"/>
      </rPr>
      <t>ij</t>
    </r>
    <r>
      <rPr>
        <sz val="11"/>
        <color theme="1"/>
        <rFont val="Calibri"/>
        <family val="2"/>
        <scheme val="minor"/>
      </rPr>
      <t xml:space="preserve"> * S</t>
    </r>
    <r>
      <rPr>
        <vertAlign val="subscript"/>
        <sz val="11"/>
        <color theme="1"/>
        <rFont val="Calibri"/>
        <family val="2"/>
        <scheme val="minor"/>
      </rPr>
      <t>ijk</t>
    </r>
    <r>
      <rPr>
        <sz val="11"/>
        <color theme="1"/>
        <rFont val="Calibri"/>
        <family val="2"/>
        <scheme val="minor"/>
      </rPr>
      <t xml:space="preserve"> * C</t>
    </r>
    <r>
      <rPr>
        <vertAlign val="subscript"/>
        <sz val="11"/>
        <color theme="1"/>
        <rFont val="Calibri"/>
        <family val="2"/>
        <scheme val="minor"/>
      </rPr>
      <t>ijkc</t>
    </r>
    <r>
      <rPr>
        <sz val="11"/>
        <color theme="1"/>
        <rFont val="Calibri"/>
        <family val="2"/>
        <scheme val="minor"/>
      </rPr>
      <t xml:space="preserve"> (million vkm)</t>
    </r>
  </si>
  <si>
    <t>NOx Emissions (tons)</t>
  </si>
  <si>
    <t>PM2.5 Emissions (tons)</t>
  </si>
  <si>
    <r>
      <t>PM2.5 NE</t>
    </r>
    <r>
      <rPr>
        <vertAlign val="subscript"/>
        <sz val="11"/>
        <color theme="1"/>
        <rFont val="Calibri"/>
        <family val="2"/>
        <scheme val="minor"/>
      </rPr>
      <t>si</t>
    </r>
  </si>
  <si>
    <t>non-exhaust PM2.5 emissions (tons)</t>
  </si>
  <si>
    <r>
      <t>NOx E</t>
    </r>
    <r>
      <rPr>
        <vertAlign val="subscript"/>
        <sz val="11"/>
        <color theme="1"/>
        <rFont val="Calibri"/>
        <family val="2"/>
        <scheme val="minor"/>
      </rPr>
      <t>ijkc</t>
    </r>
  </si>
  <si>
    <r>
      <t>PM 2.5 E</t>
    </r>
    <r>
      <rPr>
        <vertAlign val="subscript"/>
        <sz val="11"/>
        <color theme="1"/>
        <rFont val="Calibri"/>
        <family val="2"/>
        <scheme val="minor"/>
      </rPr>
      <t>ijkc</t>
    </r>
  </si>
  <si>
    <t>Where necessary (depending on the information availability) city coaches integrate the disaggregated data (e.g. more detailed Euro X) making reference to other data sources. Possible options:</t>
  </si>
  <si>
    <t>The indicator is expressed in terms of Emission Harm Effect on health using PM2.5 equivalents, based on the methodology developed in the context of the Clean Air Programme/ National Emissions Ceilings Directive discussions.</t>
  </si>
  <si>
    <t>Source: TSAP report 15, IIASA http://ec.europa.eu/environment/air/pdf/TSAP-15.pdf 
(Clean Air Programme/ National Emissions Ceilings Directive)</t>
  </si>
  <si>
    <r>
      <t>A</t>
    </r>
    <r>
      <rPr>
        <vertAlign val="subscript"/>
        <sz val="11"/>
        <rFont val="Calibri"/>
        <family val="2"/>
        <scheme val="minor"/>
      </rPr>
      <t>ij</t>
    </r>
    <r>
      <rPr>
        <sz val="11"/>
        <rFont val="Calibri"/>
        <family val="2"/>
        <scheme val="minor"/>
      </rPr>
      <t>= Activity volume (distance driven by transport mode i and vehicle type j) [million vkm per year]</t>
    </r>
  </si>
  <si>
    <t xml:space="preserve">The tables below have to be filled insofar information is available. </t>
  </si>
  <si>
    <t>Gasoline Euro 6 and post Euro 6</t>
  </si>
  <si>
    <t>Diesel Euro 6 and post Euro 6</t>
  </si>
  <si>
    <t>Max value for scale</t>
  </si>
  <si>
    <t>Emission standards</t>
  </si>
  <si>
    <t>Air pollutant emissions EHI</t>
  </si>
  <si>
    <t>Inland waterways ferry</t>
  </si>
  <si>
    <t>heavy trucks</t>
  </si>
  <si>
    <t>light trucks</t>
  </si>
  <si>
    <t>Bus, M2</t>
  </si>
  <si>
    <t>Bus, M3</t>
  </si>
  <si>
    <t xml:space="preserve">Gasoline pre-Euro/Euro 0 </t>
  </si>
  <si>
    <t>N1 (goods) &lt; 1305 kg</t>
  </si>
  <si>
    <t xml:space="preserve">Gasoline Euro 1 </t>
  </si>
  <si>
    <t xml:space="preserve">Gasoline Euro 3 </t>
  </si>
  <si>
    <t xml:space="preserve">Gasoline Euro 4 </t>
  </si>
  <si>
    <t xml:space="preserve">Gasoline Euro 5 </t>
  </si>
  <si>
    <t xml:space="preserve">Gasoline Euro 6 </t>
  </si>
  <si>
    <t xml:space="preserve">Diesel pre-Euro/Euro 0 </t>
  </si>
  <si>
    <t xml:space="preserve">Diesel Euro 1 </t>
  </si>
  <si>
    <t xml:space="preserve">Diesel Euro 2 </t>
  </si>
  <si>
    <t xml:space="preserve">Diesel Euro 3 </t>
  </si>
  <si>
    <t xml:space="preserve">Diesel Euro 4 </t>
  </si>
  <si>
    <t xml:space="preserve">Diesel Euro 5 </t>
  </si>
  <si>
    <t xml:space="preserve">Diesel Euro 6 </t>
  </si>
  <si>
    <t>N1 (goods) 1305 - 1760 kg</t>
  </si>
  <si>
    <t>N1 (goods) &gt; 1700 (max 3.5t)</t>
  </si>
  <si>
    <r>
      <t xml:space="preserve"> kg PM2.5</t>
    </r>
    <r>
      <rPr>
        <vertAlign val="subscript"/>
        <sz val="11"/>
        <color theme="1"/>
        <rFont val="Calibri"/>
        <family val="2"/>
        <scheme val="minor"/>
      </rPr>
      <t xml:space="preserve"> eq</t>
    </r>
    <r>
      <rPr>
        <sz val="11"/>
        <color theme="1"/>
        <rFont val="Calibri"/>
        <family val="2"/>
        <scheme val="minor"/>
      </rPr>
      <t>/ cap per year</t>
    </r>
  </si>
  <si>
    <t xml:space="preserve">              For LGV, if data is available in total but not by weight class, the city coaches should integrate the table with appropriate assumptions.</t>
  </si>
  <si>
    <t>cap (inhabitants)</t>
  </si>
  <si>
    <t>c) data on population of the urban area</t>
  </si>
  <si>
    <t>The shares of Euro classes for CNG, LPG, hybrids used for the calculation refer to average EU values.</t>
  </si>
  <si>
    <r>
      <t>NE</t>
    </r>
    <r>
      <rPr>
        <vertAlign val="subscript"/>
        <sz val="11"/>
        <rFont val="Calibri"/>
        <family val="2"/>
        <scheme val="minor"/>
      </rPr>
      <t>si</t>
    </r>
    <r>
      <rPr>
        <sz val="11"/>
        <rFont val="Calibri"/>
        <family val="2"/>
        <scheme val="minor"/>
      </rPr>
      <t xml:space="preserve"> = Non-exhaust emissions of pollutant i per distance driven [g/km] (=0 for NOx)</t>
    </r>
  </si>
  <si>
    <r>
      <t>E</t>
    </r>
    <r>
      <rPr>
        <vertAlign val="subscript"/>
        <sz val="11"/>
        <rFont val="Calibri"/>
        <family val="2"/>
        <scheme val="minor"/>
      </rPr>
      <t>ijkcs</t>
    </r>
    <r>
      <rPr>
        <sz val="11"/>
        <rFont val="Calibri"/>
        <family val="2"/>
        <scheme val="minor"/>
      </rPr>
      <t>= Emission of pollutants per vkm driven by transport mode i and vehicle type j for fuel type k, emission class c (g/km)</t>
    </r>
  </si>
  <si>
    <t>The completion of this worksheet takes 3 steps:</t>
  </si>
  <si>
    <t>Ideally, information on the number of vehicle kilometres should be available for each combination of vehicle type, vehicle emission category (emission standard) and fuel type. This is, for example, the case when detailed (transport) models are available for the urban area and modelling results are further elaborated.
Nevertheless, this level of detail is hardly available in most cases, therefore it is requested that data is provided on transport activity by vehicle type, in combination with information on vehicle stock used to make an additional disaggregation towards the spread of "fuel type" and / or "emission standards".
In case data on transport activity by vehicle type and vehicle stock composition are not available for the urban areas, the city coaches should make reference to other existing data sources in order to integrate the input tables.</t>
  </si>
  <si>
    <t>The starting point for the estimation of air pollutant emissions is the same as the estimation of energy consumption.</t>
  </si>
  <si>
    <t xml:space="preserve">The table below includes the linkages to the blue cells of the input tables above. </t>
  </si>
  <si>
    <t>Step 2 - Data integration - Once all data is available (eventually estimated with exogenous data to fill the gaps)</t>
  </si>
  <si>
    <t>USER GUIDE FOR INDICATOR 3 "AIR POLLUTANT EMISSIONS"</t>
  </si>
  <si>
    <t>bus</t>
  </si>
  <si>
    <t xml:space="preserve">VKM </t>
  </si>
  <si>
    <t>(Millions vkm/year)</t>
  </si>
  <si>
    <t>multiplication by 1000 to transform units from g to kg</t>
  </si>
  <si>
    <t>bus (M3, &gt; 5 t)</t>
  </si>
  <si>
    <t>bus (M2, &lt; 5 t)</t>
  </si>
  <si>
    <t>Powered Two Wheelers (PWT)/
 Motorcycle</t>
  </si>
  <si>
    <t>metro/tram/trolleybus</t>
  </si>
  <si>
    <t>a) Information on transport volumes: vkm at vehicle level</t>
  </si>
  <si>
    <t>Calculation table</t>
  </si>
  <si>
    <t>The information given in the following tables is used to estimate the variable Aij (cell F155)</t>
  </si>
  <si>
    <t>The information is used to estimate the variable Sijk (cell G155) and the Emission class share (cell H155)</t>
  </si>
  <si>
    <t>The parameter is calculated by using the calculation table reported below (row 150).</t>
  </si>
  <si>
    <t>Step 1:  Provide information on transport volumes and vehicle stock composition, based on the available level of detail (see worksheet "example", rows 6 to 88).  This step has been subdivided into three sections. 
 -  Section a) is related to transport activity (at aggregate level), 
 -  section b) to vehicle stock, with different level of details (first of all by fuel, secondarily by emission standard for gasoline and diesel), 
 -  section c) to data on the number of inhabitants in the urban area. The blue cells should be filled.</t>
  </si>
  <si>
    <t>Step 2: Data integration (completion, harmonisation, etc.). Where necessary, urban area coaches should integrate the missing data (e.g. more detailed Euro X) in the tables filled in by urban areas in step 1. Other data sources can be used as reference, e.g.:
 -  for vehicle fleet: data at country level (Eurostat for fuels, national statistics/ modelling for emission standard)
 -  for vkm, pkm, tkm by vehicle type: estimation from aggregated tool at urban level (related data input required from the urban area)
For LGV, if data is available in total but not by weight class, urban area coaches should integrate the table with appropriate assumptions.
The input tables are directly linked to the calculation table for the estimation of the indicator (see worksheet "example", from row 155).</t>
  </si>
  <si>
    <t>Step 3: Formula application (see worksheet "example", row 104).</t>
  </si>
  <si>
    <t>LGV:</t>
  </si>
  <si>
    <t>LGV</t>
  </si>
  <si>
    <t>transport model output year 2017</t>
  </si>
  <si>
    <t xml:space="preserve">source: ACI </t>
  </si>
  <si>
    <t>year 2018</t>
  </si>
  <si>
    <t xml:space="preserve">The indicator value corresponding to this parameter value is on a scale from 0 to 10, with 0 indicating the worst condition of air pollutant emissions (when the value of the parameter is higher than 2.15 kg of PM2.5 equivalent per capita) and 10 indicating the best condition (when the value of the parameter is 0 kg of PM2.5 equivalent per capita). </t>
  </si>
  <si>
    <t>comment box
(please add source of data, year, geographical area)</t>
  </si>
  <si>
    <t>Parameter value:</t>
  </si>
  <si>
    <t>The threshold of 2.15 kg of PM2.5 equivalent per capita has been defined considering the Gothenburg 2020 PM2.5 target, taking into account that about 30% of urban emissions are generated by road transport.</t>
  </si>
  <si>
    <t>For your information, the table below gives the different classifications possible with respect to vehicle type, fuel type and emission standard.</t>
  </si>
  <si>
    <t>Please fill information on transport volumes at aggregated level for vehicle types, in terms of vkm (Millions vkm/year). Information could also be estimated from pkm or tkm with the application of average occupancy factor or load factor.</t>
  </si>
  <si>
    <t>LGV (1305-1760kg)</t>
  </si>
  <si>
    <r>
      <t>b) Information on</t>
    </r>
    <r>
      <rPr>
        <b/>
        <u/>
        <sz val="11"/>
        <color theme="1"/>
        <rFont val="Calibri"/>
        <family val="2"/>
        <scheme val="minor"/>
      </rPr>
      <t xml:space="preserve"> vehicle fleet</t>
    </r>
    <r>
      <rPr>
        <b/>
        <sz val="11"/>
        <color theme="1"/>
        <rFont val="Calibri"/>
        <family val="2"/>
        <scheme val="minor"/>
      </rPr>
      <t xml:space="preserve"> by vehicle types: First by fuel (where more than one technology is available), secondly by emission standard for gasoline and diesel.</t>
    </r>
  </si>
  <si>
    <t>motorcycles</t>
  </si>
  <si>
    <r>
      <t>If no information is available for one vehicle type, leave it blanc.</t>
    </r>
    <r>
      <rPr>
        <u/>
        <sz val="11"/>
        <color theme="1"/>
        <rFont val="Calibri"/>
        <family val="2"/>
        <scheme val="minor"/>
      </rPr>
      <t xml:space="preserve"> Nevertheless,</t>
    </r>
    <r>
      <rPr>
        <b/>
        <u/>
        <sz val="11"/>
        <color theme="1"/>
        <rFont val="Calibri"/>
        <family val="2"/>
        <scheme val="minor"/>
      </rPr>
      <t xml:space="preserve"> this data is strictly required to calculate the indicator. </t>
    </r>
    <r>
      <rPr>
        <u/>
        <sz val="11"/>
        <color theme="1"/>
        <rFont val="Calibri"/>
        <family val="2"/>
        <scheme val="minor"/>
      </rPr>
      <t>This table requires the same values entered for indicator 9 "energy efficiency" and indicator 7 "GHG emissions"</t>
    </r>
    <r>
      <rPr>
        <sz val="11"/>
        <color theme="1"/>
        <rFont val="Calibri"/>
        <family val="2"/>
        <scheme val="minor"/>
      </rPr>
      <t>.</t>
    </r>
  </si>
  <si>
    <r>
      <t xml:space="preserve">Please fill in the blue cells. Please check that the sum is 100% in the column 'check'. </t>
    </r>
    <r>
      <rPr>
        <u/>
        <sz val="11"/>
        <color theme="1"/>
        <rFont val="Calibri"/>
        <family val="2"/>
        <scheme val="minor"/>
      </rPr>
      <t>This table requires the same values entered for indicator 9 "energy efficiency" and indicator 7 "GHG emissions"</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</si>
</sst>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00"/>
    <numFmt numFmtId="165" formatCode="0.0"/>
    <numFmt numFmtId="166" formatCode="_-* #,##0.0_-;\-* #,##0.0_-;_-* &quot;-&quot;??_-;_-@_-"/>
    <numFmt numFmtId="167" formatCode="0.0%"/>
    <numFmt numFmtId="168" formatCode="_-* #,##0_-;\-* #,##0_-;_-* &quot;-&quot;??_-;_-@_-"/>
    <numFmt numFmtId="169" formatCode="_-* #,##0.000000_-;\-* #,##0.000000_-;_-* &quot;-&quot;??_-;_-@_-"/>
    <numFmt numFmtId="170" formatCode="_(* #,##0.00_);_(* \(#,##0.00\);_(* &quot;-&quot;??_);_(@_)"/>
  </numFmts>
  <fonts count="26"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sz val="10"/>
      <name val="Arial"/>
      <family val="2"/>
    </font>
    <font>
      <vertAlign val="subscript"/>
      <sz val="11"/>
      <color theme="1"/>
      <name val="Calibri"/>
      <family val="2"/>
      <scheme val="minor"/>
    </font>
    <font>
      <sz val="11"/>
      <color rgb="FFFF0000"/>
      <name val="Calibri"/>
      <family val="2"/>
      <scheme val="minor"/>
    </font>
    <font>
      <i/>
      <sz val="11"/>
      <color theme="1"/>
      <name val="Calibri"/>
      <family val="2"/>
      <scheme val="minor"/>
    </font>
    <font>
      <b/>
      <sz val="18"/>
      <color theme="1"/>
      <name val="Calibri"/>
      <family val="2"/>
      <scheme val="minor"/>
    </font>
    <font>
      <sz val="8"/>
      <color rgb="FFFF0000"/>
      <name val="Calibri"/>
      <family val="2"/>
      <scheme val="minor"/>
    </font>
    <font>
      <sz val="12"/>
      <color theme="1"/>
      <name val="Calibri"/>
      <family val="2"/>
      <scheme val="minor"/>
    </font>
    <font>
      <vertAlign val="subscript"/>
      <sz val="11"/>
      <name val="Calibri"/>
      <family val="2"/>
      <scheme val="minor"/>
    </font>
    <font>
      <i/>
      <vertAlign val="subscript"/>
      <sz val="11"/>
      <color theme="1"/>
      <name val="Calibri"/>
      <family val="2"/>
      <scheme val="minor"/>
    </font>
    <font>
      <b/>
      <sz val="12"/>
      <color theme="1"/>
      <name val="Calibri"/>
      <family val="2"/>
      <scheme val="minor"/>
    </font>
    <font>
      <sz val="11"/>
      <color theme="1"/>
      <name val="Calibri"/>
      <family val="2"/>
    </font>
    <font>
      <sz val="11"/>
      <color rgb="FF000000"/>
      <name val="Calibri"/>
      <family val="2"/>
      <scheme val="minor"/>
    </font>
    <font>
      <b/>
      <u/>
      <sz val="11"/>
      <color theme="1"/>
      <name val="Calibri"/>
      <family val="2"/>
      <scheme val="minor"/>
    </font>
    <font>
      <sz val="11"/>
      <name val="Calibri"/>
      <family val="2"/>
    </font>
    <font>
      <sz val="8"/>
      <color rgb="FFFF0000"/>
      <name val="Calibri"/>
      <family val="2"/>
    </font>
    <font>
      <b/>
      <sz val="8"/>
      <color rgb="FFFF0000"/>
      <name val="Calibri"/>
      <family val="2"/>
      <scheme val="minor"/>
    </font>
    <font>
      <u/>
      <sz val="11"/>
      <color theme="1"/>
      <name val="Calibri"/>
      <family val="2"/>
      <scheme val="minor"/>
    </font>
    <font>
      <b/>
      <sz val="12"/>
      <color theme="0"/>
      <name val="Calibri"/>
      <family val="2"/>
      <scheme val="minor"/>
    </font>
    <font>
      <sz val="11"/>
      <color indexed="8"/>
      <name val="Calibri"/>
      <family val="2"/>
    </font>
  </fonts>
  <fills count="20">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theme="1" tint="0.499984740745262"/>
        <bgColor indexed="64"/>
      </patternFill>
    </fill>
    <fill>
      <patternFill patternType="solid">
        <fgColor theme="1"/>
        <bgColor indexed="64"/>
      </patternFill>
    </fill>
    <fill>
      <patternFill patternType="solid">
        <fgColor theme="3" tint="0.79998168889431442"/>
        <bgColor indexed="64"/>
      </patternFill>
    </fill>
    <fill>
      <patternFill patternType="solid">
        <fgColor theme="7"/>
        <bgColor indexed="64"/>
      </patternFill>
    </fill>
    <fill>
      <patternFill patternType="solid">
        <fgColor theme="0" tint="-0.499984740745262"/>
        <bgColor indexed="64"/>
      </patternFill>
    </fill>
    <fill>
      <patternFill patternType="solid">
        <fgColor rgb="FFFFFF00"/>
        <bgColor indexed="64"/>
      </patternFill>
    </fill>
    <fill>
      <patternFill patternType="solid">
        <fgColor theme="5" tint="0.39997558519241921"/>
        <bgColor indexed="64"/>
      </patternFill>
    </fill>
    <fill>
      <patternFill patternType="solid">
        <fgColor rgb="FF95B3D7"/>
        <bgColor rgb="FF000000"/>
      </patternFill>
    </fill>
    <fill>
      <patternFill patternType="solid">
        <fgColor rgb="FF808080"/>
        <bgColor rgb="FF000000"/>
      </patternFill>
    </fill>
    <fill>
      <patternFill patternType="solid">
        <fgColor theme="0" tint="-0.34998626667073579"/>
        <bgColor indexed="64"/>
      </patternFill>
    </fill>
    <fill>
      <patternFill patternType="solid">
        <fgColor theme="6"/>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tint="-0.499984740745262"/>
        <bgColor rgb="FF000000"/>
      </patternFill>
    </fill>
  </fills>
  <borders count="13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thin">
        <color theme="9"/>
      </left>
      <right style="thin">
        <color theme="9"/>
      </right>
      <top style="thin">
        <color theme="9"/>
      </top>
      <bottom/>
      <diagonal/>
    </border>
    <border>
      <left style="thin">
        <color theme="9"/>
      </left>
      <right/>
      <top style="thin">
        <color theme="9"/>
      </top>
      <bottom/>
      <diagonal/>
    </border>
    <border>
      <left style="medium">
        <color auto="1"/>
      </left>
      <right style="thin">
        <color theme="9"/>
      </right>
      <top style="medium">
        <color auto="1"/>
      </top>
      <bottom style="medium">
        <color auto="1"/>
      </bottom>
      <diagonal/>
    </border>
    <border>
      <left style="thin">
        <color theme="9"/>
      </left>
      <right style="thin">
        <color theme="9"/>
      </right>
      <top style="medium">
        <color auto="1"/>
      </top>
      <bottom style="medium">
        <color auto="1"/>
      </bottom>
      <diagonal/>
    </border>
    <border>
      <left style="thin">
        <color theme="9"/>
      </left>
      <right/>
      <top style="medium">
        <color auto="1"/>
      </top>
      <bottom style="medium">
        <color auto="1"/>
      </bottom>
      <diagonal/>
    </border>
    <border>
      <left style="thin">
        <color theme="9" tint="0.39994506668294322"/>
      </left>
      <right style="medium">
        <color auto="1"/>
      </right>
      <top style="medium">
        <color auto="1"/>
      </top>
      <bottom style="medium">
        <color auto="1"/>
      </bottom>
      <diagonal/>
    </border>
    <border>
      <left style="thin">
        <color theme="9"/>
      </left>
      <right style="medium">
        <color auto="1"/>
      </right>
      <top style="medium">
        <color auto="1"/>
      </top>
      <bottom style="medium">
        <color auto="1"/>
      </bottom>
      <diagonal/>
    </border>
    <border>
      <left/>
      <right style="thin">
        <color theme="9"/>
      </right>
      <top style="medium">
        <color auto="1"/>
      </top>
      <bottom style="medium">
        <color auto="1"/>
      </bottom>
      <diagonal/>
    </border>
    <border>
      <left style="medium">
        <color auto="1"/>
      </left>
      <right style="thin">
        <color auto="1"/>
      </right>
      <top style="medium">
        <color auto="1"/>
      </top>
      <bottom/>
      <diagonal/>
    </border>
    <border>
      <left style="thin">
        <color auto="1"/>
      </left>
      <right/>
      <top style="medium">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theme="9"/>
      </right>
      <top style="medium">
        <color auto="1"/>
      </top>
      <bottom style="thin">
        <color theme="9"/>
      </bottom>
      <diagonal/>
    </border>
    <border>
      <left style="thin">
        <color theme="9"/>
      </left>
      <right/>
      <top style="medium">
        <color auto="1"/>
      </top>
      <bottom style="thin">
        <color theme="9"/>
      </bottom>
      <diagonal/>
    </border>
    <border>
      <left style="thin">
        <color theme="9"/>
      </left>
      <right style="thin">
        <color theme="9"/>
      </right>
      <top style="medium">
        <color auto="1"/>
      </top>
      <bottom style="thin">
        <color theme="9"/>
      </bottom>
      <diagonal/>
    </border>
    <border>
      <left style="thin">
        <color theme="9" tint="0.39994506668294322"/>
      </left>
      <right style="medium">
        <color auto="1"/>
      </right>
      <top style="medium">
        <color auto="1"/>
      </top>
      <bottom style="thin">
        <color theme="9"/>
      </bottom>
      <diagonal/>
    </border>
    <border>
      <left style="thin">
        <color theme="9"/>
      </left>
      <right style="medium">
        <color auto="1"/>
      </right>
      <top style="medium">
        <color auto="1"/>
      </top>
      <bottom style="thin">
        <color theme="9"/>
      </bottom>
      <diagonal/>
    </border>
    <border>
      <left style="medium">
        <color auto="1"/>
      </left>
      <right style="medium">
        <color auto="1"/>
      </right>
      <top style="medium">
        <color auto="1"/>
      </top>
      <bottom style="thin">
        <color theme="9"/>
      </bottom>
      <diagonal/>
    </border>
    <border>
      <left style="thin">
        <color auto="1"/>
      </left>
      <right/>
      <top/>
      <bottom style="thin">
        <color auto="1"/>
      </bottom>
      <diagonal/>
    </border>
    <border>
      <left style="medium">
        <color auto="1"/>
      </left>
      <right style="thin">
        <color theme="9"/>
      </right>
      <top style="thin">
        <color theme="9"/>
      </top>
      <bottom style="thin">
        <color theme="9"/>
      </bottom>
      <diagonal/>
    </border>
    <border>
      <left style="thin">
        <color theme="9"/>
      </left>
      <right/>
      <top style="thin">
        <color theme="9"/>
      </top>
      <bottom style="thin">
        <color theme="9"/>
      </bottom>
      <diagonal/>
    </border>
    <border>
      <left style="thin">
        <color theme="9"/>
      </left>
      <right style="thin">
        <color theme="9"/>
      </right>
      <top style="thin">
        <color theme="9"/>
      </top>
      <bottom style="thin">
        <color theme="9"/>
      </bottom>
      <diagonal/>
    </border>
    <border>
      <left style="thin">
        <color theme="9" tint="0.39994506668294322"/>
      </left>
      <right style="medium">
        <color auto="1"/>
      </right>
      <top style="thin">
        <color theme="9"/>
      </top>
      <bottom style="thin">
        <color theme="9"/>
      </bottom>
      <diagonal/>
    </border>
    <border>
      <left style="thin">
        <color theme="9"/>
      </left>
      <right style="medium">
        <color auto="1"/>
      </right>
      <top style="thin">
        <color theme="9"/>
      </top>
      <bottom style="thin">
        <color theme="9"/>
      </bottom>
      <diagonal/>
    </border>
    <border>
      <left style="medium">
        <color auto="1"/>
      </left>
      <right style="medium">
        <color auto="1"/>
      </right>
      <top style="thin">
        <color theme="9"/>
      </top>
      <bottom style="thin">
        <color theme="9"/>
      </bottom>
      <diagonal/>
    </border>
    <border>
      <left style="medium">
        <color auto="1"/>
      </left>
      <right style="thin">
        <color theme="9"/>
      </right>
      <top/>
      <bottom style="thin">
        <color theme="9"/>
      </bottom>
      <diagonal/>
    </border>
    <border>
      <left style="medium">
        <color auto="1"/>
      </left>
      <right style="thin">
        <color theme="9"/>
      </right>
      <top style="thin">
        <color theme="9"/>
      </top>
      <bottom style="medium">
        <color auto="1"/>
      </bottom>
      <diagonal/>
    </border>
    <border>
      <left style="thin">
        <color theme="9"/>
      </left>
      <right/>
      <top style="thin">
        <color theme="9"/>
      </top>
      <bottom style="medium">
        <color auto="1"/>
      </bottom>
      <diagonal/>
    </border>
    <border>
      <left style="thin">
        <color theme="9"/>
      </left>
      <right style="thin">
        <color theme="9"/>
      </right>
      <top style="thin">
        <color theme="9"/>
      </top>
      <bottom style="medium">
        <color auto="1"/>
      </bottom>
      <diagonal/>
    </border>
    <border>
      <left style="thin">
        <color theme="9" tint="0.39994506668294322"/>
      </left>
      <right style="medium">
        <color auto="1"/>
      </right>
      <top style="thin">
        <color theme="9"/>
      </top>
      <bottom style="medium">
        <color auto="1"/>
      </bottom>
      <diagonal/>
    </border>
    <border>
      <left style="medium">
        <color auto="1"/>
      </left>
      <right style="medium">
        <color auto="1"/>
      </right>
      <top style="thin">
        <color theme="9"/>
      </top>
      <bottom style="medium">
        <color auto="1"/>
      </bottom>
      <diagonal/>
    </border>
    <border>
      <left style="thin">
        <color auto="1"/>
      </left>
      <right/>
      <top style="thin">
        <color auto="1"/>
      </top>
      <bottom style="medium">
        <color auto="1"/>
      </bottom>
      <diagonal/>
    </border>
    <border>
      <left style="medium">
        <color auto="1"/>
      </left>
      <right/>
      <top style="medium">
        <color auto="1"/>
      </top>
      <bottom style="thin">
        <color theme="9"/>
      </bottom>
      <diagonal/>
    </border>
    <border>
      <left style="medium">
        <color auto="1"/>
      </left>
      <right/>
      <top style="thin">
        <color theme="9"/>
      </top>
      <bottom style="thin">
        <color theme="9"/>
      </bottom>
      <diagonal/>
    </border>
    <border>
      <left style="medium">
        <color auto="1"/>
      </left>
      <right style="thin">
        <color theme="9"/>
      </right>
      <top style="thin">
        <color theme="9"/>
      </top>
      <bottom/>
      <diagonal/>
    </border>
    <border>
      <left style="medium">
        <color auto="1"/>
      </left>
      <right style="thin">
        <color theme="9"/>
      </right>
      <top/>
      <bottom/>
      <diagonal/>
    </border>
    <border>
      <left style="medium">
        <color auto="1"/>
      </left>
      <right style="thin">
        <color theme="9"/>
      </right>
      <top/>
      <bottom style="medium">
        <color auto="1"/>
      </bottom>
      <diagonal/>
    </border>
    <border>
      <left style="medium">
        <color auto="1"/>
      </left>
      <right/>
      <top style="medium">
        <color auto="1"/>
      </top>
      <bottom style="thin">
        <color auto="1"/>
      </bottom>
      <diagonal/>
    </border>
    <border>
      <left style="thin">
        <color auto="1"/>
      </left>
      <right style="thin">
        <color auto="1"/>
      </right>
      <top style="medium">
        <color auto="1"/>
      </top>
      <bottom style="medium">
        <color auto="1"/>
      </bottom>
      <diagonal/>
    </border>
    <border>
      <left style="thin">
        <color theme="9"/>
      </left>
      <right/>
      <top/>
      <bottom style="medium">
        <color auto="1"/>
      </bottom>
      <diagonal/>
    </border>
    <border>
      <left style="thin">
        <color theme="9"/>
      </left>
      <right style="medium">
        <color auto="1"/>
      </right>
      <top/>
      <bottom style="medium">
        <color auto="1"/>
      </bottom>
      <diagonal/>
    </border>
    <border>
      <left style="thin">
        <color theme="9"/>
      </left>
      <right style="thin">
        <color theme="9"/>
      </right>
      <top/>
      <bottom style="medium">
        <color auto="1"/>
      </bottom>
      <diagonal/>
    </border>
    <border>
      <left style="thin">
        <color theme="9" tint="0.39994506668294322"/>
      </left>
      <right style="medium">
        <color auto="1"/>
      </right>
      <top/>
      <bottom style="medium">
        <color auto="1"/>
      </bottom>
      <diagonal/>
    </border>
    <border>
      <left style="medium">
        <color auto="1"/>
      </left>
      <right/>
      <top style="thin">
        <color auto="1"/>
      </top>
      <bottom style="thin">
        <color auto="1"/>
      </bottom>
      <diagonal/>
    </border>
    <border>
      <left style="thin">
        <color theme="9"/>
      </left>
      <right style="thin">
        <color theme="9"/>
      </right>
      <top/>
      <bottom style="thin">
        <color theme="9"/>
      </bottom>
      <diagonal/>
    </border>
    <border>
      <left style="thin">
        <color theme="9"/>
      </left>
      <right/>
      <top/>
      <bottom style="thin">
        <color theme="9"/>
      </bottom>
      <diagonal/>
    </border>
    <border>
      <left style="thin">
        <color theme="9" tint="0.39994506668294322"/>
      </left>
      <right style="medium">
        <color auto="1"/>
      </right>
      <top/>
      <bottom style="thin">
        <color theme="9"/>
      </bottom>
      <diagonal/>
    </border>
    <border>
      <left style="thin">
        <color theme="9"/>
      </left>
      <right style="medium">
        <color auto="1"/>
      </right>
      <top/>
      <bottom style="thin">
        <color theme="9"/>
      </bottom>
      <diagonal/>
    </border>
    <border>
      <left style="medium">
        <color auto="1"/>
      </left>
      <right style="medium">
        <color auto="1"/>
      </right>
      <top/>
      <bottom style="thin">
        <color theme="9"/>
      </bottom>
      <diagonal/>
    </border>
    <border>
      <left/>
      <right style="thin">
        <color theme="9"/>
      </right>
      <top/>
      <bottom style="thin">
        <color theme="9"/>
      </bottom>
      <diagonal/>
    </border>
    <border>
      <left style="thin">
        <color theme="9"/>
      </left>
      <right style="thin">
        <color theme="9"/>
      </right>
      <top/>
      <bottom/>
      <diagonal/>
    </border>
    <border>
      <left/>
      <right/>
      <top style="medium">
        <color indexed="64"/>
      </top>
      <bottom style="medium">
        <color indexed="64"/>
      </bottom>
      <diagonal/>
    </border>
    <border>
      <left/>
      <right style="medium">
        <color auto="1"/>
      </right>
      <top style="medium">
        <color auto="1"/>
      </top>
      <bottom/>
      <diagonal/>
    </border>
    <border>
      <left style="thin">
        <color auto="1"/>
      </left>
      <right/>
      <top style="medium">
        <color auto="1"/>
      </top>
      <bottom style="medium">
        <color auto="1"/>
      </bottom>
      <diagonal/>
    </border>
    <border>
      <left style="thin">
        <color theme="9"/>
      </left>
      <right style="thin">
        <color theme="9"/>
      </right>
      <top style="medium">
        <color auto="1"/>
      </top>
      <bottom/>
      <diagonal/>
    </border>
    <border>
      <left style="thin">
        <color theme="9"/>
      </left>
      <right/>
      <top/>
      <bottom/>
      <diagonal/>
    </border>
    <border>
      <left style="thin">
        <color theme="9"/>
      </left>
      <right style="medium">
        <color auto="1"/>
      </right>
      <top/>
      <bottom/>
      <diagonal/>
    </border>
    <border>
      <left/>
      <right style="thin">
        <color theme="9"/>
      </right>
      <top/>
      <bottom style="medium">
        <color auto="1"/>
      </bottom>
      <diagonal/>
    </border>
    <border>
      <left/>
      <right style="thin">
        <color theme="9"/>
      </right>
      <top style="medium">
        <color auto="1"/>
      </top>
      <bottom style="thin">
        <color theme="9"/>
      </bottom>
      <diagonal/>
    </border>
    <border>
      <left/>
      <right style="thin">
        <color theme="9"/>
      </right>
      <top style="thin">
        <color theme="9"/>
      </top>
      <bottom style="thin">
        <color theme="9"/>
      </bottom>
      <diagonal/>
    </border>
    <border>
      <left style="thin">
        <color theme="9" tint="0.39994506668294322"/>
      </left>
      <right style="medium">
        <color auto="1"/>
      </right>
      <top/>
      <bottom/>
      <diagonal/>
    </border>
    <border>
      <left style="medium">
        <color auto="1"/>
      </left>
      <right style="thin">
        <color theme="9"/>
      </right>
      <top style="thin">
        <color theme="9"/>
      </top>
      <bottom style="thin">
        <color indexed="64"/>
      </bottom>
      <diagonal/>
    </border>
    <border>
      <left style="thin">
        <color theme="9"/>
      </left>
      <right/>
      <top style="thin">
        <color theme="9"/>
      </top>
      <bottom style="thin">
        <color indexed="64"/>
      </bottom>
      <diagonal/>
    </border>
    <border>
      <left style="thin">
        <color theme="9"/>
      </left>
      <right style="thin">
        <color theme="9"/>
      </right>
      <top style="thin">
        <color theme="9"/>
      </top>
      <bottom style="thin">
        <color indexed="64"/>
      </bottom>
      <diagonal/>
    </border>
    <border>
      <left style="thin">
        <color theme="9"/>
      </left>
      <right style="medium">
        <color auto="1"/>
      </right>
      <top style="thin">
        <color theme="9"/>
      </top>
      <bottom style="thin">
        <color indexed="64"/>
      </bottom>
      <diagonal/>
    </border>
    <border>
      <left style="medium">
        <color auto="1"/>
      </left>
      <right/>
      <top/>
      <bottom style="thin">
        <color theme="9"/>
      </bottom>
      <diagonal/>
    </border>
    <border>
      <left style="medium">
        <color auto="1"/>
      </left>
      <right/>
      <top style="thin">
        <color theme="9"/>
      </top>
      <bottom style="thin">
        <color indexed="64"/>
      </bottom>
      <diagonal/>
    </border>
    <border>
      <left style="medium">
        <color auto="1"/>
      </left>
      <right style="thin">
        <color theme="9"/>
      </right>
      <top style="thin">
        <color auto="1"/>
      </top>
      <bottom style="thin">
        <color auto="1"/>
      </bottom>
      <diagonal/>
    </border>
    <border>
      <left style="thin">
        <color theme="9"/>
      </left>
      <right/>
      <top style="thin">
        <color indexed="64"/>
      </top>
      <bottom style="thin">
        <color indexed="64"/>
      </bottom>
      <diagonal/>
    </border>
    <border>
      <left style="thin">
        <color theme="9"/>
      </left>
      <right style="thin">
        <color theme="9"/>
      </right>
      <top style="thin">
        <color auto="1"/>
      </top>
      <bottom style="thin">
        <color auto="1"/>
      </bottom>
      <diagonal/>
    </border>
    <border>
      <left style="thin">
        <color theme="9"/>
      </left>
      <right style="medium">
        <color auto="1"/>
      </right>
      <top style="thin">
        <color auto="1"/>
      </top>
      <bottom style="thin">
        <color auto="1"/>
      </bottom>
      <diagonal/>
    </border>
    <border>
      <left style="medium">
        <color auto="1"/>
      </left>
      <right style="thin">
        <color theme="9"/>
      </right>
      <top/>
      <bottom style="thin">
        <color indexed="64"/>
      </bottom>
      <diagonal/>
    </border>
    <border>
      <left style="thin">
        <color theme="9"/>
      </left>
      <right style="thin">
        <color theme="9"/>
      </right>
      <top/>
      <bottom style="thin">
        <color indexed="64"/>
      </bottom>
      <diagonal/>
    </border>
    <border>
      <left style="thin">
        <color theme="9"/>
      </left>
      <right style="medium">
        <color auto="1"/>
      </right>
      <top/>
      <bottom style="thin">
        <color indexed="64"/>
      </bottom>
      <diagonal/>
    </border>
    <border>
      <left style="medium">
        <color auto="1"/>
      </left>
      <right style="thin">
        <color theme="9"/>
      </right>
      <top style="medium">
        <color auto="1"/>
      </top>
      <bottom style="thin">
        <color indexed="64"/>
      </bottom>
      <diagonal/>
    </border>
    <border>
      <left style="thin">
        <color theme="9"/>
      </left>
      <right style="thin">
        <color theme="9"/>
      </right>
      <top style="medium">
        <color auto="1"/>
      </top>
      <bottom style="thin">
        <color indexed="64"/>
      </bottom>
      <diagonal/>
    </border>
    <border>
      <left style="thin">
        <color theme="9"/>
      </left>
      <right style="medium">
        <color auto="1"/>
      </right>
      <top style="medium">
        <color auto="1"/>
      </top>
      <bottom style="thin">
        <color indexed="64"/>
      </bottom>
      <diagonal/>
    </border>
    <border>
      <left/>
      <right style="medium">
        <color indexed="64"/>
      </right>
      <top/>
      <bottom/>
      <diagonal/>
    </border>
    <border>
      <left/>
      <right style="medium">
        <color indexed="64"/>
      </right>
      <top/>
      <bottom style="medium">
        <color indexed="64"/>
      </bottom>
      <diagonal/>
    </border>
    <border>
      <left style="thin">
        <color theme="9"/>
      </left>
      <right/>
      <top/>
      <bottom style="thin">
        <color indexed="64"/>
      </bottom>
      <diagonal/>
    </border>
    <border>
      <left style="thin">
        <color theme="9" tint="0.39994506668294322"/>
      </left>
      <right style="medium">
        <color auto="1"/>
      </right>
      <top style="thin">
        <color theme="9"/>
      </top>
      <bottom style="thin">
        <color indexed="64"/>
      </bottom>
      <diagonal/>
    </border>
    <border>
      <left style="medium">
        <color auto="1"/>
      </left>
      <right style="medium">
        <color auto="1"/>
      </right>
      <top style="thin">
        <color theme="9"/>
      </top>
      <bottom style="thin">
        <color indexed="64"/>
      </bottom>
      <diagonal/>
    </border>
    <border>
      <left/>
      <right style="thin">
        <color theme="9"/>
      </right>
      <top/>
      <bottom style="thin">
        <color indexed="64"/>
      </bottom>
      <diagonal/>
    </border>
    <border>
      <left/>
      <right style="medium">
        <color indexed="64"/>
      </right>
      <top/>
      <bottom style="thin">
        <color indexed="64"/>
      </bottom>
      <diagonal/>
    </border>
    <border>
      <left style="thin">
        <color theme="9" tint="0.39994506668294322"/>
      </left>
      <right style="medium">
        <color auto="1"/>
      </right>
      <top/>
      <bottom style="thin">
        <color indexed="64"/>
      </bottom>
      <diagonal/>
    </border>
    <border>
      <left style="medium">
        <color auto="1"/>
      </left>
      <right/>
      <top/>
      <bottom style="thin">
        <color indexed="64"/>
      </bottom>
      <diagonal/>
    </border>
    <border>
      <left/>
      <right style="thin">
        <color theme="9"/>
      </right>
      <top style="thin">
        <color theme="9"/>
      </top>
      <bottom style="thin">
        <color indexed="64"/>
      </bottom>
      <diagonal/>
    </border>
    <border>
      <left style="thin">
        <color theme="9" tint="0.39994506668294322"/>
      </left>
      <right style="medium">
        <color auto="1"/>
      </right>
      <top style="medium">
        <color auto="1"/>
      </top>
      <bottom style="thin">
        <color indexed="64"/>
      </bottom>
      <diagonal/>
    </border>
    <border>
      <left style="thin">
        <color theme="9" tint="0.39994506668294322"/>
      </left>
      <right style="medium">
        <color auto="1"/>
      </right>
      <top style="thin">
        <color auto="1"/>
      </top>
      <bottom style="thin">
        <color auto="1"/>
      </bottom>
      <diagonal/>
    </border>
    <border>
      <left/>
      <right style="thin">
        <color theme="9"/>
      </right>
      <top style="thin">
        <color auto="1"/>
      </top>
      <bottom style="thin">
        <color auto="1"/>
      </bottom>
      <diagonal/>
    </border>
    <border>
      <left/>
      <right style="medium">
        <color indexed="64"/>
      </right>
      <top style="thin">
        <color auto="1"/>
      </top>
      <bottom style="thin">
        <color auto="1"/>
      </bottom>
      <diagonal/>
    </border>
    <border>
      <left/>
      <right style="thin">
        <color theme="9"/>
      </right>
      <top/>
      <bottom/>
      <diagonal/>
    </border>
    <border>
      <left style="medium">
        <color auto="1"/>
      </left>
      <right style="thin">
        <color theme="9"/>
      </right>
      <top style="thin">
        <color auto="1"/>
      </top>
      <bottom style="medium">
        <color auto="1"/>
      </bottom>
      <diagonal/>
    </border>
    <border>
      <left style="thin">
        <color theme="9"/>
      </left>
      <right style="thin">
        <color theme="9"/>
      </right>
      <top style="thin">
        <color auto="1"/>
      </top>
      <bottom style="medium">
        <color auto="1"/>
      </bottom>
      <diagonal/>
    </border>
    <border>
      <left style="thin">
        <color theme="9" tint="0.39994506668294322"/>
      </left>
      <right style="medium">
        <color auto="1"/>
      </right>
      <top style="thin">
        <color auto="1"/>
      </top>
      <bottom style="medium">
        <color auto="1"/>
      </bottom>
      <diagonal/>
    </border>
    <border>
      <left style="thin">
        <color theme="9"/>
      </left>
      <right style="medium">
        <color auto="1"/>
      </right>
      <top style="thin">
        <color auto="1"/>
      </top>
      <bottom style="medium">
        <color auto="1"/>
      </bottom>
      <diagonal/>
    </border>
    <border>
      <left style="thin">
        <color theme="9"/>
      </left>
      <right/>
      <top style="thin">
        <color auto="1"/>
      </top>
      <bottom style="medium">
        <color auto="1"/>
      </bottom>
      <diagonal/>
    </border>
    <border>
      <left/>
      <right style="medium">
        <color indexed="64"/>
      </right>
      <top style="thin">
        <color auto="1"/>
      </top>
      <bottom style="medium">
        <color auto="1"/>
      </bottom>
      <diagonal/>
    </border>
    <border>
      <left/>
      <right style="thin">
        <color theme="9"/>
      </right>
      <top style="medium">
        <color indexed="64"/>
      </top>
      <bottom style="thin">
        <color indexed="64"/>
      </bottom>
      <diagonal/>
    </border>
    <border>
      <left style="thin">
        <color theme="9"/>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theme="9"/>
      </right>
      <top style="thin">
        <color indexed="64"/>
      </top>
      <bottom/>
      <diagonal/>
    </border>
    <border>
      <left style="thin">
        <color theme="9"/>
      </left>
      <right/>
      <top style="thin">
        <color indexed="64"/>
      </top>
      <bottom style="thin">
        <color theme="9"/>
      </bottom>
      <diagonal/>
    </border>
    <border>
      <left style="thin">
        <color theme="9"/>
      </left>
      <right style="thin">
        <color theme="9"/>
      </right>
      <top style="thin">
        <color indexed="64"/>
      </top>
      <bottom style="thin">
        <color theme="9"/>
      </bottom>
      <diagonal/>
    </border>
    <border>
      <left style="thin">
        <color theme="9"/>
      </left>
      <right style="medium">
        <color auto="1"/>
      </right>
      <top style="thin">
        <color indexed="64"/>
      </top>
      <bottom style="thin">
        <color theme="9"/>
      </bottom>
      <diagonal/>
    </border>
    <border>
      <left style="thin">
        <color theme="9"/>
      </left>
      <right style="thin">
        <color theme="9" tint="0.39994506668294322"/>
      </right>
      <top style="thin">
        <color theme="9"/>
      </top>
      <bottom style="thin">
        <color theme="9"/>
      </bottom>
      <diagonal/>
    </border>
    <border>
      <left style="thin">
        <color theme="9"/>
      </left>
      <right style="thin">
        <color theme="9" tint="0.39994506668294322"/>
      </right>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bottom/>
      <diagonal/>
    </border>
    <border>
      <left style="medium">
        <color auto="1"/>
      </left>
      <right style="medium">
        <color auto="1"/>
      </right>
      <top style="thin">
        <color auto="1"/>
      </top>
      <bottom/>
      <diagonal/>
    </border>
    <border>
      <left style="medium">
        <color auto="1"/>
      </left>
      <right style="thin">
        <color auto="1"/>
      </right>
      <top/>
      <bottom style="medium">
        <color indexed="64"/>
      </bottom>
      <diagonal/>
    </border>
    <border>
      <left style="thin">
        <color auto="1"/>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7" fillId="0" borderId="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170" fontId="4" fillId="0" borderId="0" applyFont="0" applyFill="0" applyBorder="0" applyAlignment="0" applyProtection="0"/>
    <xf numFmtId="9" fontId="25" fillId="0" borderId="0" applyFont="0" applyFill="0" applyBorder="0" applyAlignment="0" applyProtection="0"/>
  </cellStyleXfs>
  <cellXfs count="371">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0" fillId="0" borderId="2" xfId="0" applyFont="1" applyFill="1" applyBorder="1"/>
    <xf numFmtId="0" fontId="3" fillId="0" borderId="2" xfId="0" applyFont="1" applyBorder="1"/>
    <xf numFmtId="0" fontId="0" fillId="0" borderId="3" xfId="0" applyBorder="1"/>
    <xf numFmtId="0" fontId="2" fillId="3" borderId="1" xfId="0" applyFont="1" applyFill="1" applyBorder="1"/>
    <xf numFmtId="0" fontId="0" fillId="0" borderId="0" xfId="0" applyFill="1"/>
    <xf numFmtId="0" fontId="0" fillId="0" borderId="0" xfId="0" applyBorder="1"/>
    <xf numFmtId="0" fontId="6" fillId="0" borderId="0" xfId="0" applyFont="1" applyFill="1"/>
    <xf numFmtId="0" fontId="0" fillId="0" borderId="0" xfId="0" applyFill="1" applyAlignment="1"/>
    <xf numFmtId="0" fontId="0" fillId="0" borderId="16" xfId="0" applyBorder="1"/>
    <xf numFmtId="0" fontId="12" fillId="0" borderId="0" xfId="0" applyFont="1" applyAlignment="1">
      <alignment wrapText="1"/>
    </xf>
    <xf numFmtId="0" fontId="13" fillId="0" borderId="18" xfId="0" applyFont="1" applyBorder="1"/>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5" xfId="0" applyBorder="1" applyAlignment="1">
      <alignment horizontal="center" vertical="center" wrapText="1"/>
    </xf>
    <xf numFmtId="0" fontId="0" fillId="0" borderId="23" xfId="0" applyBorder="1" applyAlignment="1">
      <alignment horizontal="center" vertical="center" wrapText="1"/>
    </xf>
    <xf numFmtId="0" fontId="0" fillId="0" borderId="26"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1" xfId="0" applyBorder="1" applyAlignment="1">
      <alignment horizontal="center" vertical="center"/>
    </xf>
    <xf numFmtId="0" fontId="0" fillId="0" borderId="10" xfId="0" applyBorder="1"/>
    <xf numFmtId="0" fontId="0" fillId="0" borderId="9" xfId="0" applyBorder="1"/>
    <xf numFmtId="0" fontId="0" fillId="0" borderId="30" xfId="0" applyFill="1" applyBorder="1"/>
    <xf numFmtId="0" fontId="0" fillId="0" borderId="58" xfId="0" applyFill="1" applyBorder="1"/>
    <xf numFmtId="0" fontId="0" fillId="0" borderId="31" xfId="0" applyFill="1" applyBorder="1"/>
    <xf numFmtId="0" fontId="11" fillId="0" borderId="0" xfId="0" applyFont="1" applyFill="1" applyBorder="1" applyAlignment="1">
      <alignment horizontal="center"/>
    </xf>
    <xf numFmtId="2" fontId="5" fillId="0" borderId="0" xfId="0" applyNumberFormat="1" applyFont="1" applyFill="1" applyBorder="1" applyAlignment="1">
      <alignment horizontal="center"/>
    </xf>
    <xf numFmtId="0" fontId="12" fillId="0" borderId="0" xfId="0" applyFont="1" applyFill="1" applyAlignment="1">
      <alignment wrapText="1"/>
    </xf>
    <xf numFmtId="0" fontId="0" fillId="0" borderId="0" xfId="0" applyFill="1" applyAlignment="1">
      <alignment wrapText="1"/>
    </xf>
    <xf numFmtId="0" fontId="0" fillId="0" borderId="0" xfId="0" applyFill="1" applyBorder="1"/>
    <xf numFmtId="0" fontId="0" fillId="0" borderId="14" xfId="0" applyBorder="1"/>
    <xf numFmtId="0" fontId="0" fillId="0" borderId="13" xfId="0" applyBorder="1"/>
    <xf numFmtId="0" fontId="0" fillId="0" borderId="11" xfId="0" applyBorder="1"/>
    <xf numFmtId="0" fontId="5" fillId="0" borderId="0" xfId="0" applyFont="1"/>
    <xf numFmtId="0" fontId="0" fillId="0" borderId="0" xfId="0" applyFill="1" applyBorder="1" applyAlignment="1"/>
    <xf numFmtId="0" fontId="5" fillId="11" borderId="1" xfId="0" applyFont="1" applyFill="1" applyBorder="1"/>
    <xf numFmtId="0" fontId="0" fillId="0" borderId="13" xfId="0" applyBorder="1" applyAlignment="1">
      <alignment horizontal="right"/>
    </xf>
    <xf numFmtId="0" fontId="12" fillId="0" borderId="0" xfId="0" applyFont="1" applyFill="1" applyBorder="1" applyAlignment="1">
      <alignment wrapText="1"/>
    </xf>
    <xf numFmtId="0" fontId="3" fillId="0" borderId="0" xfId="0" applyFont="1"/>
    <xf numFmtId="0" fontId="0" fillId="0" borderId="57" xfId="0" applyBorder="1"/>
    <xf numFmtId="0" fontId="0" fillId="0" borderId="63" xfId="0" applyBorder="1"/>
    <xf numFmtId="0" fontId="2" fillId="0" borderId="0" xfId="0" applyFont="1"/>
    <xf numFmtId="0" fontId="0" fillId="0" borderId="27" xfId="0" applyBorder="1" applyAlignment="1">
      <alignment horizontal="center" vertical="center" wrapText="1"/>
    </xf>
    <xf numFmtId="166" fontId="0" fillId="0" borderId="13" xfId="3" applyNumberFormat="1" applyFont="1" applyBorder="1"/>
    <xf numFmtId="0" fontId="3" fillId="0" borderId="19" xfId="0" applyFont="1" applyBorder="1" applyAlignment="1">
      <alignment wrapText="1"/>
    </xf>
    <xf numFmtId="0" fontId="3" fillId="0" borderId="0" xfId="0" applyFont="1" applyFill="1" applyAlignment="1">
      <alignment wrapText="1"/>
    </xf>
    <xf numFmtId="0" fontId="0" fillId="0" borderId="0" xfId="0"/>
    <xf numFmtId="0" fontId="0" fillId="5" borderId="45" xfId="0" applyFont="1" applyFill="1" applyBorder="1"/>
    <xf numFmtId="0" fontId="0" fillId="5" borderId="64" xfId="0" applyFont="1" applyFill="1" applyBorder="1"/>
    <xf numFmtId="0" fontId="0" fillId="5" borderId="39" xfId="0" applyFont="1" applyFill="1" applyBorder="1"/>
    <xf numFmtId="0" fontId="0" fillId="5" borderId="41" xfId="0" applyFont="1" applyFill="1" applyBorder="1"/>
    <xf numFmtId="0" fontId="0" fillId="5" borderId="46" xfId="0" applyFont="1" applyFill="1" applyBorder="1"/>
    <xf numFmtId="0" fontId="0" fillId="5" borderId="48" xfId="0" applyFont="1" applyFill="1" applyBorder="1"/>
    <xf numFmtId="0" fontId="0" fillId="0" borderId="5" xfId="0" applyFill="1" applyBorder="1"/>
    <xf numFmtId="0" fontId="0" fillId="11" borderId="0" xfId="0" applyFill="1"/>
    <xf numFmtId="0" fontId="3" fillId="0" borderId="2" xfId="0" applyFont="1" applyBorder="1" applyAlignment="1">
      <alignment vertical="top" wrapText="1"/>
    </xf>
    <xf numFmtId="0" fontId="10" fillId="0" borderId="0" xfId="0" applyFont="1" applyFill="1" applyBorder="1" applyAlignment="1">
      <alignment horizontal="center"/>
    </xf>
    <xf numFmtId="0" fontId="0" fillId="5" borderId="56" xfId="0" applyFont="1" applyFill="1" applyBorder="1"/>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5" borderId="32" xfId="0" applyFont="1" applyFill="1" applyBorder="1"/>
    <xf numFmtId="0" fontId="0" fillId="5" borderId="33" xfId="0" applyFont="1" applyFill="1" applyBorder="1"/>
    <xf numFmtId="0" fontId="0" fillId="5" borderId="34" xfId="0" applyFont="1" applyFill="1" applyBorder="1"/>
    <xf numFmtId="0" fontId="0" fillId="5" borderId="40" xfId="0" applyFont="1" applyFill="1" applyBorder="1"/>
    <xf numFmtId="0" fontId="0" fillId="5" borderId="81" xfId="0" applyFont="1" applyFill="1" applyBorder="1"/>
    <xf numFmtId="0" fontId="0" fillId="5" borderId="82" xfId="0" applyFont="1" applyFill="1" applyBorder="1"/>
    <xf numFmtId="0" fontId="0" fillId="5" borderId="83" xfId="0" applyFont="1" applyFill="1" applyBorder="1"/>
    <xf numFmtId="0" fontId="0" fillId="5" borderId="84" xfId="0" applyFont="1" applyFill="1" applyBorder="1"/>
    <xf numFmtId="0" fontId="0" fillId="5" borderId="55" xfId="0" applyFont="1" applyFill="1" applyBorder="1"/>
    <xf numFmtId="0" fontId="0" fillId="5" borderId="75" xfId="0" applyFont="1" applyFill="1" applyBorder="1"/>
    <xf numFmtId="0" fontId="0" fillId="5" borderId="70" xfId="0" applyFont="1" applyFill="1" applyBorder="1"/>
    <xf numFmtId="0" fontId="0" fillId="5" borderId="65" xfId="0" applyFont="1" applyFill="1" applyBorder="1"/>
    <xf numFmtId="0" fontId="0" fillId="5" borderId="85" xfId="0" applyFont="1" applyFill="1" applyBorder="1"/>
    <xf numFmtId="0" fontId="0" fillId="5" borderId="53" xfId="0" applyFont="1" applyFill="1" applyBorder="1"/>
    <xf numFmtId="0" fontId="0" fillId="5" borderId="86" xfId="0" applyFont="1" applyFill="1" applyBorder="1"/>
    <xf numFmtId="0" fontId="0" fillId="5" borderId="87" xfId="0" applyFont="1" applyFill="1" applyBorder="1"/>
    <xf numFmtId="0" fontId="0" fillId="5" borderId="89" xfId="0" applyFont="1" applyFill="1" applyBorder="1"/>
    <xf numFmtId="0" fontId="0" fillId="5" borderId="90" xfId="0" applyFont="1" applyFill="1" applyBorder="1"/>
    <xf numFmtId="0" fontId="0" fillId="5" borderId="59" xfId="0" applyFont="1" applyFill="1" applyBorder="1"/>
    <xf numFmtId="0" fontId="0" fillId="5" borderId="43" xfId="0" applyFont="1" applyFill="1" applyBorder="1"/>
    <xf numFmtId="0" fontId="0" fillId="5" borderId="61" xfId="0" applyFont="1" applyFill="1" applyBorder="1"/>
    <xf numFmtId="0" fontId="0" fillId="5" borderId="54" xfId="0" applyFont="1" applyFill="1" applyBorder="1"/>
    <xf numFmtId="0" fontId="0" fillId="5" borderId="20" xfId="0" applyFont="1" applyFill="1" applyBorder="1"/>
    <xf numFmtId="0" fontId="0" fillId="5" borderId="91" xfId="0" applyFont="1" applyFill="1" applyBorder="1"/>
    <xf numFmtId="0" fontId="0" fillId="5" borderId="92" xfId="0" applyFont="1" applyFill="1" applyBorder="1"/>
    <xf numFmtId="0" fontId="0" fillId="5" borderId="93" xfId="0" applyFont="1" applyFill="1" applyBorder="1"/>
    <xf numFmtId="0" fontId="0" fillId="5" borderId="74" xfId="0" applyFont="1" applyFill="1" applyBorder="1"/>
    <xf numFmtId="0" fontId="0" fillId="5" borderId="22" xfId="0" applyFont="1" applyFill="1" applyBorder="1"/>
    <xf numFmtId="0" fontId="0" fillId="5" borderId="23" xfId="0" applyFont="1" applyFill="1" applyBorder="1"/>
    <xf numFmtId="0" fontId="0" fillId="5" borderId="24" xfId="0" applyFont="1" applyFill="1" applyBorder="1"/>
    <xf numFmtId="0" fontId="0" fillId="5" borderId="94" xfId="0" applyFont="1" applyFill="1" applyBorder="1"/>
    <xf numFmtId="0" fontId="0" fillId="5" borderId="95" xfId="0" applyFont="1" applyFill="1" applyBorder="1"/>
    <xf numFmtId="0" fontId="0" fillId="5" borderId="96" xfId="0" applyFont="1" applyFill="1" applyBorder="1"/>
    <xf numFmtId="0" fontId="0" fillId="5" borderId="67" xfId="0" applyFont="1" applyFill="1" applyBorder="1"/>
    <xf numFmtId="0" fontId="18" fillId="5" borderId="40" xfId="0" applyFont="1" applyFill="1" applyBorder="1"/>
    <xf numFmtId="0" fontId="18" fillId="5" borderId="40" xfId="0" applyFont="1" applyFill="1" applyBorder="1" applyAlignment="1">
      <alignment vertical="center" wrapText="1"/>
    </xf>
    <xf numFmtId="0" fontId="18" fillId="5" borderId="47" xfId="0" applyFont="1" applyFill="1" applyBorder="1"/>
    <xf numFmtId="165" fontId="0" fillId="0" borderId="0" xfId="0" applyNumberFormat="1"/>
    <xf numFmtId="0" fontId="0" fillId="5" borderId="99" xfId="0" applyFont="1" applyFill="1" applyBorder="1"/>
    <xf numFmtId="0" fontId="18" fillId="5" borderId="33" xfId="0" applyFont="1" applyFill="1" applyBorder="1" applyAlignment="1">
      <alignment vertical="center" wrapText="1"/>
    </xf>
    <xf numFmtId="0" fontId="5" fillId="0" borderId="5" xfId="0" applyFont="1" applyFill="1" applyBorder="1"/>
    <xf numFmtId="0" fontId="0" fillId="0" borderId="5" xfId="0" applyBorder="1"/>
    <xf numFmtId="0" fontId="5" fillId="0" borderId="5" xfId="0" applyFont="1" applyBorder="1"/>
    <xf numFmtId="0" fontId="3" fillId="0" borderId="5" xfId="0" applyFont="1" applyBorder="1"/>
    <xf numFmtId="0" fontId="0" fillId="0" borderId="0" xfId="0" applyBorder="1" applyAlignment="1"/>
    <xf numFmtId="0" fontId="0" fillId="4" borderId="13" xfId="0" applyFill="1" applyBorder="1"/>
    <xf numFmtId="0" fontId="0" fillId="0" borderId="0" xfId="0" applyFont="1"/>
    <xf numFmtId="0" fontId="17" fillId="0" borderId="30" xfId="0" applyFont="1" applyFill="1" applyBorder="1"/>
    <xf numFmtId="0" fontId="17" fillId="0" borderId="58" xfId="0" applyFont="1" applyFill="1" applyBorder="1"/>
    <xf numFmtId="0" fontId="17" fillId="0" borderId="31" xfId="0" applyFont="1" applyFill="1" applyBorder="1"/>
    <xf numFmtId="0" fontId="17" fillId="0" borderId="0" xfId="0" applyFont="1" applyFill="1" applyBorder="1" applyAlignment="1">
      <alignment wrapText="1"/>
    </xf>
    <xf numFmtId="0" fontId="17" fillId="0" borderId="0" xfId="0" applyFont="1" applyFill="1" applyBorder="1"/>
    <xf numFmtId="0" fontId="17" fillId="0" borderId="14" xfId="0" applyFont="1" applyFill="1" applyBorder="1"/>
    <xf numFmtId="0" fontId="17" fillId="14" borderId="5" xfId="0" applyFont="1" applyFill="1" applyBorder="1"/>
    <xf numFmtId="0" fontId="17" fillId="0" borderId="13" xfId="0" applyFont="1" applyFill="1" applyBorder="1" applyAlignment="1">
      <alignment horizontal="right"/>
    </xf>
    <xf numFmtId="0" fontId="17" fillId="0" borderId="11" xfId="0" applyFont="1" applyFill="1" applyBorder="1"/>
    <xf numFmtId="0" fontId="17" fillId="0" borderId="30" xfId="0" applyFont="1" applyFill="1" applyBorder="1" applyAlignment="1">
      <alignment wrapText="1"/>
    </xf>
    <xf numFmtId="0" fontId="20" fillId="0" borderId="58" xfId="0" applyFont="1" applyFill="1" applyBorder="1" applyAlignment="1">
      <alignment wrapText="1"/>
    </xf>
    <xf numFmtId="0" fontId="17" fillId="0" borderId="58" xfId="0" applyFont="1" applyFill="1" applyBorder="1" applyAlignment="1">
      <alignment wrapText="1"/>
    </xf>
    <xf numFmtId="0" fontId="17" fillId="0" borderId="73" xfId="0" applyFont="1" applyFill="1" applyBorder="1" applyAlignment="1">
      <alignment wrapText="1"/>
    </xf>
    <xf numFmtId="0" fontId="17" fillId="0" borderId="31" xfId="0" applyFont="1" applyFill="1" applyBorder="1" applyAlignment="1">
      <alignment wrapText="1"/>
    </xf>
    <xf numFmtId="0" fontId="17" fillId="0" borderId="13" xfId="0" applyFont="1" applyFill="1" applyBorder="1"/>
    <xf numFmtId="0" fontId="21" fillId="0" borderId="0" xfId="0" applyFont="1" applyFill="1" applyBorder="1" applyAlignment="1">
      <alignment wrapText="1"/>
    </xf>
    <xf numFmtId="0" fontId="5" fillId="11" borderId="0" xfId="0" applyFont="1" applyFill="1"/>
    <xf numFmtId="0" fontId="5" fillId="11" borderId="0" xfId="0" applyFont="1" applyFill="1" applyBorder="1"/>
    <xf numFmtId="0" fontId="22" fillId="11" borderId="0" xfId="0" applyFont="1" applyFill="1" applyAlignment="1">
      <alignment wrapText="1"/>
    </xf>
    <xf numFmtId="0" fontId="5" fillId="11" borderId="0" xfId="0" applyFont="1" applyFill="1" applyAlignment="1"/>
    <xf numFmtId="0" fontId="5" fillId="11" borderId="0" xfId="0" applyFont="1" applyFill="1" applyAlignment="1">
      <alignment wrapText="1"/>
    </xf>
    <xf numFmtId="0" fontId="0" fillId="0" borderId="0" xfId="0" applyFont="1" applyFill="1" applyAlignment="1">
      <alignment horizontal="left"/>
    </xf>
    <xf numFmtId="0" fontId="9" fillId="0" borderId="0" xfId="0" applyFont="1" applyFill="1" applyBorder="1" applyAlignment="1">
      <alignment wrapText="1"/>
    </xf>
    <xf numFmtId="0" fontId="9" fillId="0" borderId="0" xfId="0" applyFont="1" applyFill="1" applyAlignment="1">
      <alignment wrapText="1"/>
    </xf>
    <xf numFmtId="0" fontId="9" fillId="0" borderId="0" xfId="0" applyFont="1" applyFill="1"/>
    <xf numFmtId="9" fontId="0" fillId="10" borderId="5" xfId="4" applyFont="1" applyFill="1" applyBorder="1"/>
    <xf numFmtId="0" fontId="0" fillId="15" borderId="0" xfId="0" applyFill="1" applyBorder="1" applyAlignment="1"/>
    <xf numFmtId="0" fontId="17" fillId="0" borderId="18" xfId="0" applyFont="1" applyFill="1" applyBorder="1" applyAlignment="1"/>
    <xf numFmtId="0" fontId="17" fillId="0" borderId="71" xfId="0" applyFont="1" applyFill="1" applyBorder="1" applyAlignment="1"/>
    <xf numFmtId="0" fontId="17" fillId="0" borderId="4" xfId="0" applyFont="1" applyFill="1" applyBorder="1" applyAlignment="1"/>
    <xf numFmtId="167" fontId="0" fillId="4" borderId="14" xfId="4" applyNumberFormat="1" applyFont="1" applyFill="1" applyBorder="1"/>
    <xf numFmtId="167" fontId="0" fillId="10" borderId="5" xfId="4" applyNumberFormat="1" applyFont="1" applyFill="1" applyBorder="1"/>
    <xf numFmtId="167" fontId="0" fillId="4" borderId="13" xfId="4" applyNumberFormat="1" applyFont="1" applyFill="1" applyBorder="1"/>
    <xf numFmtId="167" fontId="17" fillId="13" borderId="13" xfId="4" applyNumberFormat="1" applyFont="1" applyFill="1" applyBorder="1"/>
    <xf numFmtId="167" fontId="17" fillId="14" borderId="5" xfId="4" applyNumberFormat="1" applyFont="1" applyFill="1" applyBorder="1"/>
    <xf numFmtId="0" fontId="0" fillId="5" borderId="21" xfId="0" applyFont="1" applyFill="1" applyBorder="1"/>
    <xf numFmtId="0" fontId="0" fillId="5" borderId="121" xfId="0" applyFont="1" applyFill="1" applyBorder="1"/>
    <xf numFmtId="0" fontId="0" fillId="5" borderId="122" xfId="0" applyFont="1" applyFill="1" applyBorder="1"/>
    <xf numFmtId="0" fontId="0" fillId="5" borderId="123" xfId="0" applyFont="1" applyFill="1" applyBorder="1"/>
    <xf numFmtId="0" fontId="0" fillId="5" borderId="124" xfId="0" applyFont="1" applyFill="1" applyBorder="1"/>
    <xf numFmtId="0" fontId="3" fillId="0" borderId="1" xfId="0" applyFont="1" applyBorder="1" applyAlignment="1">
      <alignment horizontal="center" vertical="center"/>
    </xf>
    <xf numFmtId="0" fontId="0" fillId="6" borderId="35" xfId="0" applyFont="1" applyFill="1" applyBorder="1" applyAlignment="1">
      <alignment horizontal="right"/>
    </xf>
    <xf numFmtId="164" fontId="0" fillId="6" borderId="19" xfId="0" applyNumberFormat="1" applyFont="1" applyFill="1" applyBorder="1" applyAlignment="1">
      <alignment horizontal="right"/>
    </xf>
    <xf numFmtId="0" fontId="0" fillId="10" borderId="36" xfId="0" applyFont="1" applyFill="1" applyBorder="1" applyAlignment="1">
      <alignment horizontal="right"/>
    </xf>
    <xf numFmtId="0" fontId="0" fillId="10" borderId="33" xfId="0" applyFont="1" applyFill="1" applyBorder="1" applyAlignment="1">
      <alignment horizontal="right"/>
    </xf>
    <xf numFmtId="0" fontId="0" fillId="10" borderId="72" xfId="0" applyFont="1" applyFill="1" applyBorder="1" applyAlignment="1">
      <alignment horizontal="right"/>
    </xf>
    <xf numFmtId="165" fontId="0" fillId="6" borderId="39" xfId="0" applyNumberFormat="1" applyFont="1" applyFill="1" applyBorder="1" applyAlignment="1">
      <alignment horizontal="right"/>
    </xf>
    <xf numFmtId="167" fontId="0" fillId="6" borderId="41" xfId="4" applyNumberFormat="1" applyFont="1" applyFill="1" applyBorder="1" applyAlignment="1">
      <alignment horizontal="right"/>
    </xf>
    <xf numFmtId="0" fontId="0" fillId="6" borderId="42" xfId="0" applyFont="1" applyFill="1" applyBorder="1" applyAlignment="1">
      <alignment horizontal="right"/>
    </xf>
    <xf numFmtId="164" fontId="0" fillId="6" borderId="68" xfId="0" applyNumberFormat="1" applyFont="1" applyFill="1" applyBorder="1" applyAlignment="1">
      <alignment horizontal="right"/>
    </xf>
    <xf numFmtId="0" fontId="0" fillId="10" borderId="67" xfId="0" applyFont="1" applyFill="1" applyBorder="1" applyAlignment="1">
      <alignment horizontal="right"/>
    </xf>
    <xf numFmtId="0" fontId="0" fillId="10" borderId="65" xfId="0" applyFont="1" applyFill="1" applyBorder="1" applyAlignment="1">
      <alignment horizontal="right"/>
    </xf>
    <xf numFmtId="0" fontId="0" fillId="10" borderId="97" xfId="0" applyFont="1" applyFill="1" applyBorder="1" applyAlignment="1">
      <alignment horizontal="right"/>
    </xf>
    <xf numFmtId="164" fontId="0" fillId="6" borderId="44" xfId="0" applyNumberFormat="1" applyFont="1" applyFill="1" applyBorder="1" applyAlignment="1">
      <alignment horizontal="right"/>
    </xf>
    <xf numFmtId="165" fontId="0" fillId="6" borderId="81" xfId="0" applyNumberFormat="1" applyFont="1" applyFill="1" applyBorder="1" applyAlignment="1">
      <alignment horizontal="right"/>
    </xf>
    <xf numFmtId="167" fontId="0" fillId="6" borderId="83" xfId="4" applyNumberFormat="1" applyFont="1" applyFill="1" applyBorder="1" applyAlignment="1">
      <alignment horizontal="right"/>
    </xf>
    <xf numFmtId="0" fontId="0" fillId="6" borderId="100" xfId="0" applyFont="1" applyFill="1" applyBorder="1" applyAlignment="1">
      <alignment horizontal="right"/>
    </xf>
    <xf numFmtId="164" fontId="0" fillId="6" borderId="101" xfId="0" applyNumberFormat="1" applyFont="1" applyFill="1" applyBorder="1" applyAlignment="1">
      <alignment horizontal="right"/>
    </xf>
    <xf numFmtId="0" fontId="0" fillId="10" borderId="93" xfId="0" applyFont="1" applyFill="1" applyBorder="1" applyAlignment="1">
      <alignment horizontal="right"/>
    </xf>
    <xf numFmtId="0" fontId="0" fillId="10" borderId="99" xfId="0" applyFont="1" applyFill="1" applyBorder="1" applyAlignment="1">
      <alignment horizontal="right"/>
    </xf>
    <xf numFmtId="0" fontId="0" fillId="10" borderId="103" xfId="0" applyFont="1" applyFill="1" applyBorder="1" applyAlignment="1">
      <alignment horizontal="right"/>
    </xf>
    <xf numFmtId="165" fontId="0" fillId="6" borderId="45" xfId="0" applyNumberFormat="1" applyFont="1" applyFill="1" applyBorder="1" applyAlignment="1">
      <alignment horizontal="right"/>
    </xf>
    <xf numFmtId="0" fontId="0" fillId="6" borderId="66" xfId="0" applyFont="1" applyFill="1" applyBorder="1" applyAlignment="1">
      <alignment horizontal="right"/>
    </xf>
    <xf numFmtId="164" fontId="0" fillId="6" borderId="2" xfId="0" applyNumberFormat="1" applyFont="1" applyFill="1" applyBorder="1" applyAlignment="1">
      <alignment horizontal="right"/>
    </xf>
    <xf numFmtId="165" fontId="0" fillId="6" borderId="91" xfId="0" applyNumberFormat="1" applyFont="1" applyFill="1" applyBorder="1" applyAlignment="1">
      <alignment horizontal="right"/>
    </xf>
    <xf numFmtId="167" fontId="3" fillId="6" borderId="92" xfId="4" applyNumberFormat="1" applyFont="1" applyFill="1" applyBorder="1" applyAlignment="1">
      <alignment horizontal="right"/>
    </xf>
    <xf numFmtId="0" fontId="0" fillId="6" borderId="104" xfId="0" applyFont="1" applyFill="1" applyBorder="1" applyAlignment="1">
      <alignment horizontal="right"/>
    </xf>
    <xf numFmtId="164" fontId="0" fillId="6" borderId="15" xfId="0" applyNumberFormat="1" applyFont="1" applyFill="1" applyBorder="1" applyAlignment="1">
      <alignment horizontal="right"/>
    </xf>
    <xf numFmtId="165" fontId="0" fillId="6" borderId="56" xfId="0" applyNumberFormat="1" applyFont="1" applyFill="1" applyBorder="1" applyAlignment="1">
      <alignment horizontal="right"/>
    </xf>
    <xf numFmtId="167" fontId="3" fillId="6" borderId="61" xfId="4" applyNumberFormat="1" applyFont="1" applyFill="1" applyBorder="1" applyAlignment="1">
      <alignment horizontal="right"/>
    </xf>
    <xf numFmtId="0" fontId="0" fillId="6" borderId="62" xfId="0" applyFont="1" applyFill="1" applyBorder="1" applyAlignment="1">
      <alignment horizontal="right"/>
    </xf>
    <xf numFmtId="164" fontId="0" fillId="6" borderId="3" xfId="0" applyNumberFormat="1" applyFont="1" applyFill="1" applyBorder="1" applyAlignment="1">
      <alignment horizontal="right"/>
    </xf>
    <xf numFmtId="0" fontId="0" fillId="10" borderId="60" xfId="0" applyFont="1" applyFill="1" applyBorder="1" applyAlignment="1">
      <alignment horizontal="right"/>
    </xf>
    <xf numFmtId="0" fontId="0" fillId="10" borderId="59" xfId="0" applyFont="1" applyFill="1" applyBorder="1" applyAlignment="1">
      <alignment horizontal="right"/>
    </xf>
    <xf numFmtId="0" fontId="0" fillId="10" borderId="98" xfId="0" applyFont="1" applyFill="1" applyBorder="1" applyAlignment="1">
      <alignment horizontal="right"/>
    </xf>
    <xf numFmtId="164" fontId="0" fillId="6" borderId="37" xfId="0" applyNumberFormat="1" applyFont="1" applyFill="1" applyBorder="1" applyAlignment="1">
      <alignment horizontal="right"/>
    </xf>
    <xf numFmtId="0" fontId="0" fillId="6" borderId="53" xfId="0" applyFont="1" applyFill="1" applyBorder="1" applyAlignment="1">
      <alignment horizontal="right"/>
    </xf>
    <xf numFmtId="167" fontId="0" fillId="6" borderId="79" xfId="4" applyNumberFormat="1" applyFont="1" applyFill="1" applyBorder="1" applyAlignment="1">
      <alignment horizontal="right"/>
    </xf>
    <xf numFmtId="0" fontId="0" fillId="6" borderId="105" xfId="0" applyFont="1" applyFill="1" applyBorder="1" applyAlignment="1">
      <alignment horizontal="right"/>
    </xf>
    <xf numFmtId="167" fontId="0" fillId="6" borderId="106" xfId="4" applyNumberFormat="1" applyFont="1" applyFill="1" applyBorder="1" applyAlignment="1">
      <alignment horizontal="right"/>
    </xf>
    <xf numFmtId="0" fontId="0" fillId="6" borderId="56" xfId="0" applyFont="1" applyFill="1" applyBorder="1" applyAlignment="1">
      <alignment horizontal="right"/>
    </xf>
    <xf numFmtId="0" fontId="0" fillId="6" borderId="86" xfId="0" applyFont="1" applyFill="1" applyBorder="1" applyAlignment="1">
      <alignment horizontal="right"/>
    </xf>
    <xf numFmtId="0" fontId="0" fillId="6" borderId="55" xfId="0" applyFont="1" applyFill="1" applyBorder="1" applyAlignment="1">
      <alignment horizontal="right"/>
    </xf>
    <xf numFmtId="0" fontId="0" fillId="6" borderId="54" xfId="0" applyFont="1" applyFill="1" applyBorder="1" applyAlignment="1">
      <alignment horizontal="right"/>
    </xf>
    <xf numFmtId="167" fontId="0" fillId="6" borderId="20" xfId="4" applyNumberFormat="1" applyFont="1" applyFill="1" applyBorder="1" applyAlignment="1">
      <alignment horizontal="right"/>
    </xf>
    <xf numFmtId="0" fontId="0" fillId="6" borderId="91" xfId="0" applyFont="1" applyFill="1" applyBorder="1" applyAlignment="1">
      <alignment horizontal="right"/>
    </xf>
    <xf numFmtId="0" fontId="0" fillId="6" borderId="39" xfId="0" applyFont="1" applyFill="1" applyBorder="1" applyAlignment="1">
      <alignment horizontal="right"/>
    </xf>
    <xf numFmtId="0" fontId="0" fillId="6" borderId="81" xfId="0" applyFont="1" applyFill="1" applyBorder="1" applyAlignment="1">
      <alignment horizontal="right"/>
    </xf>
    <xf numFmtId="0" fontId="0" fillId="6" borderId="45" xfId="0" applyFont="1" applyFill="1" applyBorder="1" applyAlignment="1">
      <alignment horizontal="right"/>
    </xf>
    <xf numFmtId="0" fontId="0" fillId="6" borderId="87" xfId="0" applyFont="1" applyFill="1" applyBorder="1" applyAlignment="1">
      <alignment horizontal="right"/>
    </xf>
    <xf numFmtId="167" fontId="3" fillId="6" borderId="89" xfId="4" applyNumberFormat="1" applyFont="1" applyFill="1" applyBorder="1" applyAlignment="1">
      <alignment horizontal="right"/>
    </xf>
    <xf numFmtId="0" fontId="0" fillId="6" borderId="108" xfId="0" applyFont="1" applyFill="1" applyBorder="1" applyAlignment="1">
      <alignment horizontal="right"/>
    </xf>
    <xf numFmtId="164" fontId="0" fillId="6" borderId="13" xfId="0" applyNumberFormat="1" applyFont="1" applyFill="1" applyBorder="1" applyAlignment="1">
      <alignment horizontal="right"/>
    </xf>
    <xf numFmtId="0" fontId="0" fillId="10" borderId="90" xfId="0" applyFont="1" applyFill="1" applyBorder="1" applyAlignment="1">
      <alignment horizontal="right"/>
    </xf>
    <xf numFmtId="0" fontId="0" fillId="10" borderId="88" xfId="0" applyFont="1" applyFill="1" applyBorder="1" applyAlignment="1">
      <alignment horizontal="right"/>
    </xf>
    <xf numFmtId="0" fontId="0" fillId="10" borderId="110" xfId="0" applyFont="1" applyFill="1" applyBorder="1" applyAlignment="1">
      <alignment horizontal="right"/>
    </xf>
    <xf numFmtId="0" fontId="0" fillId="6" borderId="112" xfId="0" applyFont="1" applyFill="1" applyBorder="1" applyAlignment="1">
      <alignment horizontal="right"/>
    </xf>
    <xf numFmtId="167" fontId="3" fillId="6" borderId="113" xfId="4" applyNumberFormat="1" applyFont="1" applyFill="1" applyBorder="1" applyAlignment="1">
      <alignment horizontal="right"/>
    </xf>
    <xf numFmtId="0" fontId="0" fillId="6" borderId="114" xfId="0" applyFont="1" applyFill="1" applyBorder="1" applyAlignment="1">
      <alignment horizontal="right"/>
    </xf>
    <xf numFmtId="164" fontId="0" fillId="6" borderId="11" xfId="0" applyNumberFormat="1" applyFont="1" applyFill="1" applyBorder="1" applyAlignment="1">
      <alignment horizontal="right"/>
    </xf>
    <xf numFmtId="0" fontId="0" fillId="10" borderId="115" xfId="0" applyFont="1" applyFill="1" applyBorder="1" applyAlignment="1">
      <alignment horizontal="right"/>
    </xf>
    <xf numFmtId="0" fontId="0" fillId="10" borderId="116" xfId="0" applyFont="1" applyFill="1" applyBorder="1" applyAlignment="1">
      <alignment horizontal="right"/>
    </xf>
    <xf numFmtId="0" fontId="0" fillId="10" borderId="117" xfId="0" applyFont="1" applyFill="1" applyBorder="1" applyAlignment="1">
      <alignment horizontal="right"/>
    </xf>
    <xf numFmtId="167" fontId="0" fillId="6" borderId="65" xfId="4" applyNumberFormat="1" applyFont="1" applyFill="1" applyBorder="1" applyAlignment="1">
      <alignment horizontal="right"/>
    </xf>
    <xf numFmtId="165" fontId="0" fillId="6" borderId="55" xfId="0" applyNumberFormat="1" applyFont="1" applyFill="1" applyBorder="1" applyAlignment="1">
      <alignment horizontal="right"/>
    </xf>
    <xf numFmtId="167" fontId="3" fillId="6" borderId="70" xfId="4" applyNumberFormat="1" applyFont="1" applyFill="1" applyBorder="1" applyAlignment="1">
      <alignment horizontal="right"/>
    </xf>
    <xf numFmtId="0" fontId="0" fillId="6" borderId="80" xfId="0" applyFont="1" applyFill="1" applyBorder="1" applyAlignment="1">
      <alignment horizontal="right"/>
    </xf>
    <xf numFmtId="0" fontId="0" fillId="10" borderId="76" xfId="0" applyFont="1" applyFill="1" applyBorder="1" applyAlignment="1">
      <alignment horizontal="right"/>
    </xf>
    <xf numFmtId="0" fontId="0" fillId="10" borderId="75" xfId="0" applyFont="1" applyFill="1" applyBorder="1" applyAlignment="1">
      <alignment horizontal="right"/>
    </xf>
    <xf numFmtId="167" fontId="3" fillId="6" borderId="23" xfId="4" applyNumberFormat="1" applyFont="1" applyFill="1" applyBorder="1" applyAlignment="1">
      <alignment horizontal="right"/>
    </xf>
    <xf numFmtId="0" fontId="0" fillId="6" borderId="25" xfId="0" applyFont="1" applyFill="1" applyBorder="1" applyAlignment="1">
      <alignment horizontal="right"/>
    </xf>
    <xf numFmtId="164" fontId="0" fillId="6" borderId="1" xfId="0" applyNumberFormat="1" applyFont="1" applyFill="1" applyBorder="1" applyAlignment="1">
      <alignment horizontal="right"/>
    </xf>
    <xf numFmtId="0" fontId="0" fillId="10" borderId="26" xfId="0" applyFont="1" applyFill="1" applyBorder="1" applyAlignment="1">
      <alignment horizontal="right"/>
    </xf>
    <xf numFmtId="0" fontId="0" fillId="10" borderId="24" xfId="0" applyFont="1" applyFill="1" applyBorder="1" applyAlignment="1">
      <alignment horizontal="right"/>
    </xf>
    <xf numFmtId="0" fontId="0" fillId="10" borderId="4" xfId="0" applyFont="1" applyFill="1" applyBorder="1" applyAlignment="1">
      <alignment horizontal="right"/>
    </xf>
    <xf numFmtId="167" fontId="3" fillId="6" borderId="95" xfId="4" applyNumberFormat="1" applyFont="1" applyFill="1" applyBorder="1" applyAlignment="1">
      <alignment horizontal="right"/>
    </xf>
    <xf numFmtId="0" fontId="0" fillId="6" borderId="107" xfId="0" applyFont="1" applyFill="1" applyBorder="1" applyAlignment="1">
      <alignment horizontal="right"/>
    </xf>
    <xf numFmtId="164" fontId="0" fillId="6" borderId="14" xfId="0" applyNumberFormat="1" applyFont="1" applyFill="1" applyBorder="1" applyAlignment="1">
      <alignment horizontal="right"/>
    </xf>
    <xf numFmtId="0" fontId="0" fillId="10" borderId="96" xfId="0" applyFont="1" applyFill="1" applyBorder="1" applyAlignment="1">
      <alignment horizontal="right"/>
    </xf>
    <xf numFmtId="0" fontId="0" fillId="10" borderId="119" xfId="0" applyFont="1" applyFill="1" applyBorder="1" applyAlignment="1">
      <alignment horizontal="right"/>
    </xf>
    <xf numFmtId="0" fontId="0" fillId="10" borderId="120" xfId="0" applyFont="1" applyFill="1" applyBorder="1" applyAlignment="1">
      <alignment horizontal="right"/>
    </xf>
    <xf numFmtId="167" fontId="18" fillId="6" borderId="34" xfId="4" applyNumberFormat="1" applyFont="1" applyFill="1" applyBorder="1" applyAlignment="1">
      <alignment horizontal="right" vertical="center" wrapText="1"/>
    </xf>
    <xf numFmtId="167" fontId="18" fillId="6" borderId="33" xfId="4" applyNumberFormat="1" applyFont="1" applyFill="1" applyBorder="1" applyAlignment="1">
      <alignment horizontal="right" vertical="center" wrapText="1"/>
    </xf>
    <xf numFmtId="165" fontId="0" fillId="6" borderId="46" xfId="0" applyNumberFormat="1" applyFont="1" applyFill="1" applyBorder="1" applyAlignment="1">
      <alignment horizontal="right"/>
    </xf>
    <xf numFmtId="167" fontId="0" fillId="6" borderId="48" xfId="4" applyNumberFormat="1" applyFont="1" applyFill="1" applyBorder="1" applyAlignment="1">
      <alignment horizontal="right"/>
    </xf>
    <xf numFmtId="0" fontId="0" fillId="6" borderId="49" xfId="0" applyFont="1" applyFill="1" applyBorder="1" applyAlignment="1">
      <alignment horizontal="right"/>
    </xf>
    <xf numFmtId="164" fontId="0" fillId="6" borderId="50" xfId="0" applyNumberFormat="1" applyFont="1" applyFill="1" applyBorder="1" applyAlignment="1">
      <alignment horizontal="right"/>
    </xf>
    <xf numFmtId="0" fontId="0" fillId="0" borderId="2" xfId="0" applyBorder="1" applyAlignment="1">
      <alignment wrapText="1"/>
    </xf>
    <xf numFmtId="0" fontId="0" fillId="0" borderId="0" xfId="0" applyAlignment="1">
      <alignment wrapText="1"/>
    </xf>
    <xf numFmtId="0" fontId="0" fillId="0" borderId="129" xfId="0" applyFill="1" applyBorder="1"/>
    <xf numFmtId="0" fontId="0" fillId="5" borderId="36" xfId="0" applyFont="1" applyFill="1" applyBorder="1"/>
    <xf numFmtId="0" fontId="0" fillId="5" borderId="60" xfId="0" applyFont="1" applyFill="1" applyBorder="1"/>
    <xf numFmtId="0" fontId="0" fillId="0" borderId="0" xfId="0" applyFont="1" applyFill="1" applyBorder="1" applyAlignment="1">
      <alignment horizontal="center" wrapText="1"/>
    </xf>
    <xf numFmtId="169" fontId="0" fillId="0" borderId="0" xfId="0" applyNumberFormat="1"/>
    <xf numFmtId="168" fontId="0" fillId="0" borderId="0" xfId="3" applyNumberFormat="1" applyFont="1" applyFill="1" applyBorder="1" applyAlignment="1">
      <alignment horizontal="center"/>
    </xf>
    <xf numFmtId="168" fontId="0" fillId="0" borderId="6" xfId="0" applyNumberFormat="1" applyBorder="1"/>
    <xf numFmtId="43" fontId="0" fillId="0" borderId="6" xfId="0" applyNumberFormat="1" applyBorder="1"/>
    <xf numFmtId="168" fontId="0" fillId="0" borderId="51" xfId="0" applyNumberFormat="1" applyBorder="1"/>
    <xf numFmtId="0" fontId="23" fillId="0" borderId="0" xfId="0" applyFont="1"/>
    <xf numFmtId="0" fontId="3" fillId="0" borderId="19" xfId="0" applyFont="1" applyBorder="1" applyAlignment="1">
      <alignment vertical="top" wrapText="1"/>
    </xf>
    <xf numFmtId="166" fontId="0" fillId="0" borderId="130" xfId="3" applyNumberFormat="1" applyFont="1" applyBorder="1"/>
    <xf numFmtId="0" fontId="0" fillId="0" borderId="8" xfId="0" applyBorder="1"/>
    <xf numFmtId="0" fontId="0" fillId="0" borderId="12" xfId="0" applyBorder="1"/>
    <xf numFmtId="43" fontId="0" fillId="0" borderId="38" xfId="0" applyNumberFormat="1" applyBorder="1"/>
    <xf numFmtId="166" fontId="0" fillId="0" borderId="15" xfId="3" applyNumberFormat="1" applyFont="1" applyBorder="1"/>
    <xf numFmtId="0" fontId="0" fillId="0" borderId="131" xfId="0" applyBorder="1" applyAlignment="1">
      <alignment horizontal="center"/>
    </xf>
    <xf numFmtId="0" fontId="0" fillId="0" borderId="132" xfId="0" applyBorder="1" applyAlignment="1">
      <alignment horizontal="center" wrapText="1"/>
    </xf>
    <xf numFmtId="0" fontId="0" fillId="0" borderId="3" xfId="0" applyBorder="1" applyAlignment="1">
      <alignment horizontal="center" wrapText="1"/>
    </xf>
    <xf numFmtId="0" fontId="0" fillId="0" borderId="28" xfId="0" applyBorder="1" applyAlignment="1">
      <alignment horizontal="center"/>
    </xf>
    <xf numFmtId="0" fontId="0" fillId="0" borderId="29" xfId="0" applyBorder="1" applyAlignment="1">
      <alignment horizontal="center" wrapText="1"/>
    </xf>
    <xf numFmtId="0" fontId="0" fillId="0" borderId="19" xfId="0" applyBorder="1" applyAlignment="1">
      <alignment horizontal="center" wrapText="1"/>
    </xf>
    <xf numFmtId="0" fontId="13" fillId="16" borderId="18" xfId="0" applyFont="1" applyFill="1" applyBorder="1"/>
    <xf numFmtId="2" fontId="2" fillId="16" borderId="1" xfId="0" applyNumberFormat="1" applyFont="1" applyFill="1" applyBorder="1" applyAlignment="1">
      <alignment horizontal="center"/>
    </xf>
    <xf numFmtId="0" fontId="13" fillId="16" borderId="17" xfId="0" applyFont="1" applyFill="1" applyBorder="1"/>
    <xf numFmtId="2" fontId="5" fillId="16" borderId="3" xfId="0" applyNumberFormat="1" applyFont="1" applyFill="1" applyBorder="1" applyAlignment="1">
      <alignment horizontal="center"/>
    </xf>
    <xf numFmtId="0" fontId="0" fillId="17" borderId="5" xfId="0" applyFill="1" applyBorder="1" applyAlignment="1">
      <alignment horizontal="right"/>
    </xf>
    <xf numFmtId="0" fontId="0" fillId="17" borderId="5" xfId="0" applyFill="1" applyBorder="1"/>
    <xf numFmtId="165" fontId="0" fillId="4" borderId="14" xfId="0" applyNumberFormat="1" applyFill="1" applyBorder="1"/>
    <xf numFmtId="0" fontId="0" fillId="4" borderId="11" xfId="0" applyFill="1" applyBorder="1"/>
    <xf numFmtId="0" fontId="0" fillId="17" borderId="1" xfId="0" applyFill="1" applyBorder="1" applyAlignment="1">
      <alignment horizontal="right" vertical="center" indent="2"/>
    </xf>
    <xf numFmtId="0" fontId="16" fillId="16" borderId="19" xfId="0" applyFont="1" applyFill="1" applyBorder="1" applyAlignment="1">
      <alignment horizontal="center" vertical="center" wrapText="1"/>
    </xf>
    <xf numFmtId="2" fontId="24" fillId="7" borderId="6" xfId="0" applyNumberFormat="1" applyFont="1" applyFill="1" applyBorder="1"/>
    <xf numFmtId="165" fontId="0" fillId="18" borderId="52" xfId="0" applyNumberFormat="1" applyFont="1" applyFill="1" applyBorder="1" applyAlignment="1">
      <alignment horizontal="right"/>
    </xf>
    <xf numFmtId="167" fontId="0" fillId="18" borderId="64" xfId="4" applyNumberFormat="1" applyFont="1" applyFill="1" applyBorder="1" applyAlignment="1">
      <alignment horizontal="right"/>
    </xf>
    <xf numFmtId="167" fontId="3" fillId="18" borderId="40" xfId="4" applyNumberFormat="1" applyFont="1" applyFill="1" applyBorder="1" applyAlignment="1">
      <alignment horizontal="right"/>
    </xf>
    <xf numFmtId="167" fontId="3" fillId="18" borderId="82" xfId="4" applyNumberFormat="1" applyFont="1" applyFill="1" applyBorder="1" applyAlignment="1">
      <alignment horizontal="right"/>
    </xf>
    <xf numFmtId="167" fontId="0" fillId="18" borderId="92" xfId="4" applyNumberFormat="1" applyFont="1" applyFill="1" applyBorder="1" applyAlignment="1">
      <alignment horizontal="right"/>
    </xf>
    <xf numFmtId="167" fontId="0" fillId="18" borderId="61" xfId="4" applyNumberFormat="1" applyFont="1" applyFill="1" applyBorder="1" applyAlignment="1">
      <alignment horizontal="right"/>
    </xf>
    <xf numFmtId="0" fontId="0" fillId="18" borderId="32" xfId="0" applyFont="1" applyFill="1" applyBorder="1" applyAlignment="1">
      <alignment horizontal="right"/>
    </xf>
    <xf numFmtId="167" fontId="3" fillId="18" borderId="125" xfId="4" applyNumberFormat="1" applyFont="1" applyFill="1" applyBorder="1" applyAlignment="1">
      <alignment horizontal="right"/>
    </xf>
    <xf numFmtId="167" fontId="3" fillId="18" borderId="126" xfId="4" applyNumberFormat="1" applyFont="1" applyFill="1" applyBorder="1" applyAlignment="1">
      <alignment horizontal="right"/>
    </xf>
    <xf numFmtId="0" fontId="0" fillId="18" borderId="45" xfId="0" applyFont="1" applyFill="1" applyBorder="1" applyAlignment="1">
      <alignment horizontal="right"/>
    </xf>
    <xf numFmtId="167" fontId="3" fillId="18" borderId="75" xfId="4" applyNumberFormat="1" applyFont="1" applyFill="1" applyBorder="1" applyAlignment="1">
      <alignment horizontal="right"/>
    </xf>
    <xf numFmtId="167" fontId="3" fillId="18" borderId="21" xfId="4" applyNumberFormat="1" applyFont="1" applyFill="1" applyBorder="1" applyAlignment="1">
      <alignment horizontal="right"/>
    </xf>
    <xf numFmtId="167" fontId="3" fillId="18" borderId="99" xfId="4" applyNumberFormat="1" applyFont="1" applyFill="1" applyBorder="1" applyAlignment="1">
      <alignment horizontal="right"/>
    </xf>
    <xf numFmtId="167" fontId="0" fillId="18" borderId="89" xfId="4" applyNumberFormat="1" applyFont="1" applyFill="1" applyBorder="1" applyAlignment="1">
      <alignment horizontal="right"/>
    </xf>
    <xf numFmtId="167" fontId="0" fillId="18" borderId="113" xfId="4" applyNumberFormat="1" applyFont="1" applyFill="1" applyBorder="1" applyAlignment="1">
      <alignment horizontal="right"/>
    </xf>
    <xf numFmtId="167" fontId="0" fillId="18" borderId="70" xfId="4" applyNumberFormat="1" applyFont="1" applyFill="1" applyBorder="1" applyAlignment="1">
      <alignment horizontal="right"/>
    </xf>
    <xf numFmtId="0" fontId="0" fillId="18" borderId="22" xfId="0" applyFont="1" applyFill="1" applyBorder="1" applyAlignment="1">
      <alignment horizontal="right"/>
    </xf>
    <xf numFmtId="167" fontId="0" fillId="18" borderId="95" xfId="4" applyNumberFormat="1" applyFont="1" applyFill="1" applyBorder="1" applyAlignment="1">
      <alignment horizontal="right"/>
    </xf>
    <xf numFmtId="165" fontId="18" fillId="18" borderId="32" xfId="0" applyNumberFormat="1" applyFont="1" applyFill="1" applyBorder="1" applyAlignment="1">
      <alignment horizontal="right" vertical="center" wrapText="1"/>
    </xf>
    <xf numFmtId="2" fontId="0" fillId="10" borderId="78" xfId="0" applyNumberFormat="1" applyFont="1" applyFill="1" applyBorder="1" applyAlignment="1">
      <alignment horizontal="right"/>
    </xf>
    <xf numFmtId="2" fontId="0" fillId="10" borderId="69" xfId="0" applyNumberFormat="1" applyFont="1" applyFill="1" applyBorder="1" applyAlignment="1">
      <alignment horizontal="right"/>
    </xf>
    <xf numFmtId="2" fontId="0" fillId="10" borderId="102" xfId="0" applyNumberFormat="1" applyFont="1" applyFill="1" applyBorder="1" applyAlignment="1">
      <alignment horizontal="right"/>
    </xf>
    <xf numFmtId="2" fontId="0" fillId="10" borderId="77" xfId="0" applyNumberFormat="1" applyFont="1" applyFill="1" applyBorder="1" applyAlignment="1">
      <alignment horizontal="right"/>
    </xf>
    <xf numFmtId="2" fontId="0" fillId="10" borderId="109" xfId="0" applyNumberFormat="1" applyFont="1" applyFill="1" applyBorder="1" applyAlignment="1">
      <alignment horizontal="right"/>
    </xf>
    <xf numFmtId="2" fontId="0" fillId="10" borderId="111" xfId="0" applyNumberFormat="1" applyFont="1" applyFill="1" applyBorder="1" applyAlignment="1">
      <alignment horizontal="right"/>
    </xf>
    <xf numFmtId="2" fontId="0" fillId="10" borderId="27" xfId="0" applyNumberFormat="1" applyFont="1" applyFill="1" applyBorder="1" applyAlignment="1">
      <alignment horizontal="right"/>
    </xf>
    <xf numFmtId="2" fontId="0" fillId="10" borderId="118" xfId="0" applyNumberFormat="1" applyFont="1" applyFill="1" applyBorder="1" applyAlignment="1">
      <alignment horizontal="right"/>
    </xf>
    <xf numFmtId="0" fontId="0" fillId="0" borderId="19" xfId="0" applyFont="1" applyBorder="1"/>
    <xf numFmtId="167" fontId="17" fillId="13" borderId="13" xfId="4" applyNumberFormat="1" applyFont="1" applyFill="1" applyBorder="1" applyAlignment="1">
      <alignment horizontal="right"/>
    </xf>
    <xf numFmtId="167" fontId="17" fillId="14" borderId="5" xfId="4" applyNumberFormat="1" applyFont="1" applyFill="1" applyBorder="1" applyAlignment="1">
      <alignment horizontal="right"/>
    </xf>
    <xf numFmtId="0" fontId="0" fillId="0" borderId="5" xfId="0" applyBorder="1" applyAlignment="1">
      <alignment wrapText="1"/>
    </xf>
    <xf numFmtId="0" fontId="0" fillId="11" borderId="0" xfId="0" applyFill="1" applyBorder="1"/>
    <xf numFmtId="0" fontId="12" fillId="11" borderId="0" xfId="0" applyFont="1" applyFill="1" applyAlignment="1">
      <alignment wrapText="1"/>
    </xf>
    <xf numFmtId="0" fontId="0" fillId="11" borderId="0" xfId="0" applyFill="1" applyAlignment="1"/>
    <xf numFmtId="0" fontId="0" fillId="11" borderId="0" xfId="0" applyFill="1" applyAlignment="1">
      <alignment wrapText="1"/>
    </xf>
    <xf numFmtId="0" fontId="5" fillId="0" borderId="0" xfId="0" applyFont="1" applyFill="1" applyAlignment="1">
      <alignment horizontal="left"/>
    </xf>
    <xf numFmtId="0" fontId="0" fillId="0" borderId="13" xfId="0" applyFill="1" applyBorder="1"/>
    <xf numFmtId="167" fontId="17" fillId="19" borderId="13" xfId="4" applyNumberFormat="1" applyFont="1" applyFill="1" applyBorder="1"/>
    <xf numFmtId="167" fontId="17" fillId="19" borderId="5" xfId="4" applyNumberFormat="1" applyFont="1" applyFill="1" applyBorder="1"/>
    <xf numFmtId="167" fontId="17" fillId="19" borderId="13" xfId="4" applyNumberFormat="1" applyFont="1" applyFill="1" applyBorder="1" applyAlignment="1">
      <alignment horizontal="right"/>
    </xf>
    <xf numFmtId="0" fontId="5" fillId="11" borderId="0" xfId="0" applyFont="1" applyFill="1" applyAlignment="1">
      <alignment horizontal="left"/>
    </xf>
    <xf numFmtId="0" fontId="0" fillId="0" borderId="3" xfId="0" applyBorder="1" applyAlignment="1">
      <alignment wrapText="1"/>
    </xf>
    <xf numFmtId="165" fontId="0" fillId="4" borderId="14" xfId="0" applyNumberFormat="1" applyFill="1" applyBorder="1" applyProtection="1">
      <protection locked="0"/>
    </xf>
    <xf numFmtId="0" fontId="0" fillId="4" borderId="13" xfId="0" applyFill="1" applyBorder="1" applyProtection="1">
      <protection locked="0"/>
    </xf>
    <xf numFmtId="0" fontId="0" fillId="4" borderId="11" xfId="0" applyFill="1" applyBorder="1" applyProtection="1">
      <protection locked="0"/>
    </xf>
    <xf numFmtId="167" fontId="0" fillId="4" borderId="14" xfId="4" applyNumberFormat="1" applyFont="1" applyFill="1" applyBorder="1" applyProtection="1">
      <protection locked="0"/>
    </xf>
    <xf numFmtId="167" fontId="0" fillId="4" borderId="13" xfId="4" applyNumberFormat="1" applyFont="1" applyFill="1" applyBorder="1" applyProtection="1">
      <protection locked="0"/>
    </xf>
    <xf numFmtId="167" fontId="17" fillId="13" borderId="13" xfId="4" applyNumberFormat="1" applyFont="1" applyFill="1" applyBorder="1" applyProtection="1">
      <protection locked="0"/>
    </xf>
    <xf numFmtId="167" fontId="17" fillId="13" borderId="13" xfId="4" applyNumberFormat="1" applyFont="1" applyFill="1" applyBorder="1" applyAlignment="1" applyProtection="1">
      <alignment horizontal="right"/>
      <protection locked="0"/>
    </xf>
    <xf numFmtId="0" fontId="0" fillId="4" borderId="133" xfId="0" applyFill="1" applyBorder="1" applyAlignment="1">
      <alignment horizontal="center" wrapText="1"/>
    </xf>
    <xf numFmtId="0" fontId="0" fillId="4" borderId="134" xfId="0" applyFill="1" applyBorder="1" applyAlignment="1">
      <alignment horizontal="center" wrapText="1"/>
    </xf>
    <xf numFmtId="0" fontId="0" fillId="4" borderId="38" xfId="0" applyFill="1" applyBorder="1" applyAlignment="1">
      <alignment horizontal="center" wrapText="1"/>
    </xf>
    <xf numFmtId="0" fontId="0" fillId="4" borderId="137" xfId="0" applyFill="1" applyBorder="1" applyAlignment="1">
      <alignment horizontal="center" wrapText="1"/>
    </xf>
    <xf numFmtId="0" fontId="0" fillId="4" borderId="135" xfId="0" applyFill="1" applyBorder="1" applyAlignment="1">
      <alignment horizontal="center" wrapText="1"/>
    </xf>
    <xf numFmtId="0" fontId="0" fillId="4" borderId="136" xfId="0" applyFill="1" applyBorder="1" applyAlignment="1">
      <alignment horizontal="center" wrapText="1"/>
    </xf>
    <xf numFmtId="0" fontId="11" fillId="16" borderId="18" xfId="0" applyFont="1" applyFill="1" applyBorder="1" applyAlignment="1">
      <alignment horizontal="left" vertical="center" wrapText="1"/>
    </xf>
    <xf numFmtId="0" fontId="11" fillId="16" borderId="4" xfId="0" applyFont="1" applyFill="1" applyBorder="1" applyAlignment="1">
      <alignment horizontal="left" vertical="center" wrapText="1"/>
    </xf>
    <xf numFmtId="0" fontId="0" fillId="0" borderId="0" xfId="0" applyAlignment="1">
      <alignment horizontal="left" wrapText="1"/>
    </xf>
    <xf numFmtId="0" fontId="0" fillId="9" borderId="18" xfId="0" applyFill="1" applyBorder="1" applyAlignment="1">
      <alignment horizontal="center" vertical="center" wrapText="1"/>
    </xf>
    <xf numFmtId="0" fontId="0" fillId="9" borderId="4" xfId="0" applyFill="1" applyBorder="1" applyAlignment="1">
      <alignment horizontal="center" vertical="center" wrapText="1"/>
    </xf>
    <xf numFmtId="0" fontId="0" fillId="0" borderId="127" xfId="0" applyFill="1" applyBorder="1" applyAlignment="1">
      <alignment horizontal="center" wrapText="1"/>
    </xf>
    <xf numFmtId="0" fontId="0" fillId="0" borderId="128" xfId="0" applyFill="1" applyBorder="1" applyAlignment="1">
      <alignment horizontal="center" wrapText="1"/>
    </xf>
    <xf numFmtId="0" fontId="0" fillId="0" borderId="7" xfId="0" applyFill="1" applyBorder="1" applyAlignment="1">
      <alignment horizontal="center" wrapText="1"/>
    </xf>
    <xf numFmtId="0" fontId="5" fillId="11" borderId="0" xfId="0" applyFont="1" applyFill="1" applyAlignment="1">
      <alignment horizontal="left"/>
    </xf>
    <xf numFmtId="0" fontId="17" fillId="0" borderId="18" xfId="0" applyFont="1" applyFill="1" applyBorder="1" applyAlignment="1">
      <alignment horizontal="center"/>
    </xf>
    <xf numFmtId="0" fontId="17" fillId="0" borderId="71" xfId="0" applyFont="1" applyFill="1" applyBorder="1" applyAlignment="1">
      <alignment horizontal="center"/>
    </xf>
    <xf numFmtId="0" fontId="17" fillId="0" borderId="4" xfId="0" applyFont="1" applyFill="1" applyBorder="1" applyAlignment="1">
      <alignment horizontal="center"/>
    </xf>
    <xf numFmtId="0" fontId="0" fillId="0" borderId="18" xfId="0" applyFill="1" applyBorder="1" applyAlignment="1">
      <alignment horizontal="center" vertical="center" wrapText="1"/>
    </xf>
    <xf numFmtId="0" fontId="0" fillId="0" borderId="4" xfId="0" applyFill="1" applyBorder="1" applyAlignment="1">
      <alignment horizontal="center" vertical="center" wrapText="1"/>
    </xf>
    <xf numFmtId="168" fontId="0" fillId="8" borderId="18" xfId="3" applyNumberFormat="1" applyFont="1" applyFill="1" applyBorder="1" applyAlignment="1">
      <alignment horizontal="center"/>
    </xf>
    <xf numFmtId="168" fontId="0" fillId="8" borderId="4" xfId="3" applyNumberFormat="1" applyFont="1" applyFill="1" applyBorder="1" applyAlignment="1">
      <alignment horizontal="center"/>
    </xf>
    <xf numFmtId="0" fontId="0" fillId="12" borderId="0" xfId="0" applyFill="1" applyAlignment="1">
      <alignment horizontal="center"/>
    </xf>
    <xf numFmtId="0" fontId="0" fillId="0" borderId="133" xfId="0" applyBorder="1" applyAlignment="1">
      <alignment horizontal="center"/>
    </xf>
    <xf numFmtId="0" fontId="0" fillId="0" borderId="134" xfId="0" applyBorder="1" applyAlignment="1">
      <alignment horizontal="center"/>
    </xf>
    <xf numFmtId="0" fontId="0" fillId="0" borderId="135" xfId="0" applyFill="1" applyBorder="1" applyAlignment="1">
      <alignment horizontal="center"/>
    </xf>
    <xf numFmtId="0" fontId="0" fillId="0" borderId="136" xfId="0" applyFill="1" applyBorder="1" applyAlignment="1">
      <alignment horizontal="center"/>
    </xf>
    <xf numFmtId="0" fontId="0" fillId="0" borderId="38" xfId="0" applyFill="1" applyBorder="1" applyAlignment="1">
      <alignment horizontal="center"/>
    </xf>
    <xf numFmtId="0" fontId="0" fillId="0" borderId="137" xfId="0" applyFill="1" applyBorder="1" applyAlignment="1">
      <alignment horizontal="center"/>
    </xf>
    <xf numFmtId="0" fontId="0" fillId="0" borderId="135" xfId="0" applyBorder="1" applyAlignment="1">
      <alignment horizontal="center"/>
    </xf>
    <xf numFmtId="0" fontId="0" fillId="0" borderId="136" xfId="0" applyBorder="1" applyAlignment="1">
      <alignment horizontal="center"/>
    </xf>
    <xf numFmtId="0" fontId="0" fillId="0" borderId="135" xfId="0" applyBorder="1" applyAlignment="1">
      <alignment horizontal="left"/>
    </xf>
    <xf numFmtId="0" fontId="0" fillId="0" borderId="136" xfId="0" applyBorder="1" applyAlignment="1">
      <alignment horizontal="left"/>
    </xf>
    <xf numFmtId="0" fontId="17" fillId="0" borderId="135" xfId="0" applyFont="1" applyFill="1" applyBorder="1" applyAlignment="1">
      <alignment horizontal="center"/>
    </xf>
    <xf numFmtId="0" fontId="17" fillId="0" borderId="136" xfId="0" applyFont="1" applyFill="1" applyBorder="1" applyAlignment="1">
      <alignment horizontal="center"/>
    </xf>
    <xf numFmtId="0" fontId="17" fillId="0" borderId="38" xfId="0" applyFont="1" applyFill="1" applyBorder="1" applyAlignment="1">
      <alignment horizontal="center"/>
    </xf>
    <xf numFmtId="0" fontId="17" fillId="0" borderId="137" xfId="0" applyFont="1" applyFill="1" applyBorder="1" applyAlignment="1">
      <alignment horizontal="center"/>
    </xf>
    <xf numFmtId="0" fontId="0" fillId="0" borderId="135" xfId="0" applyFill="1" applyBorder="1" applyAlignment="1" applyProtection="1">
      <alignment horizontal="center"/>
      <protection locked="0"/>
    </xf>
    <xf numFmtId="0" fontId="0" fillId="0" borderId="136" xfId="0" applyFill="1" applyBorder="1" applyAlignment="1" applyProtection="1">
      <alignment horizontal="center"/>
      <protection locked="0"/>
    </xf>
    <xf numFmtId="0" fontId="0" fillId="0" borderId="133" xfId="0" applyBorder="1" applyAlignment="1" applyProtection="1">
      <alignment horizontal="center"/>
      <protection locked="0"/>
    </xf>
    <xf numFmtId="0" fontId="0" fillId="0" borderId="134" xfId="0" applyBorder="1" applyAlignment="1" applyProtection="1">
      <alignment horizontal="center"/>
      <protection locked="0"/>
    </xf>
    <xf numFmtId="0" fontId="17" fillId="0" borderId="38" xfId="0" applyFont="1" applyFill="1" applyBorder="1" applyAlignment="1" applyProtection="1">
      <alignment horizontal="center"/>
      <protection locked="0"/>
    </xf>
    <xf numFmtId="0" fontId="17" fillId="0" borderId="137" xfId="0" applyFont="1" applyFill="1" applyBorder="1" applyAlignment="1" applyProtection="1">
      <alignment horizontal="center"/>
      <protection locked="0"/>
    </xf>
    <xf numFmtId="0" fontId="0" fillId="0" borderId="135" xfId="0" applyBorder="1" applyAlignment="1" applyProtection="1">
      <alignment horizontal="center"/>
      <protection locked="0"/>
    </xf>
    <xf numFmtId="0" fontId="0" fillId="0" borderId="136" xfId="0" applyBorder="1" applyAlignment="1" applyProtection="1">
      <alignment horizontal="center"/>
      <protection locked="0"/>
    </xf>
    <xf numFmtId="0" fontId="0" fillId="0" borderId="38" xfId="0" applyFill="1" applyBorder="1" applyAlignment="1" applyProtection="1">
      <alignment horizontal="center"/>
      <protection locked="0"/>
    </xf>
    <xf numFmtId="0" fontId="0" fillId="0" borderId="137" xfId="0" applyFill="1" applyBorder="1" applyAlignment="1" applyProtection="1">
      <alignment horizontal="center"/>
      <protection locked="0"/>
    </xf>
    <xf numFmtId="0" fontId="17" fillId="0" borderId="135" xfId="0" applyFont="1" applyFill="1" applyBorder="1" applyAlignment="1" applyProtection="1">
      <alignment horizontal="center"/>
      <protection locked="0"/>
    </xf>
    <xf numFmtId="0" fontId="17" fillId="0" borderId="136" xfId="0" applyFont="1" applyFill="1" applyBorder="1" applyAlignment="1" applyProtection="1">
      <alignment horizontal="center"/>
      <protection locked="0"/>
    </xf>
    <xf numFmtId="168" fontId="0" fillId="8" borderId="18" xfId="3" applyNumberFormat="1" applyFont="1" applyFill="1" applyBorder="1" applyAlignment="1" applyProtection="1">
      <alignment horizontal="center"/>
      <protection locked="0"/>
    </xf>
    <xf numFmtId="168" fontId="0" fillId="8" borderId="4" xfId="3" applyNumberFormat="1" applyFont="1" applyFill="1" applyBorder="1" applyAlignment="1" applyProtection="1">
      <alignment horizontal="center"/>
      <protection locked="0"/>
    </xf>
  </cellXfs>
  <cellStyles count="7">
    <cellStyle name="Comma 2" xfId="2" xr:uid="{00000000-0005-0000-0000-000000000000}"/>
    <cellStyle name="Comma 3" xfId="5" xr:uid="{00000000-0005-0000-0000-000001000000}"/>
    <cellStyle name="Komma" xfId="3" builtinId="3"/>
    <cellStyle name="Normal 2" xfId="1" xr:uid="{00000000-0005-0000-0000-000003000000}"/>
    <cellStyle name="Percent 2" xfId="6" xr:uid="{00000000-0005-0000-0000-000005000000}"/>
    <cellStyle name="Prozent" xfId="4" builtinId="5"/>
    <cellStyle name="Standard" xfId="0" builtinId="0"/>
  </cellStyles>
  <dxfs count="4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Contribution to EHI per vehicle type</a:t>
            </a:r>
          </a:p>
        </c:rich>
      </c:tx>
      <c:overlay val="0"/>
      <c:spPr>
        <a:noFill/>
        <a:ln>
          <a:noFill/>
        </a:ln>
        <a:effectLst/>
      </c:spPr>
    </c:title>
    <c:autoTitleDeleted val="0"/>
    <c:plotArea>
      <c:layout>
        <c:manualLayout>
          <c:layoutTarget val="inner"/>
          <c:xMode val="edge"/>
          <c:yMode val="edge"/>
          <c:x val="0.17908447329667271"/>
          <c:y val="0.23743149608475342"/>
          <c:w val="0.65398199818690206"/>
          <c:h val="0.71735832495628393"/>
        </c:manualLayout>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62F8-474F-96E6-4F082AEFCC23}"/>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62F8-474F-96E6-4F082AEFCC23}"/>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62F8-474F-96E6-4F082AEFCC23}"/>
              </c:ext>
            </c:extLst>
          </c:dPt>
          <c:dPt>
            <c:idx val="3"/>
            <c:bubble3D val="0"/>
            <c:spPr>
              <a:solidFill>
                <a:schemeClr val="accent4"/>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62F8-474F-96E6-4F082AEFCC23}"/>
              </c:ext>
            </c:extLst>
          </c:dPt>
          <c:dPt>
            <c:idx val="4"/>
            <c:bubble3D val="0"/>
            <c:spPr>
              <a:solidFill>
                <a:schemeClr val="accent5"/>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9-62F8-474F-96E6-4F082AEFCC23}"/>
              </c:ext>
            </c:extLst>
          </c:dPt>
          <c:dPt>
            <c:idx val="5"/>
            <c:bubble3D val="0"/>
            <c:spPr>
              <a:solidFill>
                <a:schemeClr val="accent6"/>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B-62F8-474F-96E6-4F082AEFCC23}"/>
              </c:ext>
            </c:extLst>
          </c:dPt>
          <c:dPt>
            <c:idx val="6"/>
            <c:bubble3D val="0"/>
            <c:spPr>
              <a:solidFill>
                <a:schemeClr val="accent1">
                  <a:lumMod val="60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D-62F8-474F-96E6-4F082AEFCC23}"/>
              </c:ext>
            </c:extLst>
          </c:dPt>
          <c:dPt>
            <c:idx val="7"/>
            <c:bubble3D val="0"/>
            <c:spPr>
              <a:solidFill>
                <a:schemeClr val="accent2">
                  <a:lumMod val="60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F-62F8-474F-96E6-4F082AEFCC23}"/>
              </c:ext>
            </c:extLst>
          </c:dPt>
          <c:dLbls>
            <c:dLbl>
              <c:idx val="0"/>
              <c:layout>
                <c:manualLayout>
                  <c:x val="9.1974610251736755E-2"/>
                  <c:y val="-6.7163091749549444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1"/>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2F8-474F-96E6-4F082AEFCC23}"/>
                </c:ext>
              </c:extLst>
            </c:dLbl>
            <c:dLbl>
              <c:idx val="1"/>
              <c:layout>
                <c:manualLayout>
                  <c:x val="0.17350373582670164"/>
                  <c:y val="1.6416451329707545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2"/>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2F8-474F-96E6-4F082AEFCC23}"/>
                </c:ext>
              </c:extLst>
            </c:dLbl>
            <c:dLbl>
              <c:idx val="2"/>
              <c:layout>
                <c:manualLayout>
                  <c:x val="3.4428128690080662E-2"/>
                  <c:y val="-0.1148065360750700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3">
                          <a:lumMod val="75000"/>
                        </a:schemeClr>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2F8-474F-96E6-4F082AEFCC23}"/>
                </c:ext>
              </c:extLst>
            </c:dLbl>
            <c:dLbl>
              <c:idx val="3"/>
              <c:layout>
                <c:manualLayout>
                  <c:x val="1.6201472324743841E-2"/>
                  <c:y val="2.2214413166045392E-3"/>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4"/>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2F8-474F-96E6-4F082AEFCC23}"/>
                </c:ext>
              </c:extLst>
            </c:dLbl>
            <c:dLbl>
              <c:idx val="4"/>
              <c:layout>
                <c:manualLayout>
                  <c:x val="-3.8478496771266628E-2"/>
                  <c:y val="3.3321619749068089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5"/>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2F8-474F-96E6-4F082AEFCC23}"/>
                </c:ext>
              </c:extLst>
            </c:dLbl>
            <c:dLbl>
              <c:idx val="5"/>
              <c:layout>
                <c:manualLayout>
                  <c:x val="-0.14208227887167499"/>
                  <c:y val="3.4188043391357101E-3"/>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6"/>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2F8-474F-96E6-4F082AEFCC23}"/>
                </c:ext>
              </c:extLst>
            </c:dLbl>
            <c:dLbl>
              <c:idx val="6"/>
              <c:layout>
                <c:manualLayout>
                  <c:x val="-0.11396715215271486"/>
                  <c:y val="-8.1011591900589972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1">
                          <a:lumMod val="60000"/>
                        </a:schemeClr>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2F8-474F-96E6-4F082AEFCC23}"/>
                </c:ext>
              </c:extLst>
            </c:dLbl>
            <c:dLbl>
              <c:idx val="7"/>
              <c:layout>
                <c:manualLayout>
                  <c:x val="-0.20244839966608383"/>
                  <c:y val="-4.3073747128962017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2">
                          <a:lumMod val="60000"/>
                        </a:schemeClr>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2F8-474F-96E6-4F082AEFCC23}"/>
                </c:ext>
              </c:extLst>
            </c:dLbl>
            <c:dLbl>
              <c:idx val="8"/>
              <c:layout>
                <c:manualLayout>
                  <c:x val="0.2896013178047962"/>
                  <c:y val="-4.2207385015486244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BD5-41A7-B076-817D259057F9}"/>
                </c:ext>
              </c:extLst>
            </c:dLbl>
            <c:spPr>
              <a:noFill/>
              <a:ln>
                <a:noFill/>
              </a:ln>
              <a:effectLst/>
            </c:spPr>
            <c:txPr>
              <a:bodyPr/>
              <a:lstStyle/>
              <a:p>
                <a:pPr>
                  <a:defRPr sz="1300"/>
                </a:pPr>
                <a:endParaRPr lang="de-DE"/>
              </a:p>
            </c:tx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Example!$A$109:$A$118</c:f>
              <c:strCache>
                <c:ptCount val="10"/>
                <c:pt idx="0">
                  <c:v>motorcycles</c:v>
                </c:pt>
                <c:pt idx="1">
                  <c:v>3-wheelers</c:v>
                </c:pt>
                <c:pt idx="2">
                  <c:v>car</c:v>
                </c:pt>
                <c:pt idx="3">
                  <c:v>light trucks</c:v>
                </c:pt>
                <c:pt idx="4">
                  <c:v>heavy trucks</c:v>
                </c:pt>
                <c:pt idx="5">
                  <c:v>bus</c:v>
                </c:pt>
                <c:pt idx="6">
                  <c:v>train</c:v>
                </c:pt>
                <c:pt idx="7">
                  <c:v>metro/tram/trolleybus</c:v>
                </c:pt>
                <c:pt idx="8">
                  <c:v>lightrail</c:v>
                </c:pt>
                <c:pt idx="9">
                  <c:v>Inland waterways</c:v>
                </c:pt>
              </c:strCache>
            </c:strRef>
          </c:cat>
          <c:val>
            <c:numRef>
              <c:f>Example!$C$109:$C$118</c:f>
              <c:numCache>
                <c:formatCode>_-* #,##0.0_-;\-* #,##0.0_-;_-* "-"??_-;_-@_-</c:formatCode>
                <c:ptCount val="10"/>
                <c:pt idx="0">
                  <c:v>1.3842189964836633</c:v>
                </c:pt>
                <c:pt idx="1">
                  <c:v>0</c:v>
                </c:pt>
                <c:pt idx="2">
                  <c:v>45.550836639229274</c:v>
                </c:pt>
                <c:pt idx="3">
                  <c:v>25.999356817088323</c:v>
                </c:pt>
                <c:pt idx="4">
                  <c:v>18.32290924214206</c:v>
                </c:pt>
                <c:pt idx="5">
                  <c:v>8.7426783050566694</c:v>
                </c:pt>
                <c:pt idx="6">
                  <c:v>0</c:v>
                </c:pt>
                <c:pt idx="7">
                  <c:v>0</c:v>
                </c:pt>
                <c:pt idx="8">
                  <c:v>0</c:v>
                </c:pt>
                <c:pt idx="9">
                  <c:v>0</c:v>
                </c:pt>
              </c:numCache>
            </c:numRef>
          </c:val>
          <c:extLst>
            <c:ext xmlns:c16="http://schemas.microsoft.com/office/drawing/2014/chart" uri="{C3380CC4-5D6E-409C-BE32-E72D297353CC}">
              <c16:uniqueId val="{00000010-62F8-474F-96E6-4F082AEFCC23}"/>
            </c:ext>
          </c:extLst>
        </c:ser>
        <c:dLbls>
          <c:dLblPos val="outEnd"/>
          <c:showLegendKey val="0"/>
          <c:showVal val="0"/>
          <c:showCatName val="1"/>
          <c:showSerName val="0"/>
          <c:showPercent val="0"/>
          <c:showBubbleSize val="0"/>
          <c:showLeaderLines val="1"/>
        </c:dLbls>
        <c:firstSliceAng val="0"/>
      </c:pieChart>
      <c:spPr>
        <a:noFill/>
        <a:ln>
          <a:noFill/>
        </a:ln>
        <a:effectLst/>
      </c:spPr>
    </c:plotArea>
    <c:plotVisOnly val="1"/>
    <c:dispBlanksAs val="gap"/>
    <c:showDLblsOverMax val="0"/>
  </c:chart>
  <c:spPr>
    <a:solidFill>
      <a:schemeClr val="bg1">
        <a:lumMod val="95000"/>
      </a:schemeClr>
    </a:solidFill>
    <a:ln w="9525" cap="flat" cmpd="sng" algn="ctr">
      <a:solidFill>
        <a:schemeClr val="bg1">
          <a:lumMod val="50000"/>
        </a:schemeClr>
      </a:solidFill>
      <a:round/>
    </a:ln>
    <a:effectLst/>
  </c:spPr>
  <c:txPr>
    <a:bodyPr/>
    <a:lstStyle/>
    <a:p>
      <a:pPr>
        <a:defRPr/>
      </a:pPr>
      <a:endParaRPr lang="de-D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Contribution to EHI per vehicle type</a:t>
            </a:r>
          </a:p>
        </c:rich>
      </c:tx>
      <c:overlay val="0"/>
      <c:spPr>
        <a:noFill/>
        <a:ln>
          <a:noFill/>
        </a:ln>
        <a:effectLst/>
      </c:spPr>
    </c:title>
    <c:autoTitleDeleted val="0"/>
    <c:plotArea>
      <c:layout>
        <c:manualLayout>
          <c:layoutTarget val="inner"/>
          <c:xMode val="edge"/>
          <c:yMode val="edge"/>
          <c:x val="0.17908447329667271"/>
          <c:y val="0.23743149608475342"/>
          <c:w val="0.65398199818690206"/>
          <c:h val="0.71735832495628393"/>
        </c:manualLayout>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62F8-474F-96E6-4F082AEFCC23}"/>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62F8-474F-96E6-4F082AEFCC23}"/>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62F8-474F-96E6-4F082AEFCC23}"/>
              </c:ext>
            </c:extLst>
          </c:dPt>
          <c:dPt>
            <c:idx val="3"/>
            <c:bubble3D val="0"/>
            <c:spPr>
              <a:solidFill>
                <a:schemeClr val="accent4"/>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62F8-474F-96E6-4F082AEFCC23}"/>
              </c:ext>
            </c:extLst>
          </c:dPt>
          <c:dPt>
            <c:idx val="4"/>
            <c:bubble3D val="0"/>
            <c:spPr>
              <a:solidFill>
                <a:schemeClr val="accent5"/>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9-62F8-474F-96E6-4F082AEFCC23}"/>
              </c:ext>
            </c:extLst>
          </c:dPt>
          <c:dPt>
            <c:idx val="5"/>
            <c:bubble3D val="0"/>
            <c:spPr>
              <a:solidFill>
                <a:schemeClr val="accent6"/>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B-62F8-474F-96E6-4F082AEFCC23}"/>
              </c:ext>
            </c:extLst>
          </c:dPt>
          <c:dPt>
            <c:idx val="6"/>
            <c:bubble3D val="0"/>
            <c:spPr>
              <a:solidFill>
                <a:schemeClr val="accent1">
                  <a:lumMod val="60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D-62F8-474F-96E6-4F082AEFCC23}"/>
              </c:ext>
            </c:extLst>
          </c:dPt>
          <c:dPt>
            <c:idx val="7"/>
            <c:bubble3D val="0"/>
            <c:spPr>
              <a:solidFill>
                <a:schemeClr val="accent2">
                  <a:lumMod val="60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F-62F8-474F-96E6-4F082AEFCC23}"/>
              </c:ext>
            </c:extLst>
          </c:dPt>
          <c:dLbls>
            <c:dLbl>
              <c:idx val="0"/>
              <c:layout>
                <c:manualLayout>
                  <c:x val="9.1974610251736755E-2"/>
                  <c:y val="-6.7163091749549444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1"/>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2F8-474F-96E6-4F082AEFCC23}"/>
                </c:ext>
              </c:extLst>
            </c:dLbl>
            <c:dLbl>
              <c:idx val="1"/>
              <c:layout>
                <c:manualLayout>
                  <c:x val="0.17350373582670164"/>
                  <c:y val="1.6416451329707545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2"/>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2F8-474F-96E6-4F082AEFCC23}"/>
                </c:ext>
              </c:extLst>
            </c:dLbl>
            <c:dLbl>
              <c:idx val="2"/>
              <c:layout>
                <c:manualLayout>
                  <c:x val="3.4428128690080662E-2"/>
                  <c:y val="-0.1148065360750700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3">
                          <a:lumMod val="75000"/>
                        </a:schemeClr>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2F8-474F-96E6-4F082AEFCC23}"/>
                </c:ext>
              </c:extLst>
            </c:dLbl>
            <c:dLbl>
              <c:idx val="3"/>
              <c:layout>
                <c:manualLayout>
                  <c:x val="1.6201472324743841E-2"/>
                  <c:y val="2.2214413166045392E-3"/>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4"/>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2F8-474F-96E6-4F082AEFCC23}"/>
                </c:ext>
              </c:extLst>
            </c:dLbl>
            <c:dLbl>
              <c:idx val="4"/>
              <c:layout>
                <c:manualLayout>
                  <c:x val="-3.8478496771266628E-2"/>
                  <c:y val="3.3321619749068089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5"/>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2F8-474F-96E6-4F082AEFCC23}"/>
                </c:ext>
              </c:extLst>
            </c:dLbl>
            <c:dLbl>
              <c:idx val="5"/>
              <c:layout>
                <c:manualLayout>
                  <c:x val="-0.14208227887167499"/>
                  <c:y val="3.4188043391357101E-3"/>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6"/>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2F8-474F-96E6-4F082AEFCC23}"/>
                </c:ext>
              </c:extLst>
            </c:dLbl>
            <c:dLbl>
              <c:idx val="6"/>
              <c:layout>
                <c:manualLayout>
                  <c:x val="-0.11396715215271486"/>
                  <c:y val="-8.1011591900589972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1">
                          <a:lumMod val="60000"/>
                        </a:schemeClr>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2F8-474F-96E6-4F082AEFCC23}"/>
                </c:ext>
              </c:extLst>
            </c:dLbl>
            <c:dLbl>
              <c:idx val="7"/>
              <c:layout>
                <c:manualLayout>
                  <c:x val="-0.20244839966608383"/>
                  <c:y val="-4.3073747128962017E-2"/>
                </c:manualLayout>
              </c:layout>
              <c:spPr>
                <a:noFill/>
                <a:ln>
                  <a:noFill/>
                </a:ln>
                <a:effectLst/>
              </c:spPr>
              <c:txPr>
                <a:bodyPr rot="0" spcFirstLastPara="1" vertOverflow="ellipsis" vert="horz" wrap="square" lIns="38100" tIns="19050" rIns="38100" bIns="19050" anchor="ctr" anchorCtr="1">
                  <a:spAutoFit/>
                </a:bodyPr>
                <a:lstStyle/>
                <a:p>
                  <a:pPr>
                    <a:defRPr sz="1300" b="1" i="0" u="none" strike="noStrike" kern="1200" spc="0" baseline="0">
                      <a:solidFill>
                        <a:schemeClr val="accent2">
                          <a:lumMod val="60000"/>
                        </a:schemeClr>
                      </a:solidFill>
                      <a:latin typeface="+mn-lt"/>
                      <a:ea typeface="+mn-ea"/>
                      <a:cs typeface="+mn-cs"/>
                    </a:defRPr>
                  </a:pPr>
                  <a:endParaRPr lang="de-DE"/>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2F8-474F-96E6-4F082AEFCC23}"/>
                </c:ext>
              </c:extLst>
            </c:dLbl>
            <c:dLbl>
              <c:idx val="8"/>
              <c:layout>
                <c:manualLayout>
                  <c:x val="0.2896013178047962"/>
                  <c:y val="-4.2207385015486244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BD5-41A7-B076-817D259057F9}"/>
                </c:ext>
              </c:extLst>
            </c:dLbl>
            <c:spPr>
              <a:noFill/>
              <a:ln>
                <a:noFill/>
              </a:ln>
              <a:effectLst/>
            </c:spPr>
            <c:txPr>
              <a:bodyPr/>
              <a:lstStyle/>
              <a:p>
                <a:pPr>
                  <a:defRPr sz="1300"/>
                </a:pPr>
                <a:endParaRPr lang="de-DE"/>
              </a:p>
            </c:tx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Calculation!$A$109:$A$118</c:f>
              <c:strCache>
                <c:ptCount val="10"/>
                <c:pt idx="0">
                  <c:v>motorcycles</c:v>
                </c:pt>
                <c:pt idx="1">
                  <c:v>3-wheelers</c:v>
                </c:pt>
                <c:pt idx="2">
                  <c:v>car</c:v>
                </c:pt>
                <c:pt idx="3">
                  <c:v>light trucks</c:v>
                </c:pt>
                <c:pt idx="4">
                  <c:v>heavy trucks</c:v>
                </c:pt>
                <c:pt idx="5">
                  <c:v>bus</c:v>
                </c:pt>
                <c:pt idx="6">
                  <c:v>train</c:v>
                </c:pt>
                <c:pt idx="7">
                  <c:v>metro/tram/trolleybus</c:v>
                </c:pt>
                <c:pt idx="8">
                  <c:v>lightrail</c:v>
                </c:pt>
                <c:pt idx="9">
                  <c:v>Inland waterways</c:v>
                </c:pt>
              </c:strCache>
            </c:strRef>
          </c:cat>
          <c:val>
            <c:numRef>
              <c:f>Calculation!$C$109:$C$118</c:f>
              <c:numCache>
                <c:formatCode>_-* #,##0.0_-;\-* #,##0.0_-;_-* "-"??_-;_-@_-</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10-62F8-474F-96E6-4F082AEFCC23}"/>
            </c:ext>
          </c:extLst>
        </c:ser>
        <c:dLbls>
          <c:dLblPos val="outEnd"/>
          <c:showLegendKey val="0"/>
          <c:showVal val="0"/>
          <c:showCatName val="1"/>
          <c:showSerName val="0"/>
          <c:showPercent val="0"/>
          <c:showBubbleSize val="0"/>
          <c:showLeaderLines val="1"/>
        </c:dLbls>
        <c:firstSliceAng val="0"/>
      </c:pieChart>
      <c:spPr>
        <a:noFill/>
        <a:ln>
          <a:noFill/>
        </a:ln>
        <a:effectLst/>
      </c:spPr>
    </c:plotArea>
    <c:plotVisOnly val="1"/>
    <c:dispBlanksAs val="gap"/>
    <c:showDLblsOverMax val="0"/>
  </c:chart>
  <c:spPr>
    <a:solidFill>
      <a:schemeClr val="bg1">
        <a:lumMod val="95000"/>
      </a:schemeClr>
    </a:solidFill>
    <a:ln w="9525" cap="flat" cmpd="sng" algn="ctr">
      <a:solidFill>
        <a:schemeClr val="bg1">
          <a:lumMod val="50000"/>
        </a:schemeClr>
      </a:solidFill>
      <a:round/>
    </a:ln>
    <a:effectLst/>
  </c:spPr>
  <c:txPr>
    <a:bodyPr/>
    <a:lstStyle/>
    <a:p>
      <a:pPr>
        <a:defRPr/>
      </a:pPr>
      <a:endParaRPr lang="de-DE"/>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95248</xdr:colOff>
      <xdr:row>5</xdr:row>
      <xdr:rowOff>84665</xdr:rowOff>
    </xdr:from>
    <xdr:to>
      <xdr:col>0</xdr:col>
      <xdr:colOff>6560353</xdr:colOff>
      <xdr:row>6</xdr:row>
      <xdr:rowOff>179916</xdr:rowOff>
    </xdr:to>
    <xdr:pic>
      <xdr:nvPicPr>
        <xdr:cNvPr id="3" name="Immagine 2">
          <a:extLst>
            <a:ext uri="{FF2B5EF4-FFF2-40B4-BE49-F238E27FC236}">
              <a16:creationId xmlns:a16="http://schemas.microsoft.com/office/drawing/2014/main" id="{00000000-0008-0000-00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132"/>
        <a:stretch/>
      </xdr:blipFill>
      <xdr:spPr bwMode="auto">
        <a:xfrm>
          <a:off x="95248" y="1079498"/>
          <a:ext cx="6465105" cy="6667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1071563</xdr:colOff>
      <xdr:row>105</xdr:row>
      <xdr:rowOff>142875</xdr:rowOff>
    </xdr:from>
    <xdr:to>
      <xdr:col>7</xdr:col>
      <xdr:colOff>195601</xdr:colOff>
      <xdr:row>136</xdr:row>
      <xdr:rowOff>115659</xdr:rowOff>
    </xdr:to>
    <xdr:graphicFrame macro="">
      <xdr:nvGraphicFramePr>
        <xdr:cNvPr id="2" name="Chart 4">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1071563</xdr:colOff>
      <xdr:row>105</xdr:row>
      <xdr:rowOff>142875</xdr:rowOff>
    </xdr:from>
    <xdr:to>
      <xdr:col>7</xdr:col>
      <xdr:colOff>195601</xdr:colOff>
      <xdr:row>136</xdr:row>
      <xdr:rowOff>115659</xdr:rowOff>
    </xdr:to>
    <xdr:graphicFrame macro="">
      <xdr:nvGraphicFramePr>
        <xdr:cNvPr id="2" name="Chart 4">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Mobility\SMP%25202.0\WS2%2520-%2520Indicators\Phase%25202%2520-%2520Practical%2520review%2520SMP%2520Indicator\Spreadsheet%2520corrections\SMP_indicators%2520calculator%2520v1.3-CorrAirPo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ault Values"/>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4"/>
  <sheetViews>
    <sheetView tabSelected="1" zoomScaleNormal="100" workbookViewId="0"/>
  </sheetViews>
  <sheetFormatPr baseColWidth="10" defaultColWidth="9.140625" defaultRowHeight="15" x14ac:dyDescent="0.25"/>
  <cols>
    <col min="1" max="1" width="122" style="48" customWidth="1"/>
    <col min="2" max="2" width="9.140625" style="48"/>
    <col min="3" max="7" width="9.140625" style="8"/>
    <col min="8" max="16384" width="9.140625" style="48"/>
  </cols>
  <sheetData>
    <row r="1" spans="1:7" ht="15.75" thickBot="1" x14ac:dyDescent="0.3">
      <c r="A1" s="1" t="s">
        <v>180</v>
      </c>
    </row>
    <row r="2" spans="1:7" ht="15.75" thickBot="1" x14ac:dyDescent="0.3">
      <c r="A2" s="7" t="s">
        <v>1</v>
      </c>
    </row>
    <row r="3" spans="1:7" s="2" customFormat="1" x14ac:dyDescent="0.25">
      <c r="A3" s="4" t="s">
        <v>104</v>
      </c>
      <c r="C3" s="47"/>
      <c r="D3" s="47"/>
      <c r="E3" s="47"/>
      <c r="F3" s="47"/>
      <c r="G3" s="47"/>
    </row>
    <row r="4" spans="1:7" s="2" customFormat="1" ht="15.75" thickBot="1" x14ac:dyDescent="0.3">
      <c r="A4" s="3"/>
      <c r="C4" s="47"/>
      <c r="D4" s="47"/>
      <c r="E4" s="47"/>
      <c r="F4" s="47"/>
      <c r="G4" s="47"/>
    </row>
    <row r="5" spans="1:7" s="2" customFormat="1" ht="15.75" thickBot="1" x14ac:dyDescent="0.3">
      <c r="A5" s="7" t="s">
        <v>2</v>
      </c>
      <c r="C5" s="47"/>
      <c r="D5" s="47"/>
      <c r="E5" s="47"/>
      <c r="F5" s="47"/>
      <c r="G5" s="47"/>
    </row>
    <row r="6" spans="1:7" s="2" customFormat="1" ht="45" customHeight="1" x14ac:dyDescent="0.25">
      <c r="A6" s="46"/>
      <c r="C6" s="47"/>
      <c r="D6" s="47"/>
      <c r="E6" s="47"/>
      <c r="F6" s="47"/>
      <c r="G6" s="47"/>
    </row>
    <row r="7" spans="1:7" s="2" customFormat="1" x14ac:dyDescent="0.25">
      <c r="A7" s="5"/>
      <c r="C7" s="47"/>
      <c r="D7" s="47"/>
      <c r="E7" s="47"/>
      <c r="F7" s="47"/>
      <c r="G7" s="47"/>
    </row>
    <row r="8" spans="1:7" s="2" customFormat="1" x14ac:dyDescent="0.25">
      <c r="A8" s="5" t="s">
        <v>94</v>
      </c>
      <c r="C8" s="47"/>
      <c r="D8" s="47"/>
      <c r="E8" s="47"/>
      <c r="F8" s="47"/>
      <c r="G8" s="47"/>
    </row>
    <row r="9" spans="1:7" ht="18" x14ac:dyDescent="0.35">
      <c r="A9" s="5" t="s">
        <v>95</v>
      </c>
    </row>
    <row r="10" spans="1:7" ht="18" x14ac:dyDescent="0.35">
      <c r="A10" s="5" t="s">
        <v>174</v>
      </c>
    </row>
    <row r="11" spans="1:7" ht="18" x14ac:dyDescent="0.35">
      <c r="A11" s="5" t="s">
        <v>140</v>
      </c>
    </row>
    <row r="12" spans="1:7" ht="18" x14ac:dyDescent="0.35">
      <c r="A12" s="5" t="s">
        <v>85</v>
      </c>
    </row>
    <row r="13" spans="1:7" ht="18" x14ac:dyDescent="0.35">
      <c r="A13" s="5" t="s">
        <v>119</v>
      </c>
    </row>
    <row r="14" spans="1:7" ht="18" x14ac:dyDescent="0.35">
      <c r="A14" s="5" t="s">
        <v>173</v>
      </c>
    </row>
    <row r="15" spans="1:7" x14ac:dyDescent="0.25">
      <c r="A15" s="5" t="s">
        <v>105</v>
      </c>
    </row>
    <row r="16" spans="1:7" x14ac:dyDescent="0.25">
      <c r="A16" s="5" t="s">
        <v>39</v>
      </c>
    </row>
    <row r="17" spans="1:1" x14ac:dyDescent="0.25">
      <c r="A17" s="5" t="s">
        <v>40</v>
      </c>
    </row>
    <row r="18" spans="1:1" x14ac:dyDescent="0.25">
      <c r="A18" s="5" t="s">
        <v>41</v>
      </c>
    </row>
    <row r="19" spans="1:1" x14ac:dyDescent="0.25">
      <c r="A19" s="5" t="s">
        <v>86</v>
      </c>
    </row>
    <row r="20" spans="1:1" x14ac:dyDescent="0.25">
      <c r="A20" s="5" t="s">
        <v>42</v>
      </c>
    </row>
    <row r="21" spans="1:1" x14ac:dyDescent="0.25">
      <c r="A21" s="5" t="s">
        <v>184</v>
      </c>
    </row>
    <row r="22" spans="1:1" ht="15.75" thickBot="1" x14ac:dyDescent="0.3">
      <c r="A22" s="6"/>
    </row>
    <row r="23" spans="1:1" ht="15.75" thickBot="1" x14ac:dyDescent="0.3">
      <c r="A23" s="7" t="s">
        <v>0</v>
      </c>
    </row>
    <row r="24" spans="1:1" ht="15.75" customHeight="1" x14ac:dyDescent="0.25">
      <c r="A24" s="57" t="s">
        <v>175</v>
      </c>
    </row>
    <row r="25" spans="1:1" ht="79.5" customHeight="1" x14ac:dyDescent="0.25">
      <c r="A25" s="57" t="s">
        <v>194</v>
      </c>
    </row>
    <row r="26" spans="1:1" ht="112.5" customHeight="1" x14ac:dyDescent="0.25">
      <c r="A26" s="57" t="s">
        <v>195</v>
      </c>
    </row>
    <row r="27" spans="1:1" ht="15.75" customHeight="1" x14ac:dyDescent="0.25">
      <c r="A27" s="57" t="s">
        <v>196</v>
      </c>
    </row>
    <row r="28" spans="1:1" ht="15.75" customHeight="1" thickBot="1" x14ac:dyDescent="0.3">
      <c r="A28" s="57"/>
    </row>
    <row r="29" spans="1:1" ht="15.75" thickBot="1" x14ac:dyDescent="0.3">
      <c r="A29" s="7" t="s">
        <v>84</v>
      </c>
    </row>
    <row r="30" spans="1:1" ht="129.75" customHeight="1" x14ac:dyDescent="0.25">
      <c r="A30" s="248" t="s">
        <v>176</v>
      </c>
    </row>
    <row r="31" spans="1:1" ht="21" customHeight="1" x14ac:dyDescent="0.25">
      <c r="A31" s="5" t="s">
        <v>172</v>
      </c>
    </row>
    <row r="32" spans="1:1" ht="36.75" customHeight="1" x14ac:dyDescent="0.25">
      <c r="A32" s="236" t="s">
        <v>138</v>
      </c>
    </row>
    <row r="33" spans="1:1" ht="53.25" customHeight="1" x14ac:dyDescent="0.25">
      <c r="A33" s="3" t="s">
        <v>202</v>
      </c>
    </row>
    <row r="34" spans="1:1" ht="30.75" thickBot="1" x14ac:dyDescent="0.3">
      <c r="A34" s="312" t="s">
        <v>205</v>
      </c>
    </row>
  </sheetData>
  <sheetProtection algorithmName="SHA-512" hashValue="OK0dYIF+4f694aILkY4g12k/yKnLCPzr0VK4PIFbDXoz+/Ltm9cmhzMDpMDjZsGAKHAS0jYwEW6eaxe2NczNgg==" saltValue="49vgL63advx579C1OF20CA=="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352"/>
  <sheetViews>
    <sheetView zoomScaleNormal="100" workbookViewId="0">
      <selection activeCell="A2" sqref="A2:B2"/>
    </sheetView>
  </sheetViews>
  <sheetFormatPr baseColWidth="10" defaultColWidth="9.140625" defaultRowHeight="15" x14ac:dyDescent="0.25"/>
  <cols>
    <col min="1" max="1" width="32.42578125" style="48" customWidth="1"/>
    <col min="2" max="2" width="30.42578125" style="48" customWidth="1"/>
    <col min="3" max="3" width="24.85546875" style="48" customWidth="1"/>
    <col min="4" max="4" width="20" style="48" customWidth="1"/>
    <col min="5" max="5" width="33" style="48" customWidth="1"/>
    <col min="6" max="6" width="26.42578125" style="48" customWidth="1"/>
    <col min="7" max="8" width="14.140625" style="48" customWidth="1"/>
    <col min="9" max="9" width="16.85546875" style="48" customWidth="1"/>
    <col min="10" max="10" width="16.42578125" style="48" customWidth="1"/>
    <col min="11" max="11" width="15.28515625" style="48" customWidth="1"/>
    <col min="12" max="12" width="10.5703125" style="48" customWidth="1"/>
    <col min="13" max="13" width="16.85546875" style="48" customWidth="1"/>
    <col min="14" max="14" width="15.28515625" style="48" customWidth="1"/>
    <col min="15" max="15" width="9.28515625" style="48" bestFit="1" customWidth="1"/>
    <col min="16" max="17" width="16" style="48" customWidth="1"/>
    <col min="18" max="18" width="9.140625" style="48"/>
    <col min="19" max="19" width="10.28515625" style="48" customWidth="1"/>
    <col min="20" max="21" width="16" style="48" customWidth="1"/>
    <col min="22" max="29" width="9.140625" style="48"/>
    <col min="30" max="30" width="16.28515625" style="48" customWidth="1"/>
    <col min="31" max="31" width="16" style="48" customWidth="1"/>
    <col min="32" max="34" width="9.140625" style="48"/>
    <col min="35" max="35" width="10.7109375" style="48" customWidth="1"/>
    <col min="36" max="36" width="16.5703125" style="48" customWidth="1"/>
    <col min="37" max="37" width="11.85546875" style="48" customWidth="1"/>
    <col min="38" max="16384" width="9.140625" style="48"/>
  </cols>
  <sheetData>
    <row r="1" spans="1:15" ht="15.75" thickBot="1" x14ac:dyDescent="0.3">
      <c r="K1" s="9"/>
    </row>
    <row r="2" spans="1:15" ht="50.25" customHeight="1" thickBot="1" x14ac:dyDescent="0.4">
      <c r="A2" s="326" t="s">
        <v>91</v>
      </c>
      <c r="B2" s="327"/>
      <c r="C2" s="27"/>
      <c r="D2" s="27"/>
      <c r="G2" s="10"/>
      <c r="H2" s="13"/>
    </row>
    <row r="3" spans="1:15" ht="18.75" thickBot="1" x14ac:dyDescent="0.4">
      <c r="A3" s="260" t="s">
        <v>204</v>
      </c>
      <c r="B3" s="261">
        <f>+B104</f>
        <v>0.45779299187751959</v>
      </c>
      <c r="C3" s="58" t="s">
        <v>101</v>
      </c>
      <c r="E3" s="264" t="s">
        <v>103</v>
      </c>
      <c r="F3" s="264" t="s">
        <v>144</v>
      </c>
    </row>
    <row r="4" spans="1:15" ht="16.5" thickBot="1" x14ac:dyDescent="0.3">
      <c r="A4" s="262" t="s">
        <v>3</v>
      </c>
      <c r="B4" s="263">
        <f>IF(B3=0," ",IF(B3&gt;E4,0,IF(B3&lt;F4,10,(B3-E4)/(F4-E4)*10)))</f>
        <v>7.8707302703371171</v>
      </c>
      <c r="C4" s="28"/>
      <c r="E4" s="264">
        <v>2.15</v>
      </c>
      <c r="F4" s="265">
        <v>0</v>
      </c>
    </row>
    <row r="5" spans="1:15" x14ac:dyDescent="0.25">
      <c r="G5" s="8"/>
      <c r="H5" s="29"/>
      <c r="I5" s="8"/>
      <c r="J5" s="11"/>
      <c r="K5" s="11"/>
      <c r="L5" s="11"/>
      <c r="M5" s="11"/>
      <c r="N5" s="30"/>
      <c r="O5" s="8"/>
    </row>
    <row r="6" spans="1:15" s="56" customFormat="1" x14ac:dyDescent="0.25">
      <c r="A6" s="334" t="s">
        <v>116</v>
      </c>
      <c r="B6" s="334"/>
      <c r="C6" s="334"/>
      <c r="E6" s="302"/>
      <c r="F6" s="302"/>
      <c r="H6" s="303"/>
      <c r="J6" s="304"/>
      <c r="K6" s="304"/>
      <c r="L6" s="304"/>
      <c r="M6" s="304"/>
      <c r="N6" s="305"/>
    </row>
    <row r="7" spans="1:15" x14ac:dyDescent="0.25">
      <c r="A7" s="48" t="s">
        <v>206</v>
      </c>
      <c r="E7" s="31"/>
      <c r="F7" s="31"/>
      <c r="G7" s="8"/>
      <c r="H7" s="29"/>
      <c r="I7" s="8"/>
      <c r="J7" s="11"/>
      <c r="K7" s="11"/>
      <c r="L7" s="11"/>
      <c r="M7" s="11"/>
      <c r="N7" s="30"/>
      <c r="O7" s="8"/>
    </row>
    <row r="8" spans="1:15" x14ac:dyDescent="0.25">
      <c r="E8" s="31"/>
      <c r="F8" s="31"/>
      <c r="G8" s="8"/>
      <c r="H8" s="29"/>
      <c r="I8" s="8"/>
      <c r="J8" s="11"/>
      <c r="K8" s="11"/>
      <c r="L8" s="11"/>
      <c r="M8" s="11"/>
      <c r="N8" s="30"/>
      <c r="O8" s="8"/>
    </row>
    <row r="9" spans="1:15" x14ac:dyDescent="0.25">
      <c r="A9" s="102" t="s">
        <v>72</v>
      </c>
      <c r="B9" s="103" t="s">
        <v>69</v>
      </c>
      <c r="C9" s="104" t="s">
        <v>79</v>
      </c>
      <c r="D9" s="55" t="s">
        <v>15</v>
      </c>
      <c r="E9" s="102" t="s">
        <v>145</v>
      </c>
      <c r="F9" s="55" t="s">
        <v>87</v>
      </c>
      <c r="G9" s="8"/>
      <c r="H9" s="29"/>
      <c r="I9" s="8"/>
      <c r="J9" s="11"/>
      <c r="K9" s="11"/>
      <c r="L9" s="11"/>
      <c r="M9" s="11"/>
      <c r="N9" s="30"/>
      <c r="O9" s="8"/>
    </row>
    <row r="10" spans="1:15" ht="15" customHeight="1" x14ac:dyDescent="0.25">
      <c r="A10" s="103"/>
      <c r="B10" s="103" t="s">
        <v>186</v>
      </c>
      <c r="C10" s="103"/>
      <c r="D10" s="55" t="s">
        <v>19</v>
      </c>
      <c r="E10" s="331" t="s">
        <v>117</v>
      </c>
      <c r="F10" s="55" t="s">
        <v>16</v>
      </c>
      <c r="G10" s="8"/>
      <c r="H10" s="29"/>
      <c r="I10" s="8"/>
      <c r="J10" s="11"/>
      <c r="K10" s="11"/>
      <c r="L10" s="11"/>
      <c r="M10" s="11"/>
      <c r="N10" s="30"/>
      <c r="O10" s="8"/>
    </row>
    <row r="11" spans="1:15" x14ac:dyDescent="0.25">
      <c r="A11" s="103"/>
      <c r="B11" s="105" t="s">
        <v>185</v>
      </c>
      <c r="C11" s="103"/>
      <c r="D11" s="55" t="s">
        <v>22</v>
      </c>
      <c r="E11" s="332"/>
      <c r="F11" s="55" t="s">
        <v>18</v>
      </c>
      <c r="G11" s="8"/>
      <c r="H11" s="29"/>
      <c r="I11" s="8"/>
      <c r="J11" s="11"/>
      <c r="K11" s="11"/>
      <c r="L11" s="11"/>
      <c r="M11" s="11"/>
      <c r="N11" s="30"/>
      <c r="O11" s="8"/>
    </row>
    <row r="12" spans="1:15" x14ac:dyDescent="0.25">
      <c r="A12" s="103"/>
      <c r="B12" s="103" t="s">
        <v>111</v>
      </c>
      <c r="C12" s="103"/>
      <c r="D12" s="55" t="s">
        <v>24</v>
      </c>
      <c r="E12" s="333"/>
      <c r="F12" s="55" t="s">
        <v>20</v>
      </c>
      <c r="G12" s="8"/>
      <c r="H12" s="29"/>
      <c r="I12" s="8"/>
      <c r="J12" s="11"/>
      <c r="K12" s="11"/>
      <c r="L12" s="11"/>
      <c r="M12" s="11"/>
      <c r="N12" s="30"/>
      <c r="O12" s="8"/>
    </row>
    <row r="13" spans="1:15" ht="30" x14ac:dyDescent="0.25">
      <c r="A13" s="103"/>
      <c r="B13" s="301" t="s">
        <v>187</v>
      </c>
      <c r="C13" s="103"/>
      <c r="D13" s="55" t="s">
        <v>27</v>
      </c>
      <c r="E13" s="55"/>
      <c r="F13" s="55" t="s">
        <v>23</v>
      </c>
      <c r="G13" s="8"/>
      <c r="H13" s="29"/>
      <c r="I13" s="8"/>
      <c r="J13" s="11"/>
      <c r="K13" s="11"/>
      <c r="L13" s="11"/>
      <c r="M13" s="11"/>
      <c r="N13" s="30"/>
      <c r="O13" s="8"/>
    </row>
    <row r="14" spans="1:15" x14ac:dyDescent="0.25">
      <c r="A14" s="103"/>
      <c r="B14" s="103" t="s">
        <v>74</v>
      </c>
      <c r="C14" s="103"/>
      <c r="D14" s="55" t="s">
        <v>28</v>
      </c>
      <c r="E14" s="55"/>
      <c r="F14" s="55" t="s">
        <v>25</v>
      </c>
      <c r="G14" s="8"/>
      <c r="H14" s="29"/>
      <c r="I14" s="8"/>
      <c r="J14" s="11"/>
      <c r="K14" s="11"/>
      <c r="L14" s="11"/>
      <c r="M14" s="11"/>
      <c r="N14" s="30"/>
      <c r="O14" s="8"/>
    </row>
    <row r="15" spans="1:15" x14ac:dyDescent="0.25">
      <c r="A15" s="103"/>
      <c r="B15" s="103" t="s">
        <v>188</v>
      </c>
      <c r="C15" s="103"/>
      <c r="D15" s="55" t="s">
        <v>31</v>
      </c>
      <c r="E15" s="55"/>
      <c r="F15" s="55" t="s">
        <v>26</v>
      </c>
      <c r="G15" s="8"/>
      <c r="H15" s="29"/>
      <c r="I15" s="8"/>
      <c r="J15" s="11"/>
      <c r="K15" s="11"/>
      <c r="L15" s="11"/>
      <c r="M15" s="11"/>
      <c r="N15" s="30"/>
      <c r="O15" s="8"/>
    </row>
    <row r="16" spans="1:15" x14ac:dyDescent="0.25">
      <c r="A16" s="103"/>
      <c r="B16" s="103" t="s">
        <v>76</v>
      </c>
      <c r="C16" s="103"/>
      <c r="D16" s="55" t="s">
        <v>33</v>
      </c>
      <c r="E16" s="55"/>
      <c r="F16" s="103" t="s">
        <v>88</v>
      </c>
      <c r="G16" s="8"/>
      <c r="H16" s="29"/>
      <c r="I16" s="8"/>
      <c r="J16" s="11"/>
      <c r="K16" s="11"/>
      <c r="L16" s="11"/>
      <c r="M16" s="11"/>
      <c r="N16" s="30"/>
      <c r="O16" s="8"/>
    </row>
    <row r="17" spans="1:15" x14ac:dyDescent="0.25">
      <c r="A17" s="103"/>
      <c r="B17" s="103" t="s">
        <v>75</v>
      </c>
      <c r="C17" s="103"/>
      <c r="D17" s="55" t="s">
        <v>35</v>
      </c>
      <c r="E17" s="55"/>
      <c r="F17" s="55" t="s">
        <v>30</v>
      </c>
      <c r="G17" s="8"/>
      <c r="H17" s="29"/>
      <c r="I17" s="8"/>
      <c r="J17" s="11"/>
      <c r="K17" s="11"/>
      <c r="L17" s="11"/>
      <c r="M17" s="11"/>
      <c r="N17" s="30"/>
      <c r="O17" s="8"/>
    </row>
    <row r="18" spans="1:15" x14ac:dyDescent="0.25">
      <c r="A18" s="103"/>
      <c r="B18" s="103" t="s">
        <v>147</v>
      </c>
      <c r="C18" s="103"/>
      <c r="D18" s="103"/>
      <c r="E18" s="55"/>
      <c r="F18" s="55" t="s">
        <v>32</v>
      </c>
      <c r="G18" s="8"/>
      <c r="H18" s="29"/>
      <c r="I18" s="8"/>
      <c r="J18" s="11"/>
      <c r="K18" s="11"/>
      <c r="L18" s="11"/>
      <c r="M18" s="11"/>
      <c r="N18" s="30"/>
      <c r="O18" s="8"/>
    </row>
    <row r="19" spans="1:15" x14ac:dyDescent="0.25">
      <c r="A19" s="104" t="s">
        <v>77</v>
      </c>
      <c r="B19" s="103" t="s">
        <v>52</v>
      </c>
      <c r="C19" s="103"/>
      <c r="D19" s="103"/>
      <c r="E19" s="55"/>
      <c r="F19" s="55" t="s">
        <v>34</v>
      </c>
      <c r="G19" s="8"/>
      <c r="H19" s="29"/>
      <c r="I19" s="8"/>
      <c r="J19" s="11"/>
      <c r="K19" s="11"/>
      <c r="L19" s="11"/>
      <c r="M19" s="11"/>
      <c r="N19" s="30"/>
      <c r="O19" s="8"/>
    </row>
    <row r="20" spans="1:15" x14ac:dyDescent="0.25">
      <c r="A20" s="103"/>
      <c r="B20" s="103" t="s">
        <v>78</v>
      </c>
      <c r="C20" s="103"/>
      <c r="D20" s="103"/>
      <c r="E20" s="55"/>
      <c r="F20" s="55" t="s">
        <v>36</v>
      </c>
      <c r="G20" s="8"/>
      <c r="H20" s="29"/>
      <c r="I20" s="8"/>
      <c r="J20" s="11"/>
      <c r="K20" s="11"/>
      <c r="L20" s="11"/>
      <c r="M20" s="11"/>
      <c r="N20" s="30"/>
      <c r="O20" s="8"/>
    </row>
    <row r="21" spans="1:15" x14ac:dyDescent="0.25">
      <c r="A21" s="103"/>
      <c r="B21" s="103"/>
      <c r="C21" s="103"/>
      <c r="D21" s="103"/>
      <c r="E21" s="55"/>
      <c r="F21" s="55" t="s">
        <v>37</v>
      </c>
      <c r="G21" s="8"/>
      <c r="H21" s="29"/>
      <c r="I21" s="8"/>
      <c r="J21" s="11"/>
      <c r="K21" s="11"/>
      <c r="L21" s="11"/>
      <c r="M21" s="11"/>
      <c r="N21" s="30"/>
      <c r="O21" s="8"/>
    </row>
    <row r="22" spans="1:15" x14ac:dyDescent="0.25">
      <c r="A22" s="103"/>
      <c r="B22" s="103"/>
      <c r="C22" s="103"/>
      <c r="D22" s="103"/>
      <c r="E22" s="55"/>
      <c r="F22" s="55" t="s">
        <v>38</v>
      </c>
      <c r="G22" s="8"/>
      <c r="H22" s="29"/>
      <c r="I22" s="8"/>
      <c r="J22" s="11"/>
      <c r="K22" s="11"/>
      <c r="L22" s="11"/>
      <c r="M22" s="11"/>
      <c r="N22" s="30"/>
      <c r="O22" s="8"/>
    </row>
    <row r="23" spans="1:15" x14ac:dyDescent="0.25">
      <c r="A23" s="43"/>
      <c r="E23" s="31"/>
      <c r="F23" s="31"/>
      <c r="G23" s="8"/>
      <c r="H23" s="29"/>
      <c r="I23" s="8"/>
      <c r="J23" s="11"/>
      <c r="K23" s="11"/>
      <c r="L23" s="11"/>
      <c r="M23" s="11"/>
      <c r="N23" s="30"/>
      <c r="O23" s="8"/>
    </row>
    <row r="24" spans="1:15" x14ac:dyDescent="0.25">
      <c r="A24" s="106" t="s">
        <v>141</v>
      </c>
      <c r="B24" s="9"/>
      <c r="C24" s="9"/>
      <c r="D24" s="9"/>
      <c r="E24" s="31"/>
      <c r="F24" s="31"/>
      <c r="G24" s="8"/>
      <c r="H24" s="29"/>
      <c r="I24" s="8"/>
      <c r="J24" s="11"/>
      <c r="K24" s="11"/>
      <c r="L24" s="11"/>
      <c r="M24" s="11"/>
      <c r="N24" s="30"/>
      <c r="O24" s="8"/>
    </row>
    <row r="25" spans="1:15" x14ac:dyDescent="0.25">
      <c r="E25" s="31"/>
      <c r="F25" s="31"/>
      <c r="G25" s="8"/>
      <c r="H25" s="29"/>
      <c r="I25" s="8"/>
      <c r="J25" s="11"/>
      <c r="K25" s="11"/>
      <c r="L25" s="11"/>
      <c r="M25" s="11"/>
      <c r="N25" s="30"/>
      <c r="O25" s="8"/>
    </row>
    <row r="26" spans="1:15" x14ac:dyDescent="0.25">
      <c r="A26" s="43" t="s">
        <v>189</v>
      </c>
      <c r="E26" s="31"/>
      <c r="F26" s="31"/>
      <c r="G26" s="8"/>
      <c r="H26" s="29"/>
      <c r="I26" s="8"/>
      <c r="J26" s="11"/>
      <c r="K26" s="11"/>
      <c r="L26" s="11"/>
      <c r="M26" s="11"/>
      <c r="N26" s="30"/>
      <c r="O26" s="8"/>
    </row>
    <row r="27" spans="1:15" x14ac:dyDescent="0.25">
      <c r="A27" s="48" t="s">
        <v>207</v>
      </c>
      <c r="E27" s="31"/>
      <c r="F27" s="31"/>
      <c r="G27" s="8"/>
      <c r="H27" s="29"/>
      <c r="I27" s="8"/>
      <c r="J27" s="11"/>
      <c r="K27" s="11"/>
      <c r="L27" s="11"/>
      <c r="M27" s="11"/>
      <c r="N27" s="30"/>
      <c r="O27" s="8"/>
    </row>
    <row r="28" spans="1:15" x14ac:dyDescent="0.25">
      <c r="A28" s="48" t="s">
        <v>211</v>
      </c>
      <c r="E28" s="31"/>
      <c r="F28" s="31"/>
      <c r="G28" s="8"/>
      <c r="H28" s="29"/>
      <c r="I28" s="8"/>
      <c r="J28" s="11"/>
      <c r="K28" s="11"/>
      <c r="L28" s="11"/>
      <c r="M28" s="11"/>
      <c r="N28" s="30"/>
      <c r="O28" s="8"/>
    </row>
    <row r="29" spans="1:15" x14ac:dyDescent="0.25">
      <c r="E29" s="31"/>
      <c r="F29" s="31"/>
      <c r="G29" s="8"/>
      <c r="H29" s="29"/>
      <c r="I29" s="8"/>
      <c r="J29" s="11"/>
      <c r="K29" s="11"/>
      <c r="L29" s="11"/>
      <c r="M29" s="11"/>
      <c r="N29" s="30"/>
      <c r="O29" s="8"/>
    </row>
    <row r="30" spans="1:15" ht="15.75" thickBot="1" x14ac:dyDescent="0.3">
      <c r="A30" s="48" t="s">
        <v>191</v>
      </c>
      <c r="E30" s="320" t="s">
        <v>203</v>
      </c>
      <c r="F30" s="321"/>
      <c r="G30" s="8"/>
      <c r="H30" s="29"/>
      <c r="I30" s="8"/>
      <c r="J30" s="11"/>
      <c r="K30" s="11"/>
      <c r="L30" s="11"/>
      <c r="M30" s="11"/>
      <c r="N30" s="30"/>
      <c r="O30" s="8"/>
    </row>
    <row r="31" spans="1:15" ht="15.75" customHeight="1" thickBot="1" x14ac:dyDescent="0.3">
      <c r="A31" s="37" t="s">
        <v>182</v>
      </c>
      <c r="B31" s="298" t="s">
        <v>183</v>
      </c>
      <c r="E31" s="322"/>
      <c r="F31" s="323"/>
      <c r="I31" s="8"/>
      <c r="J31" s="11"/>
      <c r="K31" s="11"/>
      <c r="L31" s="11"/>
      <c r="M31" s="36"/>
      <c r="N31" s="30"/>
      <c r="O31" s="8"/>
    </row>
    <row r="32" spans="1:15" x14ac:dyDescent="0.25">
      <c r="A32" s="41" t="s">
        <v>69</v>
      </c>
      <c r="B32" s="266">
        <v>650</v>
      </c>
      <c r="E32" s="343"/>
      <c r="F32" s="344"/>
      <c r="I32" s="8"/>
      <c r="J32" s="11"/>
      <c r="K32" s="11"/>
      <c r="L32" s="11"/>
      <c r="M32" s="11"/>
      <c r="N32" s="30"/>
      <c r="O32" s="8"/>
    </row>
    <row r="33" spans="1:15" x14ac:dyDescent="0.25">
      <c r="A33" s="42" t="s">
        <v>70</v>
      </c>
      <c r="B33" s="107">
        <v>8</v>
      </c>
      <c r="E33" s="345"/>
      <c r="F33" s="346"/>
      <c r="I33" s="8"/>
      <c r="J33" s="11"/>
      <c r="K33" s="11"/>
      <c r="L33" s="11"/>
      <c r="M33" s="11"/>
      <c r="N33" s="30"/>
      <c r="O33" s="8"/>
    </row>
    <row r="34" spans="1:15" x14ac:dyDescent="0.25">
      <c r="A34" s="42" t="s">
        <v>71</v>
      </c>
      <c r="B34" s="107">
        <v>5</v>
      </c>
      <c r="E34" s="345" t="s">
        <v>199</v>
      </c>
      <c r="F34" s="346"/>
      <c r="I34" s="8"/>
      <c r="J34" s="11"/>
      <c r="K34" s="11"/>
      <c r="L34" s="11"/>
      <c r="M34" s="11"/>
      <c r="N34" s="30"/>
      <c r="O34" s="8"/>
    </row>
    <row r="35" spans="1:15" x14ac:dyDescent="0.25">
      <c r="A35" s="42" t="s">
        <v>111</v>
      </c>
      <c r="B35" s="107">
        <v>2</v>
      </c>
      <c r="E35" s="345"/>
      <c r="F35" s="346"/>
      <c r="I35" s="8"/>
      <c r="J35" s="11"/>
      <c r="K35" s="11"/>
      <c r="L35" s="11"/>
      <c r="M35" s="11"/>
      <c r="N35" s="30"/>
      <c r="O35" s="8"/>
    </row>
    <row r="36" spans="1:15" x14ac:dyDescent="0.25">
      <c r="A36" s="42" t="s">
        <v>73</v>
      </c>
      <c r="B36" s="107">
        <v>65</v>
      </c>
      <c r="E36" s="345"/>
      <c r="F36" s="346"/>
      <c r="I36" s="8"/>
      <c r="J36" s="11"/>
      <c r="K36" s="11"/>
      <c r="L36" s="11"/>
      <c r="M36" s="11"/>
      <c r="N36" s="30"/>
      <c r="O36" s="8"/>
    </row>
    <row r="37" spans="1:15" x14ac:dyDescent="0.25">
      <c r="A37" s="42" t="s">
        <v>74</v>
      </c>
      <c r="B37" s="107">
        <v>0</v>
      </c>
      <c r="E37" s="345"/>
      <c r="F37" s="346"/>
      <c r="I37" s="8"/>
      <c r="J37" s="11"/>
      <c r="K37" s="11"/>
      <c r="L37" s="11"/>
      <c r="M37" s="11"/>
      <c r="N37" s="30"/>
      <c r="O37" s="8"/>
    </row>
    <row r="38" spans="1:15" x14ac:dyDescent="0.25">
      <c r="A38" s="103" t="s">
        <v>188</v>
      </c>
      <c r="B38" s="107">
        <v>0</v>
      </c>
      <c r="E38" s="345"/>
      <c r="F38" s="346"/>
      <c r="I38" s="8"/>
      <c r="J38" s="11"/>
      <c r="K38" s="11"/>
      <c r="L38" s="11"/>
      <c r="M38" s="11"/>
      <c r="N38" s="30"/>
      <c r="O38" s="8"/>
    </row>
    <row r="39" spans="1:15" x14ac:dyDescent="0.25">
      <c r="A39" s="42" t="s">
        <v>76</v>
      </c>
      <c r="B39" s="107">
        <v>0</v>
      </c>
      <c r="E39" s="345"/>
      <c r="F39" s="346"/>
      <c r="I39" s="8"/>
      <c r="J39" s="11"/>
      <c r="K39" s="11"/>
      <c r="L39" s="11"/>
      <c r="M39" s="11"/>
      <c r="N39" s="30"/>
      <c r="O39" s="8"/>
    </row>
    <row r="40" spans="1:15" x14ac:dyDescent="0.25">
      <c r="A40" s="42" t="s">
        <v>75</v>
      </c>
      <c r="B40" s="107">
        <v>2</v>
      </c>
      <c r="E40" s="345"/>
      <c r="F40" s="346"/>
      <c r="I40" s="8"/>
      <c r="J40" s="11"/>
      <c r="K40" s="11"/>
      <c r="L40" s="11"/>
      <c r="M40" s="11"/>
      <c r="N40" s="30"/>
      <c r="O40" s="8"/>
    </row>
    <row r="41" spans="1:15" ht="15.75" thickBot="1" x14ac:dyDescent="0.3">
      <c r="A41" s="42" t="s">
        <v>112</v>
      </c>
      <c r="B41" s="267">
        <v>0</v>
      </c>
      <c r="E41" s="345"/>
      <c r="F41" s="346"/>
      <c r="I41" s="8"/>
      <c r="J41" s="11"/>
      <c r="K41" s="11"/>
      <c r="L41" s="11"/>
      <c r="M41" s="11"/>
      <c r="N41" s="30"/>
      <c r="O41" s="8"/>
    </row>
    <row r="42" spans="1:15" ht="15.75" thickBot="1" x14ac:dyDescent="0.3">
      <c r="A42" s="31"/>
      <c r="E42" s="345"/>
      <c r="F42" s="346"/>
      <c r="I42" s="8"/>
      <c r="J42" s="11"/>
      <c r="K42" s="11"/>
      <c r="L42" s="11"/>
      <c r="M42" s="11"/>
      <c r="N42" s="30"/>
      <c r="O42" s="8"/>
    </row>
    <row r="43" spans="1:15" ht="15.75" thickBot="1" x14ac:dyDescent="0.3">
      <c r="A43" s="37" t="s">
        <v>182</v>
      </c>
      <c r="B43" s="298" t="s">
        <v>183</v>
      </c>
      <c r="E43" s="345"/>
      <c r="F43" s="346"/>
      <c r="I43" s="8"/>
      <c r="J43" s="11"/>
      <c r="K43" s="11"/>
      <c r="L43" s="11"/>
      <c r="M43" s="11"/>
      <c r="N43" s="30"/>
      <c r="O43" s="8"/>
    </row>
    <row r="44" spans="1:15" x14ac:dyDescent="0.25">
      <c r="A44" s="32" t="s">
        <v>197</v>
      </c>
      <c r="B44" s="307"/>
      <c r="E44" s="345"/>
      <c r="F44" s="346"/>
      <c r="I44" s="8"/>
      <c r="J44" s="11"/>
      <c r="K44" s="11"/>
      <c r="L44" s="11"/>
      <c r="M44" s="11"/>
      <c r="N44" s="30"/>
      <c r="O44" s="8"/>
    </row>
    <row r="45" spans="1:15" x14ac:dyDescent="0.25">
      <c r="A45" s="38" t="s">
        <v>82</v>
      </c>
      <c r="B45" s="107">
        <v>60</v>
      </c>
      <c r="E45" s="345"/>
      <c r="F45" s="346"/>
      <c r="I45" s="8"/>
      <c r="J45" s="11"/>
      <c r="K45" s="11"/>
      <c r="L45" s="11"/>
      <c r="M45" s="11"/>
      <c r="N45" s="30"/>
      <c r="O45" s="8"/>
    </row>
    <row r="46" spans="1:15" x14ac:dyDescent="0.25">
      <c r="A46" s="38" t="s">
        <v>208</v>
      </c>
      <c r="B46" s="107">
        <v>100</v>
      </c>
      <c r="E46" s="345"/>
      <c r="F46" s="346"/>
      <c r="I46" s="8"/>
      <c r="J46" s="11"/>
      <c r="K46" s="11"/>
      <c r="L46" s="11"/>
      <c r="M46" s="11"/>
      <c r="N46" s="30"/>
      <c r="O46" s="8"/>
    </row>
    <row r="47" spans="1:15" x14ac:dyDescent="0.25">
      <c r="A47" s="38" t="s">
        <v>83</v>
      </c>
      <c r="B47" s="107">
        <v>80</v>
      </c>
      <c r="E47" s="345"/>
      <c r="F47" s="346"/>
      <c r="I47" s="8"/>
      <c r="J47" s="11"/>
      <c r="K47" s="11"/>
      <c r="L47" s="11"/>
      <c r="M47" s="11"/>
      <c r="N47" s="30"/>
      <c r="O47" s="8"/>
    </row>
    <row r="48" spans="1:15" ht="15.75" thickBot="1" x14ac:dyDescent="0.3">
      <c r="A48" s="34" t="s">
        <v>80</v>
      </c>
      <c r="B48" s="267">
        <v>60</v>
      </c>
      <c r="E48" s="347"/>
      <c r="F48" s="348"/>
      <c r="I48" s="8"/>
      <c r="J48" s="11"/>
      <c r="K48" s="11"/>
      <c r="L48" s="11"/>
      <c r="M48" s="11"/>
      <c r="N48" s="30"/>
      <c r="O48" s="8"/>
    </row>
    <row r="49" spans="1:17" x14ac:dyDescent="0.25">
      <c r="E49" s="31"/>
      <c r="F49" s="31"/>
      <c r="G49" s="8"/>
      <c r="H49" s="29"/>
      <c r="I49" s="8"/>
      <c r="J49" s="11"/>
      <c r="K49" s="11"/>
      <c r="L49" s="11"/>
      <c r="M49" s="11"/>
      <c r="N49" s="30"/>
      <c r="O49" s="8"/>
    </row>
    <row r="50" spans="1:17" x14ac:dyDescent="0.25">
      <c r="A50" s="35" t="s">
        <v>209</v>
      </c>
      <c r="E50" s="31"/>
      <c r="F50" s="31"/>
      <c r="G50" s="8"/>
      <c r="H50" s="29"/>
      <c r="I50" s="8"/>
      <c r="J50" s="11"/>
      <c r="K50" s="11"/>
      <c r="L50" s="11"/>
      <c r="M50" s="11"/>
      <c r="N50" s="30"/>
      <c r="O50" s="8"/>
    </row>
    <row r="51" spans="1:17" x14ac:dyDescent="0.25">
      <c r="A51" s="108" t="s">
        <v>212</v>
      </c>
      <c r="E51" s="31"/>
      <c r="F51" s="31"/>
      <c r="G51" s="8"/>
      <c r="H51" s="29"/>
      <c r="I51" s="8"/>
      <c r="J51" s="11"/>
      <c r="K51" s="11"/>
      <c r="L51" s="11"/>
      <c r="M51" s="11"/>
      <c r="N51" s="30"/>
      <c r="O51" s="8"/>
      <c r="P51" s="320" t="s">
        <v>203</v>
      </c>
      <c r="Q51" s="321"/>
    </row>
    <row r="52" spans="1:17" ht="15.75" thickBot="1" x14ac:dyDescent="0.3">
      <c r="A52" s="48" t="s">
        <v>192</v>
      </c>
      <c r="E52" s="31"/>
      <c r="F52" s="31"/>
      <c r="G52" s="8"/>
      <c r="H52" s="29"/>
      <c r="I52" s="8"/>
      <c r="J52" s="11"/>
      <c r="K52" s="11"/>
      <c r="L52" s="11"/>
      <c r="M52" s="11"/>
      <c r="N52" s="30"/>
      <c r="O52" s="8"/>
      <c r="P52" s="324"/>
      <c r="Q52" s="325"/>
    </row>
    <row r="53" spans="1:17" ht="15.75" customHeight="1" thickBot="1" x14ac:dyDescent="0.3">
      <c r="A53" s="37" t="s">
        <v>118</v>
      </c>
      <c r="B53" s="24" t="s">
        <v>15</v>
      </c>
      <c r="C53" s="25" t="s">
        <v>19</v>
      </c>
      <c r="D53" s="25" t="s">
        <v>22</v>
      </c>
      <c r="E53" s="25" t="s">
        <v>24</v>
      </c>
      <c r="F53" s="25" t="s">
        <v>27</v>
      </c>
      <c r="G53" s="25" t="s">
        <v>28</v>
      </c>
      <c r="H53" s="25" t="s">
        <v>31</v>
      </c>
      <c r="I53" s="25" t="s">
        <v>33</v>
      </c>
      <c r="J53" s="26" t="s">
        <v>35</v>
      </c>
      <c r="K53" s="26" t="s">
        <v>113</v>
      </c>
      <c r="L53" s="26" t="s">
        <v>114</v>
      </c>
      <c r="M53" s="135" t="s">
        <v>122</v>
      </c>
      <c r="N53" s="30"/>
      <c r="O53" s="8"/>
      <c r="P53" s="322"/>
      <c r="Q53" s="323"/>
    </row>
    <row r="54" spans="1:17" x14ac:dyDescent="0.25">
      <c r="A54" s="41" t="s">
        <v>69</v>
      </c>
      <c r="B54" s="139">
        <v>0.16</v>
      </c>
      <c r="C54" s="139">
        <v>0.81</v>
      </c>
      <c r="D54" s="139">
        <v>0</v>
      </c>
      <c r="E54" s="139">
        <v>8.9999999999999993E-3</v>
      </c>
      <c r="F54" s="139">
        <v>0</v>
      </c>
      <c r="G54" s="139">
        <v>0</v>
      </c>
      <c r="H54" s="139">
        <v>0</v>
      </c>
      <c r="I54" s="139">
        <v>0</v>
      </c>
      <c r="J54" s="139">
        <v>1E-3</v>
      </c>
      <c r="K54" s="139">
        <v>0.01</v>
      </c>
      <c r="L54" s="139">
        <v>0.01</v>
      </c>
      <c r="M54" s="140">
        <f>SUM(B54:L54)</f>
        <v>1</v>
      </c>
      <c r="N54" s="30"/>
      <c r="O54" s="8"/>
      <c r="P54" s="343"/>
      <c r="Q54" s="344"/>
    </row>
    <row r="55" spans="1:17" x14ac:dyDescent="0.25">
      <c r="A55" s="42" t="s">
        <v>70</v>
      </c>
      <c r="B55" s="140" t="s">
        <v>115</v>
      </c>
      <c r="C55" s="141">
        <v>0.99</v>
      </c>
      <c r="D55" s="141">
        <v>1E-3</v>
      </c>
      <c r="E55" s="141">
        <v>0</v>
      </c>
      <c r="F55" s="140" t="s">
        <v>115</v>
      </c>
      <c r="G55" s="140" t="s">
        <v>115</v>
      </c>
      <c r="H55" s="141">
        <v>8.9999999999999993E-3</v>
      </c>
      <c r="I55" s="141">
        <v>0</v>
      </c>
      <c r="J55" s="141">
        <v>0</v>
      </c>
      <c r="K55" s="140" t="s">
        <v>115</v>
      </c>
      <c r="L55" s="141">
        <v>0</v>
      </c>
      <c r="M55" s="140">
        <f t="shared" ref="M55:M60" si="0">SUM(B55:L55)</f>
        <v>1</v>
      </c>
      <c r="N55" s="30"/>
      <c r="O55" s="8"/>
      <c r="P55" s="349"/>
      <c r="Q55" s="350"/>
    </row>
    <row r="56" spans="1:17" x14ac:dyDescent="0.25">
      <c r="A56" s="42" t="s">
        <v>71</v>
      </c>
      <c r="B56" s="140" t="s">
        <v>115</v>
      </c>
      <c r="C56" s="141">
        <v>1</v>
      </c>
      <c r="D56" s="141">
        <v>0</v>
      </c>
      <c r="E56" s="141">
        <v>0</v>
      </c>
      <c r="F56" s="140" t="s">
        <v>115</v>
      </c>
      <c r="G56" s="140" t="s">
        <v>115</v>
      </c>
      <c r="H56" s="141">
        <v>0</v>
      </c>
      <c r="I56" s="141">
        <v>0</v>
      </c>
      <c r="J56" s="141">
        <v>0</v>
      </c>
      <c r="K56" s="140" t="s">
        <v>115</v>
      </c>
      <c r="L56" s="141">
        <v>0</v>
      </c>
      <c r="M56" s="140">
        <f t="shared" si="0"/>
        <v>1</v>
      </c>
      <c r="N56" s="30"/>
      <c r="O56" s="8"/>
      <c r="P56" s="351" t="s">
        <v>200</v>
      </c>
      <c r="Q56" s="352"/>
    </row>
    <row r="57" spans="1:17" x14ac:dyDescent="0.25">
      <c r="A57" s="33" t="s">
        <v>111</v>
      </c>
      <c r="B57" s="140" t="s">
        <v>115</v>
      </c>
      <c r="C57" s="141">
        <v>1</v>
      </c>
      <c r="D57" s="141">
        <v>0</v>
      </c>
      <c r="E57" s="141">
        <v>0</v>
      </c>
      <c r="F57" s="140" t="s">
        <v>115</v>
      </c>
      <c r="G57" s="140" t="s">
        <v>115</v>
      </c>
      <c r="H57" s="141">
        <v>0</v>
      </c>
      <c r="I57" s="141">
        <v>0</v>
      </c>
      <c r="J57" s="141">
        <v>0</v>
      </c>
      <c r="K57" s="140" t="s">
        <v>115</v>
      </c>
      <c r="L57" s="141">
        <v>0</v>
      </c>
      <c r="M57" s="140">
        <f t="shared" si="0"/>
        <v>1</v>
      </c>
      <c r="N57" s="30"/>
      <c r="O57" s="8"/>
      <c r="P57" s="351" t="s">
        <v>201</v>
      </c>
      <c r="Q57" s="352"/>
    </row>
    <row r="58" spans="1:17" x14ac:dyDescent="0.25">
      <c r="A58" s="42" t="s">
        <v>73</v>
      </c>
      <c r="B58" s="141">
        <v>1</v>
      </c>
      <c r="C58" s="140" t="s">
        <v>115</v>
      </c>
      <c r="D58" s="140" t="s">
        <v>115</v>
      </c>
      <c r="E58" s="140" t="s">
        <v>115</v>
      </c>
      <c r="F58" s="140" t="s">
        <v>115</v>
      </c>
      <c r="G58" s="140" t="s">
        <v>115</v>
      </c>
      <c r="H58" s="140" t="s">
        <v>115</v>
      </c>
      <c r="I58" s="140" t="s">
        <v>115</v>
      </c>
      <c r="J58" s="141">
        <v>0</v>
      </c>
      <c r="K58" s="140" t="s">
        <v>115</v>
      </c>
      <c r="L58" s="140" t="s">
        <v>115</v>
      </c>
      <c r="M58" s="140">
        <f t="shared" si="0"/>
        <v>1</v>
      </c>
      <c r="N58" s="30"/>
      <c r="O58" s="8"/>
      <c r="P58" s="349"/>
      <c r="Q58" s="350"/>
    </row>
    <row r="59" spans="1:17" x14ac:dyDescent="0.25">
      <c r="A59" s="42" t="s">
        <v>74</v>
      </c>
      <c r="B59" s="141">
        <v>0.95</v>
      </c>
      <c r="C59" s="141">
        <v>0.05</v>
      </c>
      <c r="D59" s="140" t="s">
        <v>115</v>
      </c>
      <c r="E59" s="140" t="s">
        <v>115</v>
      </c>
      <c r="F59" s="140" t="s">
        <v>115</v>
      </c>
      <c r="G59" s="140" t="s">
        <v>115</v>
      </c>
      <c r="H59" s="140" t="s">
        <v>115</v>
      </c>
      <c r="I59" s="140" t="s">
        <v>115</v>
      </c>
      <c r="J59" s="141">
        <v>0</v>
      </c>
      <c r="K59" s="140" t="s">
        <v>115</v>
      </c>
      <c r="L59" s="140" t="s">
        <v>115</v>
      </c>
      <c r="M59" s="140">
        <f t="shared" si="0"/>
        <v>1</v>
      </c>
      <c r="N59" s="30"/>
      <c r="O59" s="8"/>
      <c r="P59" s="349"/>
      <c r="Q59" s="350"/>
    </row>
    <row r="60" spans="1:17" ht="15.75" thickBot="1" x14ac:dyDescent="0.3">
      <c r="A60" s="34" t="s">
        <v>75</v>
      </c>
      <c r="B60" s="140" t="s">
        <v>115</v>
      </c>
      <c r="C60" s="141">
        <v>0</v>
      </c>
      <c r="D60" s="140" t="s">
        <v>115</v>
      </c>
      <c r="E60" s="140" t="s">
        <v>115</v>
      </c>
      <c r="F60" s="140" t="s">
        <v>115</v>
      </c>
      <c r="G60" s="140" t="s">
        <v>115</v>
      </c>
      <c r="H60" s="141">
        <v>0</v>
      </c>
      <c r="I60" s="141">
        <v>0</v>
      </c>
      <c r="J60" s="141">
        <v>1</v>
      </c>
      <c r="K60" s="140" t="s">
        <v>115</v>
      </c>
      <c r="L60" s="140" t="s">
        <v>115</v>
      </c>
      <c r="M60" s="140">
        <f t="shared" si="0"/>
        <v>1</v>
      </c>
      <c r="N60" s="30"/>
      <c r="O60" s="8"/>
      <c r="P60" s="349"/>
      <c r="Q60" s="350"/>
    </row>
    <row r="61" spans="1:17" ht="15.75" thickBot="1" x14ac:dyDescent="0.3">
      <c r="A61" s="238"/>
      <c r="B61" s="31"/>
      <c r="C61" s="31"/>
      <c r="D61" s="8"/>
      <c r="E61" s="29"/>
      <c r="F61" s="8"/>
      <c r="G61" s="11"/>
      <c r="H61" s="11"/>
      <c r="I61" s="11"/>
      <c r="J61" s="11"/>
      <c r="K61" s="30"/>
      <c r="L61" s="11"/>
      <c r="M61" s="11"/>
      <c r="N61" s="30"/>
      <c r="O61" s="8"/>
      <c r="P61" s="349"/>
      <c r="Q61" s="350"/>
    </row>
    <row r="62" spans="1:17" s="113" customFormat="1" ht="15.75" thickBot="1" x14ac:dyDescent="0.3">
      <c r="A62" s="37" t="s">
        <v>118</v>
      </c>
      <c r="B62" s="109" t="s">
        <v>15</v>
      </c>
      <c r="C62" s="110" t="s">
        <v>19</v>
      </c>
      <c r="D62" s="110" t="s">
        <v>22</v>
      </c>
      <c r="E62" s="110" t="s">
        <v>24</v>
      </c>
      <c r="F62" s="110" t="s">
        <v>27</v>
      </c>
      <c r="G62" s="110" t="s">
        <v>28</v>
      </c>
      <c r="H62" s="110" t="s">
        <v>31</v>
      </c>
      <c r="I62" s="110" t="s">
        <v>33</v>
      </c>
      <c r="J62" s="111" t="s">
        <v>35</v>
      </c>
      <c r="K62" s="111" t="s">
        <v>113</v>
      </c>
      <c r="L62" s="111" t="s">
        <v>114</v>
      </c>
      <c r="M62" s="135" t="s">
        <v>122</v>
      </c>
      <c r="N62" s="112"/>
      <c r="P62" s="353"/>
      <c r="Q62" s="354"/>
    </row>
    <row r="63" spans="1:17" s="113" customFormat="1" x14ac:dyDescent="0.25">
      <c r="A63" s="114" t="s">
        <v>198</v>
      </c>
      <c r="B63" s="308"/>
      <c r="C63" s="308"/>
      <c r="D63" s="308"/>
      <c r="E63" s="308"/>
      <c r="F63" s="309"/>
      <c r="G63" s="309"/>
      <c r="H63" s="308"/>
      <c r="I63" s="308"/>
      <c r="J63" s="308"/>
      <c r="K63" s="308"/>
      <c r="L63" s="308"/>
      <c r="M63" s="308"/>
      <c r="N63" s="112"/>
      <c r="P63" s="353"/>
      <c r="Q63" s="354"/>
    </row>
    <row r="64" spans="1:17" s="113" customFormat="1" x14ac:dyDescent="0.25">
      <c r="A64" s="116" t="s">
        <v>82</v>
      </c>
      <c r="B64" s="142">
        <v>0.14000000000000001</v>
      </c>
      <c r="C64" s="142">
        <v>0.84</v>
      </c>
      <c r="D64" s="142">
        <v>0</v>
      </c>
      <c r="E64" s="142">
        <v>0</v>
      </c>
      <c r="F64" s="143" t="s">
        <v>115</v>
      </c>
      <c r="G64" s="143" t="s">
        <v>115</v>
      </c>
      <c r="H64" s="142">
        <v>0</v>
      </c>
      <c r="I64" s="142">
        <v>0</v>
      </c>
      <c r="J64" s="142">
        <v>0</v>
      </c>
      <c r="K64" s="142">
        <v>0.01</v>
      </c>
      <c r="L64" s="142">
        <v>0.01</v>
      </c>
      <c r="M64" s="140">
        <f t="shared" ref="M64:M67" si="1">SUM(B64:L64)</f>
        <v>1</v>
      </c>
      <c r="N64" s="112"/>
      <c r="P64" s="353"/>
      <c r="Q64" s="354"/>
    </row>
    <row r="65" spans="1:21" s="113" customFormat="1" x14ac:dyDescent="0.25">
      <c r="A65" s="116" t="s">
        <v>208</v>
      </c>
      <c r="B65" s="142">
        <v>0.1</v>
      </c>
      <c r="C65" s="142">
        <v>0.89</v>
      </c>
      <c r="D65" s="142">
        <v>0</v>
      </c>
      <c r="E65" s="142">
        <v>0.01</v>
      </c>
      <c r="F65" s="143" t="s">
        <v>115</v>
      </c>
      <c r="G65" s="143" t="s">
        <v>115</v>
      </c>
      <c r="H65" s="142">
        <v>0</v>
      </c>
      <c r="I65" s="142">
        <v>0</v>
      </c>
      <c r="J65" s="142">
        <v>0</v>
      </c>
      <c r="K65" s="142">
        <v>0</v>
      </c>
      <c r="L65" s="142">
        <v>0</v>
      </c>
      <c r="M65" s="140">
        <f t="shared" si="1"/>
        <v>1</v>
      </c>
      <c r="N65" s="112"/>
      <c r="P65" s="353"/>
      <c r="Q65" s="354"/>
    </row>
    <row r="66" spans="1:21" s="113" customFormat="1" x14ac:dyDescent="0.25">
      <c r="A66" s="116" t="s">
        <v>83</v>
      </c>
      <c r="B66" s="142">
        <v>0.105</v>
      </c>
      <c r="C66" s="142">
        <v>0.89</v>
      </c>
      <c r="D66" s="142">
        <v>0</v>
      </c>
      <c r="E66" s="142">
        <v>5.0000000000000001E-3</v>
      </c>
      <c r="F66" s="143" t="s">
        <v>115</v>
      </c>
      <c r="G66" s="143" t="s">
        <v>115</v>
      </c>
      <c r="H66" s="142">
        <v>0</v>
      </c>
      <c r="I66" s="142">
        <v>0</v>
      </c>
      <c r="J66" s="142">
        <v>0</v>
      </c>
      <c r="K66" s="142">
        <v>0</v>
      </c>
      <c r="L66" s="142">
        <v>0</v>
      </c>
      <c r="M66" s="140">
        <f t="shared" si="1"/>
        <v>1</v>
      </c>
      <c r="N66" s="112"/>
      <c r="P66" s="353"/>
      <c r="Q66" s="354"/>
    </row>
    <row r="67" spans="1:21" s="113" customFormat="1" ht="15.75" thickBot="1" x14ac:dyDescent="0.3">
      <c r="A67" s="117" t="s">
        <v>80</v>
      </c>
      <c r="B67" s="143" t="s">
        <v>115</v>
      </c>
      <c r="C67" s="142">
        <v>0.99</v>
      </c>
      <c r="D67" s="143" t="s">
        <v>115</v>
      </c>
      <c r="E67" s="143" t="s">
        <v>115</v>
      </c>
      <c r="F67" s="143" t="s">
        <v>115</v>
      </c>
      <c r="G67" s="143" t="s">
        <v>115</v>
      </c>
      <c r="H67" s="142">
        <v>0.01</v>
      </c>
      <c r="I67" s="142">
        <v>0</v>
      </c>
      <c r="J67" s="143" t="s">
        <v>115</v>
      </c>
      <c r="K67" s="143" t="s">
        <v>115</v>
      </c>
      <c r="L67" s="143" t="s">
        <v>115</v>
      </c>
      <c r="M67" s="140">
        <f t="shared" si="1"/>
        <v>1</v>
      </c>
      <c r="N67" s="112"/>
      <c r="P67" s="355"/>
      <c r="Q67" s="356"/>
      <c r="T67" s="320" t="s">
        <v>203</v>
      </c>
      <c r="U67" s="321"/>
    </row>
    <row r="68" spans="1:21" ht="15.75" customHeight="1" thickBot="1" x14ac:dyDescent="0.3">
      <c r="E68" s="31"/>
      <c r="F68" s="31"/>
      <c r="G68" s="8"/>
      <c r="H68" s="29"/>
      <c r="I68" s="8"/>
      <c r="J68" s="11"/>
      <c r="K68" s="11"/>
      <c r="L68" s="11"/>
      <c r="M68" s="11"/>
      <c r="N68" s="30"/>
      <c r="O68" s="8"/>
      <c r="T68" s="324"/>
      <c r="U68" s="325"/>
    </row>
    <row r="69" spans="1:21" s="113" customFormat="1" ht="15.75" thickBot="1" x14ac:dyDescent="0.3">
      <c r="B69" s="335" t="s">
        <v>15</v>
      </c>
      <c r="C69" s="336"/>
      <c r="D69" s="336"/>
      <c r="E69" s="336"/>
      <c r="F69" s="336"/>
      <c r="G69" s="336"/>
      <c r="H69" s="337"/>
      <c r="J69" s="136" t="s">
        <v>19</v>
      </c>
      <c r="K69" s="137"/>
      <c r="L69" s="137"/>
      <c r="M69" s="137"/>
      <c r="N69" s="137"/>
      <c r="O69" s="137"/>
      <c r="P69" s="138"/>
      <c r="Q69" s="48"/>
      <c r="T69" s="322"/>
      <c r="U69" s="323"/>
    </row>
    <row r="70" spans="1:21" s="112" customFormat="1" ht="45.75" thickBot="1" x14ac:dyDescent="0.3">
      <c r="A70" s="37" t="s">
        <v>118</v>
      </c>
      <c r="B70" s="118" t="s">
        <v>87</v>
      </c>
      <c r="C70" s="119" t="s">
        <v>16</v>
      </c>
      <c r="D70" s="120" t="s">
        <v>18</v>
      </c>
      <c r="E70" s="120" t="s">
        <v>20</v>
      </c>
      <c r="F70" s="120" t="s">
        <v>23</v>
      </c>
      <c r="G70" s="120" t="s">
        <v>25</v>
      </c>
      <c r="H70" s="121" t="s">
        <v>142</v>
      </c>
      <c r="I70" s="135" t="s">
        <v>123</v>
      </c>
      <c r="J70" s="118" t="s">
        <v>88</v>
      </c>
      <c r="K70" s="119" t="s">
        <v>30</v>
      </c>
      <c r="L70" s="120" t="s">
        <v>32</v>
      </c>
      <c r="M70" s="120" t="s">
        <v>34</v>
      </c>
      <c r="N70" s="120" t="s">
        <v>36</v>
      </c>
      <c r="O70" s="120" t="s">
        <v>37</v>
      </c>
      <c r="P70" s="122" t="s">
        <v>143</v>
      </c>
      <c r="Q70" s="135" t="s">
        <v>123</v>
      </c>
      <c r="T70" s="343"/>
      <c r="U70" s="344"/>
    </row>
    <row r="71" spans="1:21" s="113" customFormat="1" x14ac:dyDescent="0.25">
      <c r="A71" s="114" t="s">
        <v>69</v>
      </c>
      <c r="B71" s="142">
        <v>6.9999999999999951E-2</v>
      </c>
      <c r="C71" s="142">
        <v>0.1</v>
      </c>
      <c r="D71" s="142">
        <v>0.15</v>
      </c>
      <c r="E71" s="142">
        <v>0.15</v>
      </c>
      <c r="F71" s="142">
        <v>0.28000000000000003</v>
      </c>
      <c r="G71" s="142">
        <v>0.2</v>
      </c>
      <c r="H71" s="142">
        <v>0.05</v>
      </c>
      <c r="I71" s="140">
        <f t="shared" ref="I71:I76" si="2">SUM(B71:H71)</f>
        <v>1</v>
      </c>
      <c r="J71" s="142">
        <v>0.06</v>
      </c>
      <c r="K71" s="299">
        <v>0.05</v>
      </c>
      <c r="L71" s="299">
        <v>0.19</v>
      </c>
      <c r="M71" s="142">
        <v>0.31</v>
      </c>
      <c r="N71" s="142">
        <v>0.26</v>
      </c>
      <c r="O71" s="142">
        <v>0.09</v>
      </c>
      <c r="P71" s="142">
        <v>0.04</v>
      </c>
      <c r="Q71" s="140">
        <f>SUM(J71:P71)</f>
        <v>1</v>
      </c>
      <c r="T71" s="351" t="s">
        <v>200</v>
      </c>
      <c r="U71" s="352"/>
    </row>
    <row r="72" spans="1:21" s="113" customFormat="1" x14ac:dyDescent="0.25">
      <c r="A72" s="123" t="s">
        <v>70</v>
      </c>
      <c r="B72" s="143" t="s">
        <v>115</v>
      </c>
      <c r="C72" s="143" t="s">
        <v>115</v>
      </c>
      <c r="D72" s="143" t="s">
        <v>115</v>
      </c>
      <c r="E72" s="143" t="s">
        <v>115</v>
      </c>
      <c r="F72" s="143" t="s">
        <v>115</v>
      </c>
      <c r="G72" s="143" t="s">
        <v>115</v>
      </c>
      <c r="H72" s="143" t="s">
        <v>115</v>
      </c>
      <c r="I72" s="140"/>
      <c r="J72" s="142">
        <v>0.03</v>
      </c>
      <c r="K72" s="299">
        <v>0.03</v>
      </c>
      <c r="L72" s="299">
        <v>0.24</v>
      </c>
      <c r="M72" s="142">
        <v>0.3</v>
      </c>
      <c r="N72" s="142">
        <v>0.25</v>
      </c>
      <c r="O72" s="142">
        <v>0.05</v>
      </c>
      <c r="P72" s="142">
        <v>0.1</v>
      </c>
      <c r="Q72" s="140">
        <f t="shared" ref="Q72:Q76" si="3">SUM(J72:P72)</f>
        <v>1</v>
      </c>
      <c r="T72" s="351" t="s">
        <v>201</v>
      </c>
      <c r="U72" s="352"/>
    </row>
    <row r="73" spans="1:21" s="113" customFormat="1" x14ac:dyDescent="0.25">
      <c r="A73" s="123" t="s">
        <v>71</v>
      </c>
      <c r="B73" s="143" t="s">
        <v>115</v>
      </c>
      <c r="C73" s="143" t="s">
        <v>115</v>
      </c>
      <c r="D73" s="143" t="s">
        <v>115</v>
      </c>
      <c r="E73" s="143" t="s">
        <v>115</v>
      </c>
      <c r="F73" s="143" t="s">
        <v>115</v>
      </c>
      <c r="G73" s="143" t="s">
        <v>115</v>
      </c>
      <c r="H73" s="143" t="s">
        <v>115</v>
      </c>
      <c r="I73" s="140"/>
      <c r="J73" s="142">
        <v>0.03</v>
      </c>
      <c r="K73" s="299">
        <v>0.03</v>
      </c>
      <c r="L73" s="299">
        <v>0.24</v>
      </c>
      <c r="M73" s="142">
        <v>0.3</v>
      </c>
      <c r="N73" s="142">
        <v>0.25</v>
      </c>
      <c r="O73" s="142">
        <v>0.05</v>
      </c>
      <c r="P73" s="142">
        <v>0.1</v>
      </c>
      <c r="Q73" s="140">
        <f t="shared" si="3"/>
        <v>1</v>
      </c>
      <c r="T73" s="349"/>
      <c r="U73" s="350"/>
    </row>
    <row r="74" spans="1:21" s="113" customFormat="1" x14ac:dyDescent="0.25">
      <c r="A74" s="123" t="s">
        <v>111</v>
      </c>
      <c r="B74" s="143" t="s">
        <v>115</v>
      </c>
      <c r="C74" s="143" t="s">
        <v>115</v>
      </c>
      <c r="D74" s="143" t="s">
        <v>115</v>
      </c>
      <c r="E74" s="143" t="s">
        <v>115</v>
      </c>
      <c r="F74" s="143" t="s">
        <v>115</v>
      </c>
      <c r="G74" s="143" t="s">
        <v>115</v>
      </c>
      <c r="H74" s="143" t="s">
        <v>115</v>
      </c>
      <c r="I74" s="140"/>
      <c r="J74" s="142">
        <v>0.03</v>
      </c>
      <c r="K74" s="299">
        <v>0.03</v>
      </c>
      <c r="L74" s="299">
        <v>0.24</v>
      </c>
      <c r="M74" s="142">
        <v>0.3</v>
      </c>
      <c r="N74" s="142">
        <v>0.25</v>
      </c>
      <c r="O74" s="142">
        <v>0.05</v>
      </c>
      <c r="P74" s="142">
        <v>0.1</v>
      </c>
      <c r="Q74" s="140">
        <f t="shared" si="3"/>
        <v>1</v>
      </c>
      <c r="T74" s="349"/>
      <c r="U74" s="350"/>
    </row>
    <row r="75" spans="1:21" s="113" customFormat="1" x14ac:dyDescent="0.25">
      <c r="A75" s="123" t="s">
        <v>73</v>
      </c>
      <c r="B75" s="142">
        <v>5.0000000000000044E-2</v>
      </c>
      <c r="C75" s="142">
        <v>0.15</v>
      </c>
      <c r="D75" s="142">
        <v>0.05</v>
      </c>
      <c r="E75" s="142">
        <v>0.05</v>
      </c>
      <c r="F75" s="142">
        <v>0.2</v>
      </c>
      <c r="G75" s="142">
        <v>0.15</v>
      </c>
      <c r="H75" s="142">
        <v>0.35</v>
      </c>
      <c r="I75" s="140">
        <f t="shared" si="2"/>
        <v>1</v>
      </c>
      <c r="J75" s="143" t="s">
        <v>115</v>
      </c>
      <c r="K75" s="300" t="s">
        <v>115</v>
      </c>
      <c r="L75" s="143" t="s">
        <v>115</v>
      </c>
      <c r="M75" s="300" t="s">
        <v>115</v>
      </c>
      <c r="N75" s="143" t="s">
        <v>115</v>
      </c>
      <c r="O75" s="143" t="s">
        <v>115</v>
      </c>
      <c r="P75" s="143" t="s">
        <v>115</v>
      </c>
      <c r="Q75" s="140"/>
      <c r="T75" s="349"/>
      <c r="U75" s="350"/>
    </row>
    <row r="76" spans="1:21" s="113" customFormat="1" x14ac:dyDescent="0.25">
      <c r="A76" s="123" t="s">
        <v>74</v>
      </c>
      <c r="B76" s="143" t="s">
        <v>115</v>
      </c>
      <c r="C76" s="143" t="s">
        <v>115</v>
      </c>
      <c r="D76" s="142">
        <v>0.1</v>
      </c>
      <c r="E76" s="142">
        <v>0.15</v>
      </c>
      <c r="F76" s="142">
        <v>0.25</v>
      </c>
      <c r="G76" s="142">
        <v>0.16</v>
      </c>
      <c r="H76" s="142">
        <v>0.34</v>
      </c>
      <c r="I76" s="140">
        <f t="shared" si="2"/>
        <v>1</v>
      </c>
      <c r="J76" s="143" t="s">
        <v>115</v>
      </c>
      <c r="K76" s="300" t="s">
        <v>115</v>
      </c>
      <c r="L76" s="142">
        <v>0.11</v>
      </c>
      <c r="M76" s="299">
        <v>0.16</v>
      </c>
      <c r="N76" s="142">
        <v>0.28000000000000003</v>
      </c>
      <c r="O76" s="142">
        <v>0.4</v>
      </c>
      <c r="P76" s="142">
        <v>0.05</v>
      </c>
      <c r="Q76" s="140">
        <f t="shared" si="3"/>
        <v>1</v>
      </c>
      <c r="T76" s="349"/>
      <c r="U76" s="350"/>
    </row>
    <row r="77" spans="1:21" s="113" customFormat="1" ht="15.75" thickBot="1" x14ac:dyDescent="0.3">
      <c r="H77" s="124"/>
      <c r="P77" s="124"/>
      <c r="T77" s="349"/>
      <c r="U77" s="350"/>
    </row>
    <row r="78" spans="1:21" s="113" customFormat="1" ht="15.75" thickBot="1" x14ac:dyDescent="0.3">
      <c r="B78" s="335" t="s">
        <v>15</v>
      </c>
      <c r="C78" s="336"/>
      <c r="D78" s="336"/>
      <c r="E78" s="336"/>
      <c r="F78" s="336"/>
      <c r="G78" s="336"/>
      <c r="H78" s="337"/>
      <c r="J78" s="136" t="s">
        <v>19</v>
      </c>
      <c r="K78" s="137"/>
      <c r="L78" s="137"/>
      <c r="M78" s="137"/>
      <c r="N78" s="137"/>
      <c r="O78" s="137"/>
      <c r="P78" s="138"/>
      <c r="T78" s="353"/>
      <c r="U78" s="354"/>
    </row>
    <row r="79" spans="1:21" s="112" customFormat="1" ht="45.75" thickBot="1" x14ac:dyDescent="0.3">
      <c r="A79" s="37" t="s">
        <v>118</v>
      </c>
      <c r="B79" s="118" t="s">
        <v>87</v>
      </c>
      <c r="C79" s="119" t="s">
        <v>16</v>
      </c>
      <c r="D79" s="120" t="s">
        <v>18</v>
      </c>
      <c r="E79" s="120" t="s">
        <v>20</v>
      </c>
      <c r="F79" s="120" t="s">
        <v>23</v>
      </c>
      <c r="G79" s="120" t="s">
        <v>25</v>
      </c>
      <c r="H79" s="121" t="s">
        <v>142</v>
      </c>
      <c r="I79" s="135" t="s">
        <v>123</v>
      </c>
      <c r="J79" s="118" t="s">
        <v>88</v>
      </c>
      <c r="K79" s="119" t="s">
        <v>30</v>
      </c>
      <c r="L79" s="120" t="s">
        <v>32</v>
      </c>
      <c r="M79" s="120" t="s">
        <v>34</v>
      </c>
      <c r="N79" s="120" t="s">
        <v>36</v>
      </c>
      <c r="O79" s="120" t="s">
        <v>37</v>
      </c>
      <c r="P79" s="122" t="s">
        <v>143</v>
      </c>
      <c r="Q79" s="135" t="s">
        <v>123</v>
      </c>
      <c r="T79" s="353"/>
      <c r="U79" s="354"/>
    </row>
    <row r="80" spans="1:21" s="113" customFormat="1" x14ac:dyDescent="0.25">
      <c r="A80" s="114" t="s">
        <v>81</v>
      </c>
      <c r="B80" s="308"/>
      <c r="C80" s="308"/>
      <c r="D80" s="308"/>
      <c r="E80" s="308"/>
      <c r="F80" s="308"/>
      <c r="G80" s="308"/>
      <c r="H80" s="308"/>
      <c r="I80" s="308"/>
      <c r="J80" s="308"/>
      <c r="K80" s="310"/>
      <c r="L80" s="308"/>
      <c r="M80" s="310"/>
      <c r="N80" s="308"/>
      <c r="O80" s="308"/>
      <c r="P80" s="308"/>
      <c r="Q80" s="308"/>
      <c r="T80" s="353"/>
      <c r="U80" s="354"/>
    </row>
    <row r="81" spans="1:21" s="113" customFormat="1" x14ac:dyDescent="0.25">
      <c r="A81" s="116" t="s">
        <v>82</v>
      </c>
      <c r="B81" s="142">
        <v>6.9999999999999951E-2</v>
      </c>
      <c r="C81" s="142">
        <v>0.1</v>
      </c>
      <c r="D81" s="142">
        <v>0.2</v>
      </c>
      <c r="E81" s="142">
        <v>0.3</v>
      </c>
      <c r="F81" s="142">
        <v>0.2</v>
      </c>
      <c r="G81" s="142">
        <v>7.0000000000000007E-2</v>
      </c>
      <c r="H81" s="142">
        <v>0.06</v>
      </c>
      <c r="I81" s="134">
        <f t="shared" ref="I81:I83" si="4">SUM(B81:H81)</f>
        <v>1</v>
      </c>
      <c r="J81" s="142">
        <v>6.9999999999999951E-2</v>
      </c>
      <c r="K81" s="299">
        <v>0.04</v>
      </c>
      <c r="L81" s="142">
        <v>0.1</v>
      </c>
      <c r="M81" s="299">
        <v>0.19</v>
      </c>
      <c r="N81" s="142">
        <v>0.3</v>
      </c>
      <c r="O81" s="142">
        <v>0.2</v>
      </c>
      <c r="P81" s="142">
        <v>0.1</v>
      </c>
      <c r="Q81" s="134">
        <f t="shared" ref="Q81:Q84" si="5">SUM(J81:P81)</f>
        <v>0.99999999999999989</v>
      </c>
      <c r="T81" s="351" t="s">
        <v>200</v>
      </c>
      <c r="U81" s="352"/>
    </row>
    <row r="82" spans="1:21" s="113" customFormat="1" x14ac:dyDescent="0.25">
      <c r="A82" s="116" t="s">
        <v>208</v>
      </c>
      <c r="B82" s="142">
        <v>6.9999999999999951E-2</v>
      </c>
      <c r="C82" s="142">
        <v>0.1</v>
      </c>
      <c r="D82" s="142">
        <v>0.2</v>
      </c>
      <c r="E82" s="142">
        <v>0.3</v>
      </c>
      <c r="F82" s="142">
        <v>0.2</v>
      </c>
      <c r="G82" s="142">
        <v>7.0000000000000007E-2</v>
      </c>
      <c r="H82" s="142">
        <v>0.06</v>
      </c>
      <c r="I82" s="134">
        <f t="shared" si="4"/>
        <v>1</v>
      </c>
      <c r="J82" s="142">
        <v>6.9999999999999951E-2</v>
      </c>
      <c r="K82" s="299">
        <v>0.04</v>
      </c>
      <c r="L82" s="142">
        <v>0.1</v>
      </c>
      <c r="M82" s="299">
        <v>0.19</v>
      </c>
      <c r="N82" s="142">
        <v>0.3</v>
      </c>
      <c r="O82" s="142">
        <v>0.2</v>
      </c>
      <c r="P82" s="142">
        <v>0.1</v>
      </c>
      <c r="Q82" s="134">
        <f t="shared" si="5"/>
        <v>0.99999999999999989</v>
      </c>
      <c r="T82" s="351" t="s">
        <v>201</v>
      </c>
      <c r="U82" s="352"/>
    </row>
    <row r="83" spans="1:21" s="113" customFormat="1" x14ac:dyDescent="0.25">
      <c r="A83" s="116" t="s">
        <v>83</v>
      </c>
      <c r="B83" s="142">
        <v>6.9999999999999951E-2</v>
      </c>
      <c r="C83" s="142">
        <v>0.1</v>
      </c>
      <c r="D83" s="142">
        <v>0.2</v>
      </c>
      <c r="E83" s="142">
        <v>0.3</v>
      </c>
      <c r="F83" s="142">
        <v>0.2</v>
      </c>
      <c r="G83" s="142">
        <v>7.0000000000000007E-2</v>
      </c>
      <c r="H83" s="142">
        <v>0.06</v>
      </c>
      <c r="I83" s="134">
        <f t="shared" si="4"/>
        <v>1</v>
      </c>
      <c r="J83" s="142">
        <v>6.9999999999999951E-2</v>
      </c>
      <c r="K83" s="299">
        <v>0.04</v>
      </c>
      <c r="L83" s="142">
        <v>0.1</v>
      </c>
      <c r="M83" s="299">
        <v>0.19</v>
      </c>
      <c r="N83" s="142">
        <v>0.3</v>
      </c>
      <c r="O83" s="142">
        <v>0.2</v>
      </c>
      <c r="P83" s="142">
        <v>0.1</v>
      </c>
      <c r="Q83" s="134">
        <f t="shared" si="5"/>
        <v>0.99999999999999989</v>
      </c>
      <c r="T83" s="355"/>
      <c r="U83" s="356"/>
    </row>
    <row r="84" spans="1:21" s="113" customFormat="1" ht="15.75" thickBot="1" x14ac:dyDescent="0.3">
      <c r="A84" s="117" t="s">
        <v>80</v>
      </c>
      <c r="B84" s="115" t="s">
        <v>115</v>
      </c>
      <c r="C84" s="115" t="s">
        <v>115</v>
      </c>
      <c r="D84" s="115" t="s">
        <v>115</v>
      </c>
      <c r="E84" s="115" t="s">
        <v>115</v>
      </c>
      <c r="F84" s="115" t="s">
        <v>115</v>
      </c>
      <c r="G84" s="115" t="s">
        <v>115</v>
      </c>
      <c r="H84" s="115" t="s">
        <v>115</v>
      </c>
      <c r="I84" s="134"/>
      <c r="J84" s="142">
        <v>0.03</v>
      </c>
      <c r="K84" s="299">
        <v>0.03</v>
      </c>
      <c r="L84" s="142">
        <v>0.1</v>
      </c>
      <c r="M84" s="299">
        <v>0.24</v>
      </c>
      <c r="N84" s="142">
        <v>0.3</v>
      </c>
      <c r="O84" s="142">
        <v>0.25</v>
      </c>
      <c r="P84" s="142">
        <v>0.05</v>
      </c>
      <c r="Q84" s="134">
        <f t="shared" si="5"/>
        <v>1</v>
      </c>
    </row>
    <row r="85" spans="1:21" s="8" customFormat="1" x14ac:dyDescent="0.25">
      <c r="A85" s="31"/>
      <c r="B85" s="31"/>
      <c r="C85" s="31"/>
      <c r="D85" s="31"/>
      <c r="E85" s="31"/>
      <c r="F85" s="31"/>
      <c r="G85" s="31"/>
      <c r="H85" s="39"/>
      <c r="I85" s="39"/>
      <c r="J85" s="31"/>
      <c r="K85" s="31"/>
      <c r="L85" s="31"/>
      <c r="M85" s="31"/>
      <c r="N85" s="39"/>
    </row>
    <row r="86" spans="1:21" s="8" customFormat="1" ht="15.75" thickBot="1" x14ac:dyDescent="0.3">
      <c r="A86" s="35" t="s">
        <v>171</v>
      </c>
      <c r="B86" s="31"/>
      <c r="C86" s="31"/>
      <c r="D86" s="31"/>
      <c r="E86" s="31"/>
      <c r="F86" s="31"/>
      <c r="G86" s="31"/>
      <c r="H86" s="39"/>
      <c r="I86" s="39"/>
      <c r="J86" s="31"/>
      <c r="K86" s="31"/>
      <c r="L86" s="31"/>
      <c r="M86" s="31"/>
      <c r="N86" s="39"/>
    </row>
    <row r="87" spans="1:21" s="8" customFormat="1" ht="15.75" thickBot="1" x14ac:dyDescent="0.3">
      <c r="A87" s="338" t="s">
        <v>170</v>
      </c>
      <c r="B87" s="339"/>
      <c r="C87" s="31"/>
      <c r="D87" s="31"/>
      <c r="E87" s="31"/>
      <c r="F87" s="31"/>
      <c r="G87" s="31"/>
      <c r="H87" s="39"/>
      <c r="I87" s="39"/>
      <c r="J87" s="31"/>
      <c r="K87" s="31"/>
      <c r="L87" s="31"/>
      <c r="M87" s="31"/>
      <c r="N87" s="39"/>
    </row>
    <row r="88" spans="1:21" ht="15.75" thickBot="1" x14ac:dyDescent="0.3">
      <c r="A88" s="340">
        <v>300000</v>
      </c>
      <c r="B88" s="341"/>
      <c r="E88" s="31"/>
      <c r="F88" s="31"/>
      <c r="G88" s="8"/>
      <c r="H88" s="29"/>
      <c r="I88" s="8"/>
      <c r="J88" s="11"/>
      <c r="K88" s="11"/>
      <c r="L88" s="11"/>
      <c r="M88" s="11"/>
      <c r="N88" s="30"/>
      <c r="O88" s="8"/>
    </row>
    <row r="89" spans="1:21" s="8" customFormat="1" x14ac:dyDescent="0.25">
      <c r="A89" s="243"/>
      <c r="B89" s="243"/>
      <c r="E89" s="31"/>
      <c r="F89" s="31"/>
      <c r="H89" s="29"/>
      <c r="J89" s="11"/>
      <c r="K89" s="11"/>
      <c r="L89" s="11"/>
      <c r="M89" s="11"/>
      <c r="N89" s="30"/>
    </row>
    <row r="90" spans="1:21" s="125" customFormat="1" x14ac:dyDescent="0.25">
      <c r="A90" s="311" t="s">
        <v>179</v>
      </c>
      <c r="B90" s="311"/>
      <c r="C90" s="311"/>
      <c r="E90" s="126"/>
      <c r="F90" s="126"/>
      <c r="H90" s="127"/>
      <c r="J90" s="128"/>
      <c r="K90" s="128"/>
      <c r="L90" s="128"/>
      <c r="M90" s="128"/>
      <c r="N90" s="129"/>
    </row>
    <row r="91" spans="1:21" x14ac:dyDescent="0.25">
      <c r="A91" s="48" t="s">
        <v>106</v>
      </c>
      <c r="E91" s="31"/>
      <c r="F91" s="31"/>
      <c r="G91" s="8"/>
      <c r="H91" s="29"/>
      <c r="I91" s="8"/>
      <c r="J91" s="11"/>
      <c r="K91" s="11"/>
      <c r="L91" s="11"/>
      <c r="M91" s="11"/>
      <c r="N91" s="30"/>
      <c r="O91" s="8"/>
    </row>
    <row r="92" spans="1:21" x14ac:dyDescent="0.25">
      <c r="A92" s="48" t="s">
        <v>137</v>
      </c>
      <c r="E92" s="31"/>
      <c r="F92" s="31"/>
      <c r="G92" s="8"/>
      <c r="H92" s="29"/>
      <c r="I92" s="8"/>
      <c r="J92" s="11"/>
      <c r="K92" s="11"/>
      <c r="L92" s="11"/>
      <c r="M92" s="11"/>
      <c r="N92" s="30"/>
      <c r="O92" s="8"/>
    </row>
    <row r="93" spans="1:21" x14ac:dyDescent="0.25">
      <c r="A93" s="48" t="s">
        <v>92</v>
      </c>
      <c r="E93" s="31"/>
      <c r="F93" s="31"/>
      <c r="G93" s="8"/>
      <c r="H93" s="29"/>
      <c r="I93" s="8"/>
      <c r="J93" s="11"/>
      <c r="K93" s="11"/>
      <c r="L93" s="11"/>
      <c r="M93" s="11"/>
      <c r="N93" s="30"/>
      <c r="O93" s="8"/>
    </row>
    <row r="94" spans="1:21" x14ac:dyDescent="0.25">
      <c r="A94" s="48" t="s">
        <v>169</v>
      </c>
      <c r="E94" s="31"/>
      <c r="F94" s="31"/>
      <c r="G94" s="8"/>
      <c r="H94" s="29"/>
      <c r="I94" s="8"/>
      <c r="J94" s="11"/>
      <c r="K94" s="11"/>
      <c r="L94" s="11"/>
      <c r="M94" s="11"/>
      <c r="N94" s="30"/>
      <c r="O94" s="8"/>
    </row>
    <row r="95" spans="1:21" x14ac:dyDescent="0.25">
      <c r="A95" s="48" t="s">
        <v>107</v>
      </c>
      <c r="E95" s="31"/>
      <c r="F95" s="31"/>
      <c r="G95" s="8"/>
      <c r="H95" s="29"/>
      <c r="I95" s="8"/>
      <c r="J95" s="11"/>
      <c r="K95" s="11"/>
      <c r="L95" s="11"/>
      <c r="M95" s="11"/>
      <c r="N95" s="30"/>
      <c r="O95" s="8"/>
    </row>
    <row r="96" spans="1:21" x14ac:dyDescent="0.25">
      <c r="A96" s="48" t="s">
        <v>169</v>
      </c>
      <c r="E96" s="31"/>
      <c r="F96" s="31"/>
      <c r="G96" s="8"/>
      <c r="H96" s="29"/>
      <c r="I96" s="8"/>
      <c r="J96" s="11"/>
      <c r="K96" s="11"/>
      <c r="L96" s="11"/>
      <c r="M96" s="11"/>
      <c r="N96" s="30"/>
      <c r="O96" s="8"/>
    </row>
    <row r="97" spans="1:15" x14ac:dyDescent="0.25">
      <c r="E97" s="31"/>
      <c r="F97" s="31"/>
      <c r="G97" s="8"/>
      <c r="H97" s="29"/>
      <c r="I97" s="8"/>
      <c r="J97" s="11"/>
      <c r="K97" s="11"/>
      <c r="L97" s="11"/>
      <c r="M97" s="11"/>
      <c r="N97" s="30"/>
      <c r="O97" s="8"/>
    </row>
    <row r="99" spans="1:15" s="56" customFormat="1" x14ac:dyDescent="0.25">
      <c r="A99" s="334" t="s">
        <v>121</v>
      </c>
      <c r="B99" s="334"/>
    </row>
    <row r="100" spans="1:15" s="8" customFormat="1" x14ac:dyDescent="0.25">
      <c r="A100" s="130" t="s">
        <v>193</v>
      </c>
      <c r="B100" s="306"/>
    </row>
    <row r="101" spans="1:15" s="8" customFormat="1" x14ac:dyDescent="0.25">
      <c r="A101" s="306"/>
      <c r="B101" s="306"/>
    </row>
    <row r="102" spans="1:15" ht="15.75" thickBot="1" x14ac:dyDescent="0.3"/>
    <row r="103" spans="1:15" ht="16.5" thickBot="1" x14ac:dyDescent="0.3">
      <c r="A103" s="12"/>
      <c r="B103" s="269" t="s">
        <v>146</v>
      </c>
      <c r="C103" s="58"/>
      <c r="D103" s="58"/>
    </row>
    <row r="104" spans="1:15" ht="18.75" thickBot="1" x14ac:dyDescent="0.4">
      <c r="A104" s="14" t="s">
        <v>204</v>
      </c>
      <c r="B104" s="270">
        <f>IF(AND(SUM(J156:J349)&gt;0,SUM(M156:M349)&gt;0,SUM(Q156:Q349),A88&gt;0),(SUM(J156:J349)*$U$156+SUM(M156:M349)*$U$157+SUM(Q156:Q349)*$U$157)/$A$88*1000, "not enough data")</f>
        <v>0.45779299187751959</v>
      </c>
      <c r="C104" s="241" t="s">
        <v>168</v>
      </c>
      <c r="E104" s="242"/>
    </row>
    <row r="105" spans="1:15" x14ac:dyDescent="0.25">
      <c r="A105" s="28"/>
      <c r="B105" s="28"/>
      <c r="C105" s="28"/>
    </row>
    <row r="106" spans="1:15" ht="15.75" thickBot="1" x14ac:dyDescent="0.3"/>
    <row r="107" spans="1:15" x14ac:dyDescent="0.25">
      <c r="A107" s="257" t="s">
        <v>11</v>
      </c>
      <c r="B107" s="258" t="s">
        <v>10</v>
      </c>
      <c r="C107" s="259" t="s">
        <v>12</v>
      </c>
    </row>
    <row r="108" spans="1:15" ht="15.75" thickBot="1" x14ac:dyDescent="0.3">
      <c r="A108" s="254"/>
      <c r="B108" s="255"/>
      <c r="C108" s="256"/>
    </row>
    <row r="109" spans="1:15" x14ac:dyDescent="0.25">
      <c r="A109" s="251" t="s">
        <v>210</v>
      </c>
      <c r="B109" s="252">
        <f>(SUM(J192:J199)*$U$156 + SUM(M192:M199)*$U$157+ SUM(Q192:Q199)*$U$157)/$A$88*1000</f>
        <v>6.3368575581395368E-3</v>
      </c>
      <c r="C109" s="253">
        <f t="shared" ref="C109:C118" si="6">100*B109/SUM($B$109:$B$118)</f>
        <v>1.3842189964836633</v>
      </c>
    </row>
    <row r="110" spans="1:15" x14ac:dyDescent="0.25">
      <c r="A110" s="22" t="s">
        <v>21</v>
      </c>
      <c r="B110" s="244">
        <f>(SUM(J200:J210)*$U$156+SUM(M200:M210)*$U$157+SUM(Q200:Q210)*$U$157)/$A$88*1000</f>
        <v>0</v>
      </c>
      <c r="C110" s="45">
        <f t="shared" si="6"/>
        <v>0</v>
      </c>
    </row>
    <row r="111" spans="1:15" x14ac:dyDescent="0.25">
      <c r="A111" s="22" t="s">
        <v>13</v>
      </c>
      <c r="B111" s="245">
        <f>(SUM(J156:J191)*$U$156 + SUM(M156:M191)*$U$157+ SUM(Q156:Q191)*$U$157)/$A$88*1000</f>
        <v>0.20852853787596901</v>
      </c>
      <c r="C111" s="45">
        <f t="shared" si="6"/>
        <v>45.550836639229274</v>
      </c>
    </row>
    <row r="112" spans="1:15" x14ac:dyDescent="0.25">
      <c r="A112" s="22" t="s">
        <v>149</v>
      </c>
      <c r="B112" s="245">
        <f>(SUM(J211:J270)*$U$156 + SUM(M211:M270) *$U$157+ SUM(Q211:Q270)*$U$157)/$A$88*1000</f>
        <v>0.11902323344186043</v>
      </c>
      <c r="C112" s="45">
        <f t="shared" si="6"/>
        <v>25.999356817088323</v>
      </c>
    </row>
    <row r="113" spans="1:3" x14ac:dyDescent="0.25">
      <c r="A113" s="22" t="s">
        <v>148</v>
      </c>
      <c r="B113" s="245">
        <f>(SUM(J271:J278)*$U$156+SUM(M271:M278)*$U$157+SUM(Q271:Q278)*$U$157)/$A$88*1000</f>
        <v>8.3880994418604651E-2</v>
      </c>
      <c r="C113" s="45">
        <f t="shared" si="6"/>
        <v>18.32290924214206</v>
      </c>
    </row>
    <row r="114" spans="1:3" x14ac:dyDescent="0.25">
      <c r="A114" s="22" t="s">
        <v>181</v>
      </c>
      <c r="B114" s="245">
        <f>(SUM(J279:J332)*$U$156+SUM(M279:M332)*$U$157+SUM(Q279:Q332)*$U$157)/$A$88*1000</f>
        <v>4.002336858294573E-2</v>
      </c>
      <c r="C114" s="45">
        <f t="shared" si="6"/>
        <v>8.7426783050566694</v>
      </c>
    </row>
    <row r="115" spans="1:3" x14ac:dyDescent="0.25">
      <c r="A115" s="22" t="s">
        <v>75</v>
      </c>
      <c r="B115" s="245">
        <f>(SUM(J335,J336:J340)*$U$156+SUM(M335,M336:M340)*$U$157+SUM(Q335,Q336:Q340)*$U$157)/$A$88*1000</f>
        <v>0</v>
      </c>
      <c r="C115" s="45">
        <f t="shared" si="6"/>
        <v>0</v>
      </c>
    </row>
    <row r="116" spans="1:3" x14ac:dyDescent="0.25">
      <c r="A116" s="22" t="s">
        <v>188</v>
      </c>
      <c r="B116" s="245">
        <f>(SUM(J333)*$U$156+SUM(M333)*$U$157+SUM(Q333)*$U$157)/$A$88*1000</f>
        <v>0</v>
      </c>
      <c r="C116" s="45">
        <f t="shared" si="6"/>
        <v>0</v>
      </c>
    </row>
    <row r="117" spans="1:3" x14ac:dyDescent="0.25">
      <c r="A117" s="22" t="s">
        <v>76</v>
      </c>
      <c r="B117" s="245">
        <f>(SUM(J334)*$U$156+SUM(M334)*$U$157+SUM(Q334)*$U$157)/$A$88*1000</f>
        <v>0</v>
      </c>
      <c r="C117" s="45">
        <f t="shared" si="6"/>
        <v>0</v>
      </c>
    </row>
    <row r="118" spans="1:3" ht="15.75" thickBot="1" x14ac:dyDescent="0.3">
      <c r="A118" s="23" t="s">
        <v>112</v>
      </c>
      <c r="B118" s="246">
        <f>(SUM(J341:J349)*$U$156+SUM(M341:M349)*$U$157+SUM(Q341:Q349)*$U$157)/$A$88*1000</f>
        <v>0</v>
      </c>
      <c r="C118" s="249">
        <f t="shared" si="6"/>
        <v>0</v>
      </c>
    </row>
    <row r="119" spans="1:3" x14ac:dyDescent="0.25">
      <c r="C119" s="250"/>
    </row>
    <row r="138" spans="5:15" x14ac:dyDescent="0.25">
      <c r="E138" s="31"/>
      <c r="F138" s="31"/>
      <c r="G138" s="8"/>
      <c r="H138" s="29"/>
      <c r="I138" s="8"/>
      <c r="J138" s="11"/>
      <c r="K138" s="11"/>
      <c r="L138" s="11"/>
      <c r="M138" s="11"/>
      <c r="N138" s="30"/>
      <c r="O138" s="8"/>
    </row>
    <row r="139" spans="5:15" x14ac:dyDescent="0.25">
      <c r="E139" s="31"/>
      <c r="F139" s="31"/>
      <c r="G139" s="8"/>
      <c r="H139" s="29"/>
      <c r="I139" s="8"/>
      <c r="J139" s="11"/>
      <c r="K139" s="11"/>
      <c r="L139" s="11"/>
      <c r="M139" s="11"/>
      <c r="N139" s="30"/>
      <c r="O139" s="8"/>
    </row>
    <row r="140" spans="5:15" x14ac:dyDescent="0.25">
      <c r="E140" s="31"/>
      <c r="F140" s="31"/>
      <c r="G140" s="8"/>
      <c r="H140" s="29"/>
      <c r="I140" s="8"/>
      <c r="J140" s="11"/>
      <c r="K140" s="11"/>
      <c r="L140" s="11"/>
      <c r="M140" s="11"/>
      <c r="N140" s="30"/>
      <c r="O140" s="8"/>
    </row>
    <row r="141" spans="5:15" x14ac:dyDescent="0.25">
      <c r="E141" s="31"/>
      <c r="F141" s="31"/>
      <c r="G141" s="8"/>
      <c r="H141" s="29"/>
      <c r="I141" s="8"/>
      <c r="J141" s="11"/>
      <c r="K141" s="11"/>
      <c r="L141" s="11"/>
      <c r="M141" s="11"/>
      <c r="N141" s="30"/>
      <c r="O141" s="8"/>
    </row>
    <row r="142" spans="5:15" x14ac:dyDescent="0.25">
      <c r="E142" s="31"/>
      <c r="F142" s="31"/>
      <c r="G142" s="8"/>
      <c r="H142" s="29"/>
      <c r="I142" s="8"/>
      <c r="J142" s="11"/>
      <c r="K142" s="11"/>
      <c r="L142" s="11"/>
      <c r="M142" s="11"/>
      <c r="N142" s="30"/>
      <c r="O142" s="8"/>
    </row>
    <row r="143" spans="5:15" x14ac:dyDescent="0.25">
      <c r="E143" s="31"/>
      <c r="F143" s="31"/>
      <c r="G143" s="8"/>
      <c r="H143" s="29"/>
      <c r="I143" s="8"/>
      <c r="J143" s="11"/>
      <c r="K143" s="11"/>
      <c r="L143" s="11"/>
      <c r="M143" s="11"/>
      <c r="N143" s="30"/>
      <c r="O143" s="8"/>
    </row>
    <row r="144" spans="5:15" x14ac:dyDescent="0.25">
      <c r="E144" s="31"/>
      <c r="F144" s="31"/>
      <c r="G144" s="8"/>
      <c r="H144" s="29"/>
      <c r="I144" s="8"/>
      <c r="J144" s="11"/>
      <c r="K144" s="11"/>
      <c r="L144" s="11"/>
      <c r="M144" s="11"/>
      <c r="N144" s="30"/>
      <c r="O144" s="8"/>
    </row>
    <row r="145" spans="1:40" x14ac:dyDescent="0.25">
      <c r="E145" s="31"/>
      <c r="F145" s="31"/>
      <c r="G145" s="8"/>
      <c r="H145" s="29"/>
      <c r="I145" s="8"/>
      <c r="J145" s="11"/>
      <c r="K145" s="11"/>
      <c r="L145" s="11"/>
      <c r="M145" s="11"/>
      <c r="N145" s="30"/>
      <c r="O145" s="8"/>
    </row>
    <row r="146" spans="1:40" x14ac:dyDescent="0.25">
      <c r="E146" s="31"/>
      <c r="F146" s="31"/>
      <c r="G146" s="8"/>
      <c r="H146" s="29"/>
      <c r="I146" s="8"/>
      <c r="J146" s="11"/>
      <c r="K146" s="11"/>
      <c r="L146" s="11"/>
      <c r="M146" s="11"/>
      <c r="N146" s="30"/>
      <c r="O146" s="8"/>
    </row>
    <row r="147" spans="1:40" x14ac:dyDescent="0.25">
      <c r="E147" s="31"/>
      <c r="F147" s="31"/>
      <c r="G147" s="8"/>
      <c r="H147" s="29"/>
      <c r="I147" s="8"/>
      <c r="J147" s="11"/>
      <c r="K147" s="11"/>
      <c r="L147" s="11"/>
      <c r="M147" s="11"/>
      <c r="N147" s="30"/>
      <c r="O147" s="8"/>
    </row>
    <row r="148" spans="1:40" x14ac:dyDescent="0.25">
      <c r="E148" s="31"/>
      <c r="F148" s="31"/>
      <c r="G148" s="8"/>
      <c r="H148" s="29"/>
      <c r="I148" s="8"/>
      <c r="J148" s="11"/>
      <c r="K148" s="11"/>
      <c r="L148" s="11"/>
      <c r="M148" s="11"/>
      <c r="N148" s="30"/>
      <c r="O148" s="8"/>
    </row>
    <row r="149" spans="1:40" x14ac:dyDescent="0.25">
      <c r="E149" s="31"/>
      <c r="F149" s="31"/>
      <c r="G149" s="8"/>
      <c r="H149" s="29"/>
      <c r="I149" s="8"/>
      <c r="J149" s="11"/>
      <c r="K149" s="11"/>
      <c r="L149" s="11"/>
      <c r="M149" s="11"/>
      <c r="N149" s="30"/>
      <c r="O149" s="8"/>
    </row>
    <row r="150" spans="1:40" s="56" customFormat="1" x14ac:dyDescent="0.25">
      <c r="A150" s="125" t="s">
        <v>190</v>
      </c>
      <c r="E150" s="302"/>
      <c r="F150" s="302"/>
      <c r="H150" s="303"/>
      <c r="J150" s="304"/>
      <c r="K150" s="304"/>
      <c r="L150" s="304"/>
      <c r="M150" s="304"/>
      <c r="N150" s="305"/>
    </row>
    <row r="151" spans="1:40" x14ac:dyDescent="0.25">
      <c r="A151" s="247" t="s">
        <v>178</v>
      </c>
      <c r="E151" s="31"/>
      <c r="F151" s="31"/>
      <c r="G151" s="8"/>
      <c r="H151" s="29"/>
      <c r="I151" s="8"/>
      <c r="J151" s="11"/>
      <c r="K151" s="11"/>
      <c r="L151" s="11"/>
      <c r="M151" s="11"/>
      <c r="N151" s="30"/>
      <c r="O151" s="8"/>
    </row>
    <row r="152" spans="1:40" x14ac:dyDescent="0.25">
      <c r="A152" s="40" t="s">
        <v>177</v>
      </c>
      <c r="E152" s="31"/>
      <c r="F152" s="31"/>
      <c r="G152" s="8"/>
      <c r="H152" s="29"/>
      <c r="I152" s="8"/>
      <c r="J152" s="342" t="s">
        <v>93</v>
      </c>
      <c r="K152" s="342"/>
      <c r="L152" s="342"/>
      <c r="M152" s="342"/>
      <c r="N152" s="342"/>
      <c r="O152" s="342"/>
      <c r="P152" s="342"/>
      <c r="Q152" s="342"/>
    </row>
    <row r="153" spans="1:40" x14ac:dyDescent="0.25">
      <c r="A153" s="130"/>
      <c r="E153" s="31"/>
      <c r="F153" s="31"/>
      <c r="G153" s="8"/>
      <c r="H153" s="29"/>
      <c r="K153" s="8" t="s">
        <v>4</v>
      </c>
      <c r="M153" s="8"/>
      <c r="N153" s="8" t="s">
        <v>4</v>
      </c>
      <c r="O153" s="8"/>
      <c r="P153" s="8" t="s">
        <v>102</v>
      </c>
    </row>
    <row r="154" spans="1:40" ht="15.75" thickBot="1" x14ac:dyDescent="0.3">
      <c r="A154" s="130"/>
      <c r="E154" s="31"/>
      <c r="F154" s="131"/>
      <c r="G154" s="132"/>
      <c r="H154" s="132"/>
      <c r="I154" s="133"/>
      <c r="K154" s="8"/>
      <c r="M154" s="8"/>
      <c r="N154" s="8"/>
      <c r="O154" s="8"/>
    </row>
    <row r="155" spans="1:40" ht="56.25" customHeight="1" thickBot="1" x14ac:dyDescent="0.3">
      <c r="B155" s="60" t="s">
        <v>5</v>
      </c>
      <c r="C155" s="60" t="s">
        <v>6</v>
      </c>
      <c r="D155" s="60" t="s">
        <v>7</v>
      </c>
      <c r="E155" s="61" t="s">
        <v>8</v>
      </c>
      <c r="F155" s="15" t="s">
        <v>128</v>
      </c>
      <c r="G155" s="16" t="s">
        <v>129</v>
      </c>
      <c r="H155" s="149" t="s">
        <v>120</v>
      </c>
      <c r="I155" s="17" t="s">
        <v>130</v>
      </c>
      <c r="J155" s="44" t="s">
        <v>131</v>
      </c>
      <c r="K155" s="18" t="s">
        <v>135</v>
      </c>
      <c r="L155" s="19" t="s">
        <v>9</v>
      </c>
      <c r="M155" s="44" t="s">
        <v>132</v>
      </c>
      <c r="N155" s="20" t="s">
        <v>136</v>
      </c>
      <c r="O155" s="20" t="s">
        <v>9</v>
      </c>
      <c r="P155" s="20" t="s">
        <v>133</v>
      </c>
      <c r="Q155" s="20" t="s">
        <v>134</v>
      </c>
      <c r="T155" s="329" t="s">
        <v>97</v>
      </c>
      <c r="U155" s="330"/>
    </row>
    <row r="156" spans="1:40" ht="46.5" customHeight="1" thickBot="1" x14ac:dyDescent="0.3">
      <c r="B156" s="62" t="s">
        <v>13</v>
      </c>
      <c r="C156" s="63" t="s">
        <v>14</v>
      </c>
      <c r="D156" s="64" t="s">
        <v>15</v>
      </c>
      <c r="E156" s="63" t="s">
        <v>87</v>
      </c>
      <c r="F156" s="271">
        <f>+B32</f>
        <v>650</v>
      </c>
      <c r="G156" s="272">
        <f>+B54</f>
        <v>0.16</v>
      </c>
      <c r="H156" s="272">
        <f>+B71</f>
        <v>6.9999999999999951E-2</v>
      </c>
      <c r="I156" s="150">
        <f>F156*G156*IF(ISBLANK(H156),1,H156)</f>
        <v>7.2799999999999949</v>
      </c>
      <c r="J156" s="151">
        <f t="shared" ref="J156:J187" si="7">K156*$I156</f>
        <v>19.215813953488361</v>
      </c>
      <c r="K156" s="290">
        <v>2.6395348837209305</v>
      </c>
      <c r="L156" s="152"/>
      <c r="M156" s="151">
        <f>N156*$I156</f>
        <v>1.6015999999999989E-2</v>
      </c>
      <c r="N156" s="153">
        <v>2.2000000000000001E-3</v>
      </c>
      <c r="O156" s="153"/>
      <c r="P156" s="153">
        <v>1.15E-2</v>
      </c>
      <c r="Q156" s="154">
        <f>+P156*I156</f>
        <v>8.3719999999999933E-2</v>
      </c>
      <c r="T156" s="21" t="s">
        <v>17</v>
      </c>
      <c r="U156" s="268">
        <v>6.7000000000000004E-2</v>
      </c>
    </row>
    <row r="157" spans="1:40" ht="15.75" thickBot="1" x14ac:dyDescent="0.3">
      <c r="B157" s="51" t="s">
        <v>13</v>
      </c>
      <c r="C157" s="65" t="s">
        <v>14</v>
      </c>
      <c r="D157" s="52" t="s">
        <v>15</v>
      </c>
      <c r="E157" s="65" t="s">
        <v>16</v>
      </c>
      <c r="F157" s="155">
        <f t="shared" ref="F157:F191" si="8">$F$156</f>
        <v>650</v>
      </c>
      <c r="G157" s="156">
        <f>+G156</f>
        <v>0.16</v>
      </c>
      <c r="H157" s="273">
        <f>+C71</f>
        <v>0.1</v>
      </c>
      <c r="I157" s="157">
        <f t="shared" ref="I157:I234" si="9">F157*G157*IF(ISBLANK(H157),1,H157)</f>
        <v>10.4</v>
      </c>
      <c r="J157" s="158">
        <f t="shared" si="7"/>
        <v>5.3934883720930245</v>
      </c>
      <c r="K157" s="291">
        <v>0.51860465116279075</v>
      </c>
      <c r="L157" s="159"/>
      <c r="M157" s="158">
        <f t="shared" ref="M157:M187" si="10">N157*$I157</f>
        <v>2.2880000000000001E-2</v>
      </c>
      <c r="N157" s="160">
        <v>2.2000000000000001E-3</v>
      </c>
      <c r="O157" s="160"/>
      <c r="P157" s="160">
        <v>1.15E-2</v>
      </c>
      <c r="Q157" s="161">
        <f t="shared" ref="Q157:Q187" si="11">+P157*I157</f>
        <v>0.1196</v>
      </c>
      <c r="T157" s="21" t="s">
        <v>96</v>
      </c>
      <c r="U157" s="268">
        <v>1</v>
      </c>
    </row>
    <row r="158" spans="1:40" x14ac:dyDescent="0.25">
      <c r="B158" s="51" t="s">
        <v>13</v>
      </c>
      <c r="C158" s="65" t="s">
        <v>14</v>
      </c>
      <c r="D158" s="52" t="s">
        <v>15</v>
      </c>
      <c r="E158" s="65" t="s">
        <v>18</v>
      </c>
      <c r="F158" s="155">
        <f t="shared" si="8"/>
        <v>650</v>
      </c>
      <c r="G158" s="156">
        <f t="shared" ref="G158:G162" si="12">+G157</f>
        <v>0.16</v>
      </c>
      <c r="H158" s="273">
        <f>+D71</f>
        <v>0.15</v>
      </c>
      <c r="I158" s="157">
        <f t="shared" si="9"/>
        <v>15.6</v>
      </c>
      <c r="J158" s="162">
        <f t="shared" si="7"/>
        <v>4.2990697674418596</v>
      </c>
      <c r="K158" s="291">
        <v>0.27558139534883719</v>
      </c>
      <c r="L158" s="159"/>
      <c r="M158" s="162">
        <f t="shared" si="10"/>
        <v>3.4320000000000003E-2</v>
      </c>
      <c r="N158" s="160">
        <v>2.2000000000000001E-3</v>
      </c>
      <c r="O158" s="160"/>
      <c r="P158" s="160">
        <v>1.15E-2</v>
      </c>
      <c r="Q158" s="161">
        <f t="shared" si="11"/>
        <v>0.1794</v>
      </c>
      <c r="T158" s="48" t="s">
        <v>98</v>
      </c>
    </row>
    <row r="159" spans="1:40" x14ac:dyDescent="0.25">
      <c r="B159" s="51" t="s">
        <v>13</v>
      </c>
      <c r="C159" s="65" t="s">
        <v>14</v>
      </c>
      <c r="D159" s="52" t="s">
        <v>15</v>
      </c>
      <c r="E159" s="65" t="s">
        <v>20</v>
      </c>
      <c r="F159" s="155">
        <f t="shared" si="8"/>
        <v>650</v>
      </c>
      <c r="G159" s="156">
        <f t="shared" si="12"/>
        <v>0.16</v>
      </c>
      <c r="H159" s="273">
        <f>+E71</f>
        <v>0.15</v>
      </c>
      <c r="I159" s="157">
        <f t="shared" si="9"/>
        <v>15.6</v>
      </c>
      <c r="J159" s="162">
        <f t="shared" si="7"/>
        <v>1.6688372093023256</v>
      </c>
      <c r="K159" s="291">
        <v>0.10697674418604651</v>
      </c>
      <c r="L159" s="159"/>
      <c r="M159" s="162">
        <f t="shared" si="10"/>
        <v>1.7160000000000002E-2</v>
      </c>
      <c r="N159" s="160">
        <v>1.1000000000000001E-3</v>
      </c>
      <c r="O159" s="160"/>
      <c r="P159" s="160">
        <v>1.15E-2</v>
      </c>
      <c r="Q159" s="161">
        <f t="shared" si="11"/>
        <v>0.1794</v>
      </c>
      <c r="T159" s="328" t="s">
        <v>139</v>
      </c>
      <c r="U159" s="328"/>
      <c r="V159" s="328"/>
      <c r="W159" s="328"/>
      <c r="X159" s="328"/>
      <c r="Y159" s="328"/>
      <c r="Z159" s="328"/>
      <c r="AA159" s="328"/>
      <c r="AB159" s="328"/>
      <c r="AC159" s="328"/>
    </row>
    <row r="160" spans="1:40" ht="15" customHeight="1" x14ac:dyDescent="0.25">
      <c r="B160" s="51" t="s">
        <v>13</v>
      </c>
      <c r="C160" s="65" t="s">
        <v>14</v>
      </c>
      <c r="D160" s="52" t="s">
        <v>15</v>
      </c>
      <c r="E160" s="65" t="s">
        <v>23</v>
      </c>
      <c r="F160" s="155">
        <f t="shared" si="8"/>
        <v>650</v>
      </c>
      <c r="G160" s="156">
        <f t="shared" si="12"/>
        <v>0.16</v>
      </c>
      <c r="H160" s="273">
        <f>+F71</f>
        <v>0.28000000000000003</v>
      </c>
      <c r="I160" s="157">
        <f t="shared" si="9"/>
        <v>29.120000000000005</v>
      </c>
      <c r="J160" s="162">
        <f t="shared" si="7"/>
        <v>1.9300465116279075</v>
      </c>
      <c r="K160" s="291">
        <v>6.627906976744187E-2</v>
      </c>
      <c r="L160" s="159"/>
      <c r="M160" s="162">
        <f t="shared" si="10"/>
        <v>3.2032000000000005E-2</v>
      </c>
      <c r="N160" s="160">
        <v>1.1000000000000001E-3</v>
      </c>
      <c r="O160" s="160"/>
      <c r="P160" s="160">
        <v>1.15E-2</v>
      </c>
      <c r="Q160" s="161">
        <f t="shared" si="11"/>
        <v>0.33488000000000007</v>
      </c>
      <c r="T160" s="328"/>
      <c r="U160" s="328"/>
      <c r="V160" s="328"/>
      <c r="W160" s="328"/>
      <c r="X160" s="328"/>
      <c r="Y160" s="328"/>
      <c r="Z160" s="328"/>
      <c r="AA160" s="328"/>
      <c r="AB160" s="328"/>
      <c r="AC160" s="328"/>
      <c r="AJ160" s="237"/>
      <c r="AK160" s="237"/>
      <c r="AL160" s="237"/>
      <c r="AM160" s="237"/>
      <c r="AN160" s="237"/>
    </row>
    <row r="161" spans="2:40" x14ac:dyDescent="0.25">
      <c r="B161" s="51" t="s">
        <v>13</v>
      </c>
      <c r="C161" s="65" t="s">
        <v>14</v>
      </c>
      <c r="D161" s="52" t="s">
        <v>15</v>
      </c>
      <c r="E161" s="65" t="s">
        <v>25</v>
      </c>
      <c r="F161" s="155">
        <f t="shared" si="8"/>
        <v>650</v>
      </c>
      <c r="G161" s="156">
        <f t="shared" si="12"/>
        <v>0.16</v>
      </c>
      <c r="H161" s="273">
        <f>+G71</f>
        <v>0.2</v>
      </c>
      <c r="I161" s="157">
        <f t="shared" si="9"/>
        <v>20.8</v>
      </c>
      <c r="J161" s="162">
        <f t="shared" si="7"/>
        <v>1.378604651162791</v>
      </c>
      <c r="K161" s="291">
        <v>6.627906976744187E-2</v>
      </c>
      <c r="L161" s="159"/>
      <c r="M161" s="162">
        <f t="shared" si="10"/>
        <v>2.912E-2</v>
      </c>
      <c r="N161" s="160">
        <v>1.4E-3</v>
      </c>
      <c r="O161" s="160"/>
      <c r="P161" s="160">
        <v>1.15E-2</v>
      </c>
      <c r="Q161" s="161">
        <f t="shared" si="11"/>
        <v>0.2392</v>
      </c>
      <c r="AD161" s="237"/>
      <c r="AJ161" s="237"/>
      <c r="AK161" s="237"/>
      <c r="AL161" s="237"/>
      <c r="AM161" s="237"/>
      <c r="AN161" s="237"/>
    </row>
    <row r="162" spans="2:40" x14ac:dyDescent="0.25">
      <c r="B162" s="66" t="s">
        <v>13</v>
      </c>
      <c r="C162" s="67" t="s">
        <v>14</v>
      </c>
      <c r="D162" s="68" t="s">
        <v>15</v>
      </c>
      <c r="E162" s="67" t="s">
        <v>26</v>
      </c>
      <c r="F162" s="163">
        <f t="shared" si="8"/>
        <v>650</v>
      </c>
      <c r="G162" s="164">
        <f t="shared" si="12"/>
        <v>0.16</v>
      </c>
      <c r="H162" s="274">
        <f>+H71</f>
        <v>0.05</v>
      </c>
      <c r="I162" s="165">
        <f t="shared" si="9"/>
        <v>5.2</v>
      </c>
      <c r="J162" s="166">
        <f t="shared" si="7"/>
        <v>0.34465116279069774</v>
      </c>
      <c r="K162" s="292">
        <v>6.627906976744187E-2</v>
      </c>
      <c r="L162" s="167"/>
      <c r="M162" s="166">
        <f t="shared" si="10"/>
        <v>7.28E-3</v>
      </c>
      <c r="N162" s="168">
        <v>1.4E-3</v>
      </c>
      <c r="O162" s="168"/>
      <c r="P162" s="168">
        <v>1.15E-2</v>
      </c>
      <c r="Q162" s="169">
        <f t="shared" si="11"/>
        <v>5.9799999999999999E-2</v>
      </c>
      <c r="AI162" s="237"/>
      <c r="AJ162" s="237"/>
      <c r="AK162" s="237"/>
      <c r="AL162" s="237"/>
      <c r="AM162" s="237"/>
      <c r="AN162" s="237"/>
    </row>
    <row r="163" spans="2:40" x14ac:dyDescent="0.25">
      <c r="B163" s="70" t="s">
        <v>13</v>
      </c>
      <c r="C163" s="71" t="s">
        <v>14</v>
      </c>
      <c r="D163" s="72" t="s">
        <v>29</v>
      </c>
      <c r="E163" s="73" t="s">
        <v>88</v>
      </c>
      <c r="F163" s="170">
        <f t="shared" si="8"/>
        <v>650</v>
      </c>
      <c r="G163" s="272">
        <f>+C54+H54</f>
        <v>0.81</v>
      </c>
      <c r="H163" s="272">
        <f>+J71</f>
        <v>0.06</v>
      </c>
      <c r="I163" s="171">
        <f t="shared" si="9"/>
        <v>31.59</v>
      </c>
      <c r="J163" s="172">
        <f t="shared" si="7"/>
        <v>23.545569767441862</v>
      </c>
      <c r="K163" s="291">
        <v>0.74534883720930234</v>
      </c>
      <c r="L163" s="159"/>
      <c r="M163" s="172">
        <f t="shared" si="10"/>
        <v>6.9782310000000001</v>
      </c>
      <c r="N163" s="160">
        <v>0.22090000000000001</v>
      </c>
      <c r="O163" s="160"/>
      <c r="P163" s="160">
        <v>1.15E-2</v>
      </c>
      <c r="Q163" s="161">
        <f t="shared" si="11"/>
        <v>0.36328499999999997</v>
      </c>
    </row>
    <row r="164" spans="2:40" x14ac:dyDescent="0.25">
      <c r="B164" s="49" t="s">
        <v>13</v>
      </c>
      <c r="C164" s="73" t="s">
        <v>14</v>
      </c>
      <c r="D164" s="50" t="s">
        <v>29</v>
      </c>
      <c r="E164" s="73" t="s">
        <v>30</v>
      </c>
      <c r="F164" s="155">
        <f t="shared" si="8"/>
        <v>650</v>
      </c>
      <c r="G164" s="156">
        <f>+G163</f>
        <v>0.81</v>
      </c>
      <c r="H164" s="273">
        <f>+K71</f>
        <v>0.05</v>
      </c>
      <c r="I164" s="157">
        <f t="shared" si="9"/>
        <v>26.325000000000003</v>
      </c>
      <c r="J164" s="158">
        <f t="shared" si="7"/>
        <v>21.12122093023256</v>
      </c>
      <c r="K164" s="291">
        <v>0.80232558139534882</v>
      </c>
      <c r="L164" s="159"/>
      <c r="M164" s="158">
        <f t="shared" si="10"/>
        <v>2.2165650000000001</v>
      </c>
      <c r="N164" s="160">
        <v>8.4199999999999997E-2</v>
      </c>
      <c r="O164" s="160"/>
      <c r="P164" s="160">
        <v>1.15E-2</v>
      </c>
      <c r="Q164" s="161">
        <f t="shared" si="11"/>
        <v>0.30273750000000005</v>
      </c>
    </row>
    <row r="165" spans="2:40" x14ac:dyDescent="0.25">
      <c r="B165" s="51" t="s">
        <v>13</v>
      </c>
      <c r="C165" s="65" t="s">
        <v>14</v>
      </c>
      <c r="D165" s="52" t="s">
        <v>29</v>
      </c>
      <c r="E165" s="65" t="s">
        <v>32</v>
      </c>
      <c r="F165" s="155">
        <f t="shared" si="8"/>
        <v>650</v>
      </c>
      <c r="G165" s="156">
        <f>+G164</f>
        <v>0.81</v>
      </c>
      <c r="H165" s="273">
        <f>+L71</f>
        <v>0.19</v>
      </c>
      <c r="I165" s="157">
        <f t="shared" si="9"/>
        <v>100.035</v>
      </c>
      <c r="J165" s="162">
        <f t="shared" si="7"/>
        <v>83.284953488372082</v>
      </c>
      <c r="K165" s="291">
        <v>0.83255813953488367</v>
      </c>
      <c r="L165" s="159"/>
      <c r="M165" s="162">
        <f t="shared" si="10"/>
        <v>5.4819180000000003</v>
      </c>
      <c r="N165" s="160">
        <v>5.4800000000000001E-2</v>
      </c>
      <c r="O165" s="160"/>
      <c r="P165" s="160">
        <v>1.15E-2</v>
      </c>
      <c r="Q165" s="161">
        <f t="shared" si="11"/>
        <v>1.1504025</v>
      </c>
    </row>
    <row r="166" spans="2:40" x14ac:dyDescent="0.25">
      <c r="B166" s="51" t="s">
        <v>13</v>
      </c>
      <c r="C166" s="65" t="s">
        <v>14</v>
      </c>
      <c r="D166" s="52" t="s">
        <v>29</v>
      </c>
      <c r="E166" s="65" t="s">
        <v>34</v>
      </c>
      <c r="F166" s="155">
        <f t="shared" si="8"/>
        <v>650</v>
      </c>
      <c r="G166" s="156">
        <f t="shared" ref="G166:G169" si="13">+G165</f>
        <v>0.81</v>
      </c>
      <c r="H166" s="273">
        <f>+M71</f>
        <v>0.31</v>
      </c>
      <c r="I166" s="157">
        <f t="shared" si="9"/>
        <v>163.215</v>
      </c>
      <c r="J166" s="162">
        <f t="shared" si="7"/>
        <v>146.51393023255815</v>
      </c>
      <c r="K166" s="291">
        <v>0.89767441860465125</v>
      </c>
      <c r="L166" s="159"/>
      <c r="M166" s="162">
        <f t="shared" si="10"/>
        <v>6.3817065000000008</v>
      </c>
      <c r="N166" s="160">
        <v>3.9100000000000003E-2</v>
      </c>
      <c r="O166" s="160"/>
      <c r="P166" s="160">
        <v>1.15E-2</v>
      </c>
      <c r="Q166" s="161">
        <f t="shared" si="11"/>
        <v>1.8769724999999999</v>
      </c>
    </row>
    <row r="167" spans="2:40" x14ac:dyDescent="0.25">
      <c r="B167" s="51" t="s">
        <v>13</v>
      </c>
      <c r="C167" s="65" t="s">
        <v>14</v>
      </c>
      <c r="D167" s="52" t="s">
        <v>29</v>
      </c>
      <c r="E167" s="65" t="s">
        <v>36</v>
      </c>
      <c r="F167" s="155">
        <f t="shared" si="8"/>
        <v>650</v>
      </c>
      <c r="G167" s="156">
        <f t="shared" si="13"/>
        <v>0.81</v>
      </c>
      <c r="H167" s="273">
        <f>+N71</f>
        <v>0.26</v>
      </c>
      <c r="I167" s="157">
        <f t="shared" si="9"/>
        <v>136.89000000000001</v>
      </c>
      <c r="J167" s="162">
        <f t="shared" si="7"/>
        <v>91.366116279069772</v>
      </c>
      <c r="K167" s="291">
        <v>0.66744186046511622</v>
      </c>
      <c r="L167" s="159"/>
      <c r="M167" s="162">
        <f t="shared" si="10"/>
        <v>4.2983460000000004</v>
      </c>
      <c r="N167" s="160">
        <v>3.1399999999999997E-2</v>
      </c>
      <c r="O167" s="160"/>
      <c r="P167" s="160">
        <v>1.15E-2</v>
      </c>
      <c r="Q167" s="161">
        <f t="shared" si="11"/>
        <v>1.5742350000000001</v>
      </c>
    </row>
    <row r="168" spans="2:40" x14ac:dyDescent="0.25">
      <c r="B168" s="51" t="s">
        <v>13</v>
      </c>
      <c r="C168" s="65" t="s">
        <v>14</v>
      </c>
      <c r="D168" s="52" t="s">
        <v>29</v>
      </c>
      <c r="E168" s="65" t="s">
        <v>37</v>
      </c>
      <c r="F168" s="155">
        <f t="shared" si="8"/>
        <v>650</v>
      </c>
      <c r="G168" s="156">
        <f t="shared" si="13"/>
        <v>0.81</v>
      </c>
      <c r="H168" s="273">
        <f>+O71</f>
        <v>0.09</v>
      </c>
      <c r="I168" s="157">
        <f t="shared" si="9"/>
        <v>47.384999999999998</v>
      </c>
      <c r="J168" s="162">
        <f t="shared" si="7"/>
        <v>33.279697674418607</v>
      </c>
      <c r="K168" s="291">
        <v>0.70232558139534884</v>
      </c>
      <c r="L168" s="159"/>
      <c r="M168" s="162">
        <f t="shared" si="10"/>
        <v>9.9508499999999986E-2</v>
      </c>
      <c r="N168" s="160">
        <v>2.0999999999999999E-3</v>
      </c>
      <c r="O168" s="160"/>
      <c r="P168" s="160">
        <v>1.15E-2</v>
      </c>
      <c r="Q168" s="161">
        <f t="shared" si="11"/>
        <v>0.54492750000000001</v>
      </c>
    </row>
    <row r="169" spans="2:40" x14ac:dyDescent="0.25">
      <c r="B169" s="66" t="s">
        <v>13</v>
      </c>
      <c r="C169" s="67" t="s">
        <v>14</v>
      </c>
      <c r="D169" s="68" t="s">
        <v>29</v>
      </c>
      <c r="E169" s="67" t="s">
        <v>38</v>
      </c>
      <c r="F169" s="163">
        <f t="shared" si="8"/>
        <v>650</v>
      </c>
      <c r="G169" s="164">
        <f t="shared" si="13"/>
        <v>0.81</v>
      </c>
      <c r="H169" s="274">
        <f>+P71</f>
        <v>0.04</v>
      </c>
      <c r="I169" s="165">
        <f t="shared" si="9"/>
        <v>21.06</v>
      </c>
      <c r="J169" s="166">
        <f t="shared" si="7"/>
        <v>5.0935813953488367</v>
      </c>
      <c r="K169" s="292">
        <v>0.24186046511627907</v>
      </c>
      <c r="L169" s="167"/>
      <c r="M169" s="166">
        <f t="shared" si="10"/>
        <v>3.159E-2</v>
      </c>
      <c r="N169" s="168">
        <v>1.5E-3</v>
      </c>
      <c r="O169" s="168"/>
      <c r="P169" s="168">
        <v>1.15E-2</v>
      </c>
      <c r="Q169" s="169">
        <f t="shared" si="11"/>
        <v>0.24218999999999999</v>
      </c>
    </row>
    <row r="170" spans="2:40" x14ac:dyDescent="0.25">
      <c r="B170" s="74" t="s">
        <v>13</v>
      </c>
      <c r="C170" s="50" t="s">
        <v>14</v>
      </c>
      <c r="D170" s="50" t="s">
        <v>22</v>
      </c>
      <c r="E170" s="65" t="s">
        <v>124</v>
      </c>
      <c r="F170" s="170">
        <f t="shared" si="8"/>
        <v>650</v>
      </c>
      <c r="G170" s="272">
        <f>+D54</f>
        <v>0</v>
      </c>
      <c r="H170" s="156">
        <v>0.15</v>
      </c>
      <c r="I170" s="171">
        <f t="shared" si="9"/>
        <v>0</v>
      </c>
      <c r="J170" s="158">
        <f t="shared" si="7"/>
        <v>0</v>
      </c>
      <c r="K170" s="291">
        <v>0.12209302325581395</v>
      </c>
      <c r="L170" s="159"/>
      <c r="M170" s="158">
        <f t="shared" si="10"/>
        <v>0</v>
      </c>
      <c r="N170" s="160">
        <v>1.1000000000000001E-3</v>
      </c>
      <c r="O170" s="160"/>
      <c r="P170" s="160">
        <v>1.15E-2</v>
      </c>
      <c r="Q170" s="161">
        <f t="shared" si="11"/>
        <v>0</v>
      </c>
    </row>
    <row r="171" spans="2:40" x14ac:dyDescent="0.25">
      <c r="B171" s="75" t="s">
        <v>13</v>
      </c>
      <c r="C171" s="52" t="s">
        <v>14</v>
      </c>
      <c r="D171" s="52" t="s">
        <v>22</v>
      </c>
      <c r="E171" s="65" t="s">
        <v>127</v>
      </c>
      <c r="F171" s="155">
        <f t="shared" si="8"/>
        <v>650</v>
      </c>
      <c r="G171" s="156">
        <f>+G170</f>
        <v>0</v>
      </c>
      <c r="H171" s="156">
        <v>0.14000000000000001</v>
      </c>
      <c r="I171" s="157">
        <f t="shared" si="9"/>
        <v>0</v>
      </c>
      <c r="J171" s="162">
        <f t="shared" si="7"/>
        <v>0</v>
      </c>
      <c r="K171" s="291">
        <v>6.5116279069767441E-2</v>
      </c>
      <c r="L171" s="159"/>
      <c r="M171" s="162">
        <f t="shared" si="10"/>
        <v>0</v>
      </c>
      <c r="N171" s="160">
        <v>1.1000000000000001E-3</v>
      </c>
      <c r="O171" s="160"/>
      <c r="P171" s="160">
        <v>1.15E-2</v>
      </c>
      <c r="Q171" s="161">
        <f t="shared" si="11"/>
        <v>0</v>
      </c>
    </row>
    <row r="172" spans="2:40" x14ac:dyDescent="0.25">
      <c r="B172" s="75" t="s">
        <v>13</v>
      </c>
      <c r="C172" s="52" t="s">
        <v>14</v>
      </c>
      <c r="D172" s="52" t="s">
        <v>22</v>
      </c>
      <c r="E172" s="65" t="s">
        <v>47</v>
      </c>
      <c r="F172" s="155">
        <f t="shared" si="8"/>
        <v>650</v>
      </c>
      <c r="G172" s="156">
        <f t="shared" ref="G172:G173" si="14">+G171</f>
        <v>0</v>
      </c>
      <c r="H172" s="156">
        <v>0.49</v>
      </c>
      <c r="I172" s="157">
        <f t="shared" si="9"/>
        <v>0</v>
      </c>
      <c r="J172" s="162">
        <f t="shared" si="7"/>
        <v>0</v>
      </c>
      <c r="K172" s="291">
        <v>6.5116279069767441E-2</v>
      </c>
      <c r="L172" s="159"/>
      <c r="M172" s="162">
        <f t="shared" si="10"/>
        <v>0</v>
      </c>
      <c r="N172" s="160">
        <v>1.1000000000000001E-3</v>
      </c>
      <c r="O172" s="160"/>
      <c r="P172" s="160">
        <v>1.15E-2</v>
      </c>
      <c r="Q172" s="161">
        <f t="shared" si="11"/>
        <v>0</v>
      </c>
    </row>
    <row r="173" spans="2:40" x14ac:dyDescent="0.25">
      <c r="B173" s="76" t="s">
        <v>13</v>
      </c>
      <c r="C173" s="68" t="s">
        <v>14</v>
      </c>
      <c r="D173" s="68" t="s">
        <v>22</v>
      </c>
      <c r="E173" s="67" t="s">
        <v>125</v>
      </c>
      <c r="F173" s="163">
        <f t="shared" si="8"/>
        <v>650</v>
      </c>
      <c r="G173" s="164">
        <f t="shared" si="14"/>
        <v>0</v>
      </c>
      <c r="H173" s="156">
        <v>0.22</v>
      </c>
      <c r="I173" s="165">
        <f t="shared" si="9"/>
        <v>0</v>
      </c>
      <c r="J173" s="166">
        <f t="shared" si="7"/>
        <v>0</v>
      </c>
      <c r="K173" s="292">
        <v>6.5116279069767441E-2</v>
      </c>
      <c r="L173" s="167"/>
      <c r="M173" s="166">
        <f t="shared" si="10"/>
        <v>0</v>
      </c>
      <c r="N173" s="168">
        <v>1.1000000000000001E-3</v>
      </c>
      <c r="O173" s="168"/>
      <c r="P173" s="168">
        <v>1.15E-2</v>
      </c>
      <c r="Q173" s="169">
        <f t="shared" si="11"/>
        <v>0</v>
      </c>
    </row>
    <row r="174" spans="2:40" x14ac:dyDescent="0.25">
      <c r="B174" s="49" t="s">
        <v>13</v>
      </c>
      <c r="C174" s="73" t="s">
        <v>14</v>
      </c>
      <c r="D174" s="50" t="s">
        <v>24</v>
      </c>
      <c r="E174" s="65" t="s">
        <v>124</v>
      </c>
      <c r="F174" s="170">
        <f t="shared" si="8"/>
        <v>650</v>
      </c>
      <c r="G174" s="272">
        <f>+E54</f>
        <v>8.9999999999999993E-3</v>
      </c>
      <c r="H174" s="156">
        <v>0.14000000000000001</v>
      </c>
      <c r="I174" s="171">
        <f>F174*G174*IF(ISBLANK(H174),1,H174)</f>
        <v>0.81900000000000006</v>
      </c>
      <c r="J174" s="158">
        <f t="shared" si="7"/>
        <v>8.5709302325581396E-2</v>
      </c>
      <c r="K174" s="291">
        <v>0.10465116279069767</v>
      </c>
      <c r="L174" s="159"/>
      <c r="M174" s="158">
        <f t="shared" si="10"/>
        <v>9.0090000000000016E-4</v>
      </c>
      <c r="N174" s="160">
        <v>1.1000000000000001E-3</v>
      </c>
      <c r="O174" s="160"/>
      <c r="P174" s="160">
        <v>1.15E-2</v>
      </c>
      <c r="Q174" s="161">
        <f t="shared" si="11"/>
        <v>9.4184999999999998E-3</v>
      </c>
    </row>
    <row r="175" spans="2:40" x14ac:dyDescent="0.25">
      <c r="B175" s="51" t="s">
        <v>13</v>
      </c>
      <c r="C175" s="65" t="s">
        <v>14</v>
      </c>
      <c r="D175" s="52" t="s">
        <v>24</v>
      </c>
      <c r="E175" s="65" t="s">
        <v>127</v>
      </c>
      <c r="F175" s="155">
        <f t="shared" si="8"/>
        <v>650</v>
      </c>
      <c r="G175" s="156">
        <f>+G174</f>
        <v>8.9999999999999993E-3</v>
      </c>
      <c r="H175" s="156">
        <v>0.12</v>
      </c>
      <c r="I175" s="157">
        <f t="shared" si="9"/>
        <v>0.70199999999999996</v>
      </c>
      <c r="J175" s="162">
        <f t="shared" si="7"/>
        <v>4.5711627906976741E-2</v>
      </c>
      <c r="K175" s="291">
        <v>6.5116279069767441E-2</v>
      </c>
      <c r="L175" s="159"/>
      <c r="M175" s="162">
        <f t="shared" si="10"/>
        <v>7.7220000000000001E-4</v>
      </c>
      <c r="N175" s="160">
        <v>1.1000000000000001E-3</v>
      </c>
      <c r="O175" s="160"/>
      <c r="P175" s="160">
        <v>1.15E-2</v>
      </c>
      <c r="Q175" s="161">
        <f t="shared" si="11"/>
        <v>8.0729999999999986E-3</v>
      </c>
    </row>
    <row r="176" spans="2:40" x14ac:dyDescent="0.25">
      <c r="B176" s="51" t="s">
        <v>13</v>
      </c>
      <c r="C176" s="65" t="s">
        <v>14</v>
      </c>
      <c r="D176" s="52" t="s">
        <v>24</v>
      </c>
      <c r="E176" s="65" t="s">
        <v>47</v>
      </c>
      <c r="F176" s="155">
        <f t="shared" si="8"/>
        <v>650</v>
      </c>
      <c r="G176" s="156">
        <f>+G175</f>
        <v>8.9999999999999993E-3</v>
      </c>
      <c r="H176" s="156">
        <f>+H172</f>
        <v>0.49</v>
      </c>
      <c r="I176" s="157">
        <f t="shared" si="9"/>
        <v>2.8664999999999998</v>
      </c>
      <c r="J176" s="162">
        <f t="shared" si="7"/>
        <v>0.18665581395348835</v>
      </c>
      <c r="K176" s="291">
        <v>6.5116279069767441E-2</v>
      </c>
      <c r="L176" s="159"/>
      <c r="M176" s="162">
        <f t="shared" si="10"/>
        <v>3.15315E-3</v>
      </c>
      <c r="N176" s="160">
        <v>1.1000000000000001E-3</v>
      </c>
      <c r="O176" s="160"/>
      <c r="P176" s="160">
        <v>1.15E-2</v>
      </c>
      <c r="Q176" s="161">
        <f t="shared" si="11"/>
        <v>3.2964749999999994E-2</v>
      </c>
    </row>
    <row r="177" spans="2:17" x14ac:dyDescent="0.25">
      <c r="B177" s="66" t="s">
        <v>13</v>
      </c>
      <c r="C177" s="67" t="s">
        <v>14</v>
      </c>
      <c r="D177" s="68" t="s">
        <v>24</v>
      </c>
      <c r="E177" s="67" t="s">
        <v>125</v>
      </c>
      <c r="F177" s="163">
        <f t="shared" si="8"/>
        <v>650</v>
      </c>
      <c r="G177" s="164">
        <f>+G176</f>
        <v>8.9999999999999993E-3</v>
      </c>
      <c r="H177" s="156">
        <v>0.25</v>
      </c>
      <c r="I177" s="165">
        <f t="shared" si="9"/>
        <v>1.4624999999999999</v>
      </c>
      <c r="J177" s="166">
        <f t="shared" si="7"/>
        <v>9.5232558139534879E-2</v>
      </c>
      <c r="K177" s="292">
        <v>6.5116279069767441E-2</v>
      </c>
      <c r="L177" s="167"/>
      <c r="M177" s="166">
        <f t="shared" si="10"/>
        <v>1.6087499999999999E-3</v>
      </c>
      <c r="N177" s="168">
        <v>1.1000000000000001E-3</v>
      </c>
      <c r="O177" s="168"/>
      <c r="P177" s="168">
        <v>1.15E-2</v>
      </c>
      <c r="Q177" s="169">
        <f t="shared" si="11"/>
        <v>1.681875E-2</v>
      </c>
    </row>
    <row r="178" spans="2:17" x14ac:dyDescent="0.25">
      <c r="B178" s="49" t="s">
        <v>13</v>
      </c>
      <c r="C178" s="73" t="s">
        <v>14</v>
      </c>
      <c r="D178" s="50" t="s">
        <v>109</v>
      </c>
      <c r="E178" s="65" t="s">
        <v>124</v>
      </c>
      <c r="F178" s="170">
        <f t="shared" si="8"/>
        <v>650</v>
      </c>
      <c r="G178" s="272">
        <f>+G54</f>
        <v>0</v>
      </c>
      <c r="H178" s="156">
        <v>0.37</v>
      </c>
      <c r="I178" s="171">
        <f t="shared" si="9"/>
        <v>0</v>
      </c>
      <c r="J178" s="158">
        <f t="shared" si="7"/>
        <v>0</v>
      </c>
      <c r="K178" s="291">
        <v>0.11555232558139535</v>
      </c>
      <c r="L178" s="159"/>
      <c r="M178" s="158">
        <f t="shared" si="10"/>
        <v>0</v>
      </c>
      <c r="N178" s="160">
        <v>1.1000000000000001E-3</v>
      </c>
      <c r="O178" s="160"/>
      <c r="P178" s="160">
        <v>1.15E-2</v>
      </c>
      <c r="Q178" s="161">
        <f t="shared" si="11"/>
        <v>0</v>
      </c>
    </row>
    <row r="179" spans="2:17" x14ac:dyDescent="0.25">
      <c r="B179" s="51" t="s">
        <v>13</v>
      </c>
      <c r="C179" s="65" t="s">
        <v>14</v>
      </c>
      <c r="D179" s="52" t="str">
        <f>+D178</f>
        <v>Bio-Ethanol / ethanol</v>
      </c>
      <c r="E179" s="65" t="s">
        <v>127</v>
      </c>
      <c r="F179" s="155">
        <f t="shared" si="8"/>
        <v>650</v>
      </c>
      <c r="G179" s="156">
        <f>+G178</f>
        <v>0</v>
      </c>
      <c r="H179" s="156">
        <v>0.31</v>
      </c>
      <c r="I179" s="157">
        <f t="shared" si="9"/>
        <v>0</v>
      </c>
      <c r="J179" s="162">
        <f t="shared" si="7"/>
        <v>0</v>
      </c>
      <c r="K179" s="291">
        <v>6.1627906976744189E-2</v>
      </c>
      <c r="L179" s="159"/>
      <c r="M179" s="162">
        <f t="shared" si="10"/>
        <v>0</v>
      </c>
      <c r="N179" s="160">
        <v>1.1000000000000001E-3</v>
      </c>
      <c r="O179" s="160"/>
      <c r="P179" s="160">
        <v>1.15E-2</v>
      </c>
      <c r="Q179" s="161">
        <f t="shared" si="11"/>
        <v>0</v>
      </c>
    </row>
    <row r="180" spans="2:17" x14ac:dyDescent="0.25">
      <c r="B180" s="51" t="s">
        <v>13</v>
      </c>
      <c r="C180" s="65" t="s">
        <v>14</v>
      </c>
      <c r="D180" s="52" t="str">
        <f>+D179</f>
        <v>Bio-Ethanol / ethanol</v>
      </c>
      <c r="E180" s="65" t="s">
        <v>47</v>
      </c>
      <c r="F180" s="155">
        <f t="shared" si="8"/>
        <v>650</v>
      </c>
      <c r="G180" s="156">
        <f t="shared" ref="G180:G181" si="15">+G179</f>
        <v>0</v>
      </c>
      <c r="H180" s="156">
        <v>0.17</v>
      </c>
      <c r="I180" s="157">
        <f t="shared" si="9"/>
        <v>0</v>
      </c>
      <c r="J180" s="162">
        <f t="shared" si="7"/>
        <v>0</v>
      </c>
      <c r="K180" s="291">
        <v>6.1627906976744189E-2</v>
      </c>
      <c r="L180" s="159"/>
      <c r="M180" s="162">
        <f t="shared" si="10"/>
        <v>0</v>
      </c>
      <c r="N180" s="160">
        <v>1.1000000000000001E-3</v>
      </c>
      <c r="O180" s="160"/>
      <c r="P180" s="160">
        <v>1.15E-2</v>
      </c>
      <c r="Q180" s="161">
        <f t="shared" si="11"/>
        <v>0</v>
      </c>
    </row>
    <row r="181" spans="2:17" x14ac:dyDescent="0.25">
      <c r="B181" s="66" t="s">
        <v>13</v>
      </c>
      <c r="C181" s="67" t="s">
        <v>14</v>
      </c>
      <c r="D181" s="68" t="str">
        <f>+D180</f>
        <v>Bio-Ethanol / ethanol</v>
      </c>
      <c r="E181" s="67" t="s">
        <v>125</v>
      </c>
      <c r="F181" s="163">
        <f t="shared" si="8"/>
        <v>650</v>
      </c>
      <c r="G181" s="164">
        <f t="shared" si="15"/>
        <v>0</v>
      </c>
      <c r="H181" s="156">
        <v>0.15</v>
      </c>
      <c r="I181" s="165">
        <f t="shared" si="9"/>
        <v>0</v>
      </c>
      <c r="J181" s="166">
        <f t="shared" si="7"/>
        <v>0</v>
      </c>
      <c r="K181" s="292">
        <v>6.1627906976744189E-2</v>
      </c>
      <c r="L181" s="167"/>
      <c r="M181" s="166">
        <f t="shared" si="10"/>
        <v>0</v>
      </c>
      <c r="N181" s="168">
        <v>1.1000000000000001E-3</v>
      </c>
      <c r="O181" s="168"/>
      <c r="P181" s="168">
        <v>1.15E-2</v>
      </c>
      <c r="Q181" s="169">
        <f t="shared" si="11"/>
        <v>0</v>
      </c>
    </row>
    <row r="182" spans="2:17" x14ac:dyDescent="0.25">
      <c r="B182" s="49" t="s">
        <v>13</v>
      </c>
      <c r="C182" s="73" t="s">
        <v>14</v>
      </c>
      <c r="D182" s="50" t="s">
        <v>43</v>
      </c>
      <c r="E182" s="65" t="s">
        <v>124</v>
      </c>
      <c r="F182" s="170">
        <f t="shared" si="8"/>
        <v>650</v>
      </c>
      <c r="G182" s="272">
        <f>+K54</f>
        <v>0.01</v>
      </c>
      <c r="H182" s="156">
        <v>0.01</v>
      </c>
      <c r="I182" s="171">
        <f t="shared" si="9"/>
        <v>6.5000000000000002E-2</v>
      </c>
      <c r="J182" s="158">
        <f t="shared" si="7"/>
        <v>1.8139534883720931E-3</v>
      </c>
      <c r="K182" s="291">
        <v>2.7906976744186046E-2</v>
      </c>
      <c r="L182" s="159"/>
      <c r="M182" s="158">
        <f t="shared" si="10"/>
        <v>7.1500000000000003E-5</v>
      </c>
      <c r="N182" s="160">
        <v>1.1000000000000001E-3</v>
      </c>
      <c r="O182" s="160"/>
      <c r="P182" s="160">
        <v>1.15E-2</v>
      </c>
      <c r="Q182" s="161">
        <f t="shared" si="11"/>
        <v>7.4750000000000001E-4</v>
      </c>
    </row>
    <row r="183" spans="2:17" x14ac:dyDescent="0.25">
      <c r="B183" s="51" t="s">
        <v>13</v>
      </c>
      <c r="C183" s="65" t="s">
        <v>14</v>
      </c>
      <c r="D183" s="52" t="s">
        <v>43</v>
      </c>
      <c r="E183" s="65" t="s">
        <v>127</v>
      </c>
      <c r="F183" s="155">
        <f t="shared" si="8"/>
        <v>650</v>
      </c>
      <c r="G183" s="156">
        <f>+G182</f>
        <v>0.01</v>
      </c>
      <c r="H183" s="156">
        <v>0.05</v>
      </c>
      <c r="I183" s="157">
        <f t="shared" si="9"/>
        <v>0.32500000000000001</v>
      </c>
      <c r="J183" s="162">
        <f t="shared" si="7"/>
        <v>4.9127906976744184E-3</v>
      </c>
      <c r="K183" s="291">
        <v>1.5116279069767442E-2</v>
      </c>
      <c r="L183" s="159"/>
      <c r="M183" s="162">
        <f t="shared" si="10"/>
        <v>3.5750000000000002E-4</v>
      </c>
      <c r="N183" s="160">
        <v>1.1000000000000001E-3</v>
      </c>
      <c r="O183" s="160"/>
      <c r="P183" s="160">
        <v>1.15E-2</v>
      </c>
      <c r="Q183" s="161">
        <f t="shared" si="11"/>
        <v>3.7374999999999999E-3</v>
      </c>
    </row>
    <row r="184" spans="2:17" x14ac:dyDescent="0.25">
      <c r="B184" s="51" t="s">
        <v>13</v>
      </c>
      <c r="C184" s="65" t="s">
        <v>14</v>
      </c>
      <c r="D184" s="52" t="s">
        <v>43</v>
      </c>
      <c r="E184" s="65" t="s">
        <v>47</v>
      </c>
      <c r="F184" s="155">
        <f t="shared" si="8"/>
        <v>650</v>
      </c>
      <c r="G184" s="156">
        <f t="shared" ref="G184:G185" si="16">+G183</f>
        <v>0.01</v>
      </c>
      <c r="H184" s="156">
        <v>0.3</v>
      </c>
      <c r="I184" s="157">
        <f t="shared" si="9"/>
        <v>1.95</v>
      </c>
      <c r="J184" s="162">
        <f t="shared" si="7"/>
        <v>2.9476744186046511E-2</v>
      </c>
      <c r="K184" s="291">
        <v>1.5116279069767442E-2</v>
      </c>
      <c r="L184" s="159"/>
      <c r="M184" s="162">
        <f t="shared" si="10"/>
        <v>2.1450000000000002E-3</v>
      </c>
      <c r="N184" s="160">
        <v>1.1000000000000001E-3</v>
      </c>
      <c r="O184" s="160"/>
      <c r="P184" s="160">
        <v>1.15E-2</v>
      </c>
      <c r="Q184" s="161">
        <f t="shared" si="11"/>
        <v>2.2425E-2</v>
      </c>
    </row>
    <row r="185" spans="2:17" x14ac:dyDescent="0.25">
      <c r="B185" s="66" t="s">
        <v>13</v>
      </c>
      <c r="C185" s="67" t="s">
        <v>14</v>
      </c>
      <c r="D185" s="68" t="s">
        <v>43</v>
      </c>
      <c r="E185" s="67" t="s">
        <v>125</v>
      </c>
      <c r="F185" s="163">
        <f t="shared" si="8"/>
        <v>650</v>
      </c>
      <c r="G185" s="164">
        <f t="shared" si="16"/>
        <v>0.01</v>
      </c>
      <c r="H185" s="156">
        <v>0.64</v>
      </c>
      <c r="I185" s="165">
        <f t="shared" si="9"/>
        <v>4.16</v>
      </c>
      <c r="J185" s="166">
        <f t="shared" si="7"/>
        <v>6.2883720930232562E-2</v>
      </c>
      <c r="K185" s="292">
        <v>1.5116279069767442E-2</v>
      </c>
      <c r="L185" s="167"/>
      <c r="M185" s="166">
        <f t="shared" si="10"/>
        <v>4.5760000000000002E-3</v>
      </c>
      <c r="N185" s="168">
        <v>1.1000000000000001E-3</v>
      </c>
      <c r="O185" s="168"/>
      <c r="P185" s="168">
        <v>1.15E-2</v>
      </c>
      <c r="Q185" s="169">
        <f t="shared" si="11"/>
        <v>4.7840000000000001E-2</v>
      </c>
    </row>
    <row r="186" spans="2:17" x14ac:dyDescent="0.25">
      <c r="B186" s="49" t="s">
        <v>13</v>
      </c>
      <c r="C186" s="73" t="s">
        <v>14</v>
      </c>
      <c r="D186" s="50" t="s">
        <v>44</v>
      </c>
      <c r="E186" s="65" t="s">
        <v>124</v>
      </c>
      <c r="F186" s="170">
        <f t="shared" si="8"/>
        <v>650</v>
      </c>
      <c r="G186" s="272">
        <f>+L54</f>
        <v>0.01</v>
      </c>
      <c r="H186" s="156">
        <v>0.01</v>
      </c>
      <c r="I186" s="171">
        <f t="shared" si="9"/>
        <v>6.5000000000000002E-2</v>
      </c>
      <c r="J186" s="158">
        <f t="shared" si="7"/>
        <v>1.8139534883720931E-3</v>
      </c>
      <c r="K186" s="291">
        <v>2.7906976744186046E-2</v>
      </c>
      <c r="L186" s="159"/>
      <c r="M186" s="158">
        <f t="shared" si="10"/>
        <v>7.1500000000000003E-5</v>
      </c>
      <c r="N186" s="160">
        <v>1.1000000000000001E-3</v>
      </c>
      <c r="O186" s="160"/>
      <c r="P186" s="160">
        <v>1.15E-2</v>
      </c>
      <c r="Q186" s="161">
        <f t="shared" si="11"/>
        <v>7.4750000000000001E-4</v>
      </c>
    </row>
    <row r="187" spans="2:17" x14ac:dyDescent="0.25">
      <c r="B187" s="51" t="s">
        <v>13</v>
      </c>
      <c r="C187" s="65" t="s">
        <v>14</v>
      </c>
      <c r="D187" s="52" t="s">
        <v>44</v>
      </c>
      <c r="E187" s="65" t="s">
        <v>127</v>
      </c>
      <c r="F187" s="155">
        <f t="shared" si="8"/>
        <v>650</v>
      </c>
      <c r="G187" s="156">
        <f>+G186</f>
        <v>0.01</v>
      </c>
      <c r="H187" s="156">
        <v>0.05</v>
      </c>
      <c r="I187" s="157">
        <f t="shared" si="9"/>
        <v>0.32500000000000001</v>
      </c>
      <c r="J187" s="162">
        <f t="shared" si="7"/>
        <v>4.9127906976744184E-3</v>
      </c>
      <c r="K187" s="291">
        <v>1.5116279069767442E-2</v>
      </c>
      <c r="L187" s="159"/>
      <c r="M187" s="162">
        <f t="shared" si="10"/>
        <v>3.5750000000000002E-4</v>
      </c>
      <c r="N187" s="160">
        <v>1.1000000000000001E-3</v>
      </c>
      <c r="O187" s="160"/>
      <c r="P187" s="160">
        <v>1.15E-2</v>
      </c>
      <c r="Q187" s="161">
        <f t="shared" si="11"/>
        <v>3.7374999999999999E-3</v>
      </c>
    </row>
    <row r="188" spans="2:17" x14ac:dyDescent="0.25">
      <c r="B188" s="51" t="s">
        <v>13</v>
      </c>
      <c r="C188" s="65" t="s">
        <v>14</v>
      </c>
      <c r="D188" s="52" t="s">
        <v>44</v>
      </c>
      <c r="E188" s="65" t="s">
        <v>47</v>
      </c>
      <c r="F188" s="155">
        <f t="shared" si="8"/>
        <v>650</v>
      </c>
      <c r="G188" s="156">
        <f t="shared" ref="G188:G189" si="17">+G187</f>
        <v>0.01</v>
      </c>
      <c r="H188" s="156">
        <v>0.3</v>
      </c>
      <c r="I188" s="157">
        <f t="shared" si="9"/>
        <v>1.95</v>
      </c>
      <c r="J188" s="162">
        <f t="shared" ref="J188:J219" si="18">K188*$I188</f>
        <v>2.9476744186046511E-2</v>
      </c>
      <c r="K188" s="291">
        <v>1.5116279069767442E-2</v>
      </c>
      <c r="L188" s="159"/>
      <c r="M188" s="162">
        <f t="shared" ref="M188:M219" si="19">N188*$I188</f>
        <v>2.1450000000000002E-3</v>
      </c>
      <c r="N188" s="160">
        <v>1.1000000000000001E-3</v>
      </c>
      <c r="O188" s="160"/>
      <c r="P188" s="160">
        <v>1.15E-2</v>
      </c>
      <c r="Q188" s="161">
        <f t="shared" ref="Q188:Q219" si="20">+P188*I188</f>
        <v>2.2425E-2</v>
      </c>
    </row>
    <row r="189" spans="2:17" x14ac:dyDescent="0.25">
      <c r="B189" s="66" t="s">
        <v>13</v>
      </c>
      <c r="C189" s="67" t="s">
        <v>14</v>
      </c>
      <c r="D189" s="68" t="s">
        <v>44</v>
      </c>
      <c r="E189" s="67" t="s">
        <v>125</v>
      </c>
      <c r="F189" s="163">
        <f t="shared" si="8"/>
        <v>650</v>
      </c>
      <c r="G189" s="164">
        <f t="shared" si="17"/>
        <v>0.01</v>
      </c>
      <c r="H189" s="156">
        <v>0.64</v>
      </c>
      <c r="I189" s="165">
        <f t="shared" si="9"/>
        <v>4.16</v>
      </c>
      <c r="J189" s="166">
        <f t="shared" si="18"/>
        <v>6.2883720930232562E-2</v>
      </c>
      <c r="K189" s="292">
        <v>1.5116279069767442E-2</v>
      </c>
      <c r="L189" s="167"/>
      <c r="M189" s="166">
        <f t="shared" si="19"/>
        <v>4.5760000000000002E-3</v>
      </c>
      <c r="N189" s="168">
        <v>1.1000000000000001E-3</v>
      </c>
      <c r="O189" s="168"/>
      <c r="P189" s="168">
        <v>1.15E-2</v>
      </c>
      <c r="Q189" s="169">
        <f t="shared" si="20"/>
        <v>4.7840000000000001E-2</v>
      </c>
    </row>
    <row r="190" spans="2:17" x14ac:dyDescent="0.25">
      <c r="B190" s="85" t="s">
        <v>13</v>
      </c>
      <c r="C190" s="100" t="s">
        <v>14</v>
      </c>
      <c r="D190" s="86" t="s">
        <v>45</v>
      </c>
      <c r="E190" s="87"/>
      <c r="F190" s="173">
        <f t="shared" si="8"/>
        <v>650</v>
      </c>
      <c r="G190" s="275">
        <f>+J54</f>
        <v>1E-3</v>
      </c>
      <c r="H190" s="174">
        <v>1</v>
      </c>
      <c r="I190" s="175">
        <f>F190*G190*IF(ISBLANK(H190),1,H190)</f>
        <v>0.65</v>
      </c>
      <c r="J190" s="176">
        <f t="shared" si="18"/>
        <v>0</v>
      </c>
      <c r="K190" s="292">
        <v>0</v>
      </c>
      <c r="L190" s="167"/>
      <c r="M190" s="176">
        <f t="shared" si="19"/>
        <v>0</v>
      </c>
      <c r="N190" s="168">
        <v>0</v>
      </c>
      <c r="O190" s="168"/>
      <c r="P190" s="168">
        <v>1.15E-2</v>
      </c>
      <c r="Q190" s="169">
        <f t="shared" si="20"/>
        <v>7.4749999999999999E-3</v>
      </c>
    </row>
    <row r="191" spans="2:17" ht="15.75" thickBot="1" x14ac:dyDescent="0.3">
      <c r="B191" s="59" t="s">
        <v>13</v>
      </c>
      <c r="C191" s="80" t="s">
        <v>14</v>
      </c>
      <c r="D191" s="82" t="s">
        <v>108</v>
      </c>
      <c r="E191" s="80"/>
      <c r="F191" s="177">
        <f t="shared" si="8"/>
        <v>650</v>
      </c>
      <c r="G191" s="276">
        <f>+I54</f>
        <v>0</v>
      </c>
      <c r="H191" s="178">
        <v>1</v>
      </c>
      <c r="I191" s="179">
        <f>F191*G191*IF(ISBLANK(H191),1,H191)</f>
        <v>0</v>
      </c>
      <c r="J191" s="180">
        <f t="shared" si="18"/>
        <v>0</v>
      </c>
      <c r="K191" s="293">
        <v>0</v>
      </c>
      <c r="L191" s="181"/>
      <c r="M191" s="180">
        <f t="shared" si="19"/>
        <v>0</v>
      </c>
      <c r="N191" s="182">
        <v>0</v>
      </c>
      <c r="O191" s="182"/>
      <c r="P191" s="182">
        <v>1.15E-2</v>
      </c>
      <c r="Q191" s="183">
        <f t="shared" si="20"/>
        <v>0</v>
      </c>
    </row>
    <row r="192" spans="2:17" x14ac:dyDescent="0.25">
      <c r="B192" s="62" t="s">
        <v>46</v>
      </c>
      <c r="C192" s="63" t="s">
        <v>14</v>
      </c>
      <c r="D192" s="64" t="s">
        <v>15</v>
      </c>
      <c r="E192" s="63" t="s">
        <v>90</v>
      </c>
      <c r="F192" s="277">
        <f>+B36</f>
        <v>65</v>
      </c>
      <c r="G192" s="272">
        <f>+B58</f>
        <v>1</v>
      </c>
      <c r="H192" s="272">
        <f>+B75</f>
        <v>5.0000000000000044E-2</v>
      </c>
      <c r="I192" s="150">
        <f t="shared" si="9"/>
        <v>3.2500000000000027</v>
      </c>
      <c r="J192" s="184">
        <f t="shared" si="18"/>
        <v>0.85029069767441934</v>
      </c>
      <c r="K192" s="290">
        <v>0.26162790697674421</v>
      </c>
      <c r="L192" s="152"/>
      <c r="M192" s="184">
        <f t="shared" si="19"/>
        <v>4.550000000000004E-2</v>
      </c>
      <c r="N192" s="153">
        <v>1.4E-2</v>
      </c>
      <c r="O192" s="153"/>
      <c r="P192" s="153">
        <v>5.0000000000000001E-3</v>
      </c>
      <c r="Q192" s="154">
        <f t="shared" si="20"/>
        <v>1.6250000000000014E-2</v>
      </c>
    </row>
    <row r="193" spans="2:17" x14ac:dyDescent="0.25">
      <c r="B193" s="51" t="s">
        <v>46</v>
      </c>
      <c r="C193" s="65" t="s">
        <v>14</v>
      </c>
      <c r="D193" s="52" t="s">
        <v>15</v>
      </c>
      <c r="E193" s="65" t="s">
        <v>89</v>
      </c>
      <c r="F193" s="185">
        <f t="shared" ref="F193:F199" si="21">$F$192</f>
        <v>65</v>
      </c>
      <c r="G193" s="186">
        <f>+G192</f>
        <v>1</v>
      </c>
      <c r="H193" s="273">
        <f>+C75</f>
        <v>0.15</v>
      </c>
      <c r="I193" s="157">
        <f t="shared" si="9"/>
        <v>9.75</v>
      </c>
      <c r="J193" s="162">
        <f t="shared" si="18"/>
        <v>5.0450581395348841</v>
      </c>
      <c r="K193" s="291">
        <v>0.51744186046511631</v>
      </c>
      <c r="L193" s="159"/>
      <c r="M193" s="162">
        <f t="shared" si="19"/>
        <v>0.13650000000000001</v>
      </c>
      <c r="N193" s="160">
        <v>1.4E-2</v>
      </c>
      <c r="O193" s="160"/>
      <c r="P193" s="160">
        <v>5.0000000000000001E-3</v>
      </c>
      <c r="Q193" s="161">
        <f t="shared" si="20"/>
        <v>4.8750000000000002E-2</v>
      </c>
    </row>
    <row r="194" spans="2:17" x14ac:dyDescent="0.25">
      <c r="B194" s="51" t="s">
        <v>46</v>
      </c>
      <c r="C194" s="65" t="s">
        <v>14</v>
      </c>
      <c r="D194" s="52" t="s">
        <v>15</v>
      </c>
      <c r="E194" s="65" t="s">
        <v>126</v>
      </c>
      <c r="F194" s="185">
        <f t="shared" si="21"/>
        <v>65</v>
      </c>
      <c r="G194" s="186">
        <f t="shared" ref="G194:G198" si="22">+G193</f>
        <v>1</v>
      </c>
      <c r="H194" s="273">
        <f>+D75</f>
        <v>0.05</v>
      </c>
      <c r="I194" s="157">
        <f t="shared" si="9"/>
        <v>3.25</v>
      </c>
      <c r="J194" s="162">
        <f t="shared" si="18"/>
        <v>1.1979651162790699</v>
      </c>
      <c r="K194" s="291">
        <v>0.36860465116279073</v>
      </c>
      <c r="L194" s="159"/>
      <c r="M194" s="162">
        <f t="shared" si="19"/>
        <v>1.1375E-2</v>
      </c>
      <c r="N194" s="160">
        <v>3.5000000000000001E-3</v>
      </c>
      <c r="O194" s="160"/>
      <c r="P194" s="160">
        <v>5.0000000000000001E-3</v>
      </c>
      <c r="Q194" s="161">
        <f t="shared" si="20"/>
        <v>1.6250000000000001E-2</v>
      </c>
    </row>
    <row r="195" spans="2:17" x14ac:dyDescent="0.25">
      <c r="B195" s="51" t="s">
        <v>46</v>
      </c>
      <c r="C195" s="65" t="s">
        <v>14</v>
      </c>
      <c r="D195" s="52" t="s">
        <v>15</v>
      </c>
      <c r="E195" s="65" t="s">
        <v>124</v>
      </c>
      <c r="F195" s="185">
        <f t="shared" si="21"/>
        <v>65</v>
      </c>
      <c r="G195" s="186">
        <f t="shared" si="22"/>
        <v>1</v>
      </c>
      <c r="H195" s="273">
        <f>+E75</f>
        <v>0.05</v>
      </c>
      <c r="I195" s="157">
        <f t="shared" si="9"/>
        <v>3.25</v>
      </c>
      <c r="J195" s="162">
        <f t="shared" si="18"/>
        <v>0.73313953488372097</v>
      </c>
      <c r="K195" s="291">
        <v>0.22558139534883723</v>
      </c>
      <c r="L195" s="159"/>
      <c r="M195" s="162">
        <f t="shared" si="19"/>
        <v>1.1375E-2</v>
      </c>
      <c r="N195" s="160">
        <v>3.5000000000000001E-3</v>
      </c>
      <c r="O195" s="160"/>
      <c r="P195" s="160">
        <v>5.0000000000000001E-3</v>
      </c>
      <c r="Q195" s="161">
        <f t="shared" si="20"/>
        <v>1.6250000000000001E-2</v>
      </c>
    </row>
    <row r="196" spans="2:17" x14ac:dyDescent="0.25">
      <c r="B196" s="51" t="s">
        <v>46</v>
      </c>
      <c r="C196" s="65" t="s">
        <v>14</v>
      </c>
      <c r="D196" s="52" t="s">
        <v>15</v>
      </c>
      <c r="E196" s="65" t="s">
        <v>127</v>
      </c>
      <c r="F196" s="185">
        <f t="shared" si="21"/>
        <v>65</v>
      </c>
      <c r="G196" s="186">
        <f t="shared" si="22"/>
        <v>1</v>
      </c>
      <c r="H196" s="273">
        <f>+F75</f>
        <v>0.2</v>
      </c>
      <c r="I196" s="157">
        <f t="shared" si="9"/>
        <v>13</v>
      </c>
      <c r="J196" s="162">
        <f t="shared" si="18"/>
        <v>2.9325581395348839</v>
      </c>
      <c r="K196" s="291">
        <v>0.22558139534883723</v>
      </c>
      <c r="L196" s="159"/>
      <c r="M196" s="162">
        <f t="shared" si="19"/>
        <v>4.5499999999999999E-2</v>
      </c>
      <c r="N196" s="160">
        <v>3.5000000000000001E-3</v>
      </c>
      <c r="O196" s="160"/>
      <c r="P196" s="160">
        <v>5.0000000000000001E-3</v>
      </c>
      <c r="Q196" s="161">
        <f t="shared" si="20"/>
        <v>6.5000000000000002E-2</v>
      </c>
    </row>
    <row r="197" spans="2:17" x14ac:dyDescent="0.25">
      <c r="B197" s="51" t="s">
        <v>46</v>
      </c>
      <c r="C197" s="65" t="s">
        <v>14</v>
      </c>
      <c r="D197" s="52" t="s">
        <v>15</v>
      </c>
      <c r="E197" s="65" t="s">
        <v>47</v>
      </c>
      <c r="F197" s="185">
        <f t="shared" si="21"/>
        <v>65</v>
      </c>
      <c r="G197" s="186">
        <f t="shared" si="22"/>
        <v>1</v>
      </c>
      <c r="H197" s="278">
        <f>+G75</f>
        <v>0.15</v>
      </c>
      <c r="I197" s="157">
        <f t="shared" si="9"/>
        <v>9.75</v>
      </c>
      <c r="J197" s="162">
        <f t="shared" si="18"/>
        <v>2.199418604651163</v>
      </c>
      <c r="K197" s="291">
        <v>0.22558139534883723</v>
      </c>
      <c r="L197" s="159"/>
      <c r="M197" s="162">
        <f t="shared" si="19"/>
        <v>3.4125000000000003E-2</v>
      </c>
      <c r="N197" s="160">
        <v>3.5000000000000001E-3</v>
      </c>
      <c r="O197" s="160"/>
      <c r="P197" s="160">
        <v>5.0000000000000001E-3</v>
      </c>
      <c r="Q197" s="161">
        <f t="shared" si="20"/>
        <v>4.8750000000000002E-2</v>
      </c>
    </row>
    <row r="198" spans="2:17" x14ac:dyDescent="0.25">
      <c r="B198" s="66" t="s">
        <v>46</v>
      </c>
      <c r="C198" s="67" t="s">
        <v>14</v>
      </c>
      <c r="D198" s="68" t="s">
        <v>15</v>
      </c>
      <c r="E198" s="67" t="s">
        <v>125</v>
      </c>
      <c r="F198" s="187">
        <f t="shared" si="21"/>
        <v>65</v>
      </c>
      <c r="G198" s="188">
        <f t="shared" si="22"/>
        <v>1</v>
      </c>
      <c r="H198" s="279">
        <f>+H75</f>
        <v>0.35</v>
      </c>
      <c r="I198" s="175">
        <f t="shared" si="9"/>
        <v>22.75</v>
      </c>
      <c r="J198" s="176">
        <f t="shared" si="18"/>
        <v>5.1319767441860469</v>
      </c>
      <c r="K198" s="292">
        <v>0.22558139534883723</v>
      </c>
      <c r="L198" s="167"/>
      <c r="M198" s="176">
        <f t="shared" si="19"/>
        <v>7.9625000000000001E-2</v>
      </c>
      <c r="N198" s="168">
        <v>3.5000000000000001E-3</v>
      </c>
      <c r="O198" s="168"/>
      <c r="P198" s="168">
        <v>5.0000000000000001E-3</v>
      </c>
      <c r="Q198" s="169">
        <f t="shared" si="20"/>
        <v>0.11375</v>
      </c>
    </row>
    <row r="199" spans="2:17" ht="15.75" thickBot="1" x14ac:dyDescent="0.3">
      <c r="B199" s="59" t="s">
        <v>46</v>
      </c>
      <c r="C199" s="80" t="s">
        <v>14</v>
      </c>
      <c r="D199" s="82" t="s">
        <v>45</v>
      </c>
      <c r="E199" s="80"/>
      <c r="F199" s="189">
        <f t="shared" si="21"/>
        <v>65</v>
      </c>
      <c r="G199" s="276">
        <f>+J58</f>
        <v>0</v>
      </c>
      <c r="H199" s="178">
        <v>1</v>
      </c>
      <c r="I199" s="179">
        <f t="shared" si="9"/>
        <v>0</v>
      </c>
      <c r="J199" s="180">
        <f t="shared" si="18"/>
        <v>0</v>
      </c>
      <c r="K199" s="293">
        <v>0</v>
      </c>
      <c r="L199" s="181"/>
      <c r="M199" s="180">
        <f t="shared" si="19"/>
        <v>0</v>
      </c>
      <c r="N199" s="182">
        <v>0</v>
      </c>
      <c r="O199" s="182"/>
      <c r="P199" s="182">
        <v>5.0000000000000001E-3</v>
      </c>
      <c r="Q199" s="183">
        <f t="shared" si="20"/>
        <v>0</v>
      </c>
    </row>
    <row r="200" spans="2:17" x14ac:dyDescent="0.25">
      <c r="B200" s="49" t="s">
        <v>48</v>
      </c>
      <c r="C200" s="73" t="s">
        <v>14</v>
      </c>
      <c r="D200" s="50" t="s">
        <v>19</v>
      </c>
      <c r="E200" s="73" t="s">
        <v>49</v>
      </c>
      <c r="F200" s="280">
        <f>+B37</f>
        <v>0</v>
      </c>
      <c r="G200" s="272">
        <f>+C59</f>
        <v>0.05</v>
      </c>
      <c r="H200" s="281">
        <f>+L76</f>
        <v>0.11</v>
      </c>
      <c r="I200" s="171">
        <f t="shared" si="9"/>
        <v>0</v>
      </c>
      <c r="J200" s="158">
        <f t="shared" si="18"/>
        <v>0</v>
      </c>
      <c r="K200" s="291">
        <v>0.19767441860465118</v>
      </c>
      <c r="L200" s="159"/>
      <c r="M200" s="158">
        <f t="shared" si="19"/>
        <v>0</v>
      </c>
      <c r="N200" s="160">
        <v>7.0000000000000001E-3</v>
      </c>
      <c r="O200" s="160"/>
      <c r="P200" s="160">
        <v>8.6E-3</v>
      </c>
      <c r="Q200" s="161">
        <f t="shared" si="20"/>
        <v>0</v>
      </c>
    </row>
    <row r="201" spans="2:17" x14ac:dyDescent="0.25">
      <c r="B201" s="83" t="s">
        <v>48</v>
      </c>
      <c r="C201" s="65" t="s">
        <v>14</v>
      </c>
      <c r="D201" s="52" t="s">
        <v>19</v>
      </c>
      <c r="E201" s="65" t="s">
        <v>124</v>
      </c>
      <c r="F201" s="185">
        <f t="shared" ref="F201:F206" si="23">$F$200</f>
        <v>0</v>
      </c>
      <c r="G201" s="186">
        <f>+G200</f>
        <v>0.05</v>
      </c>
      <c r="H201" s="273">
        <f>+M76</f>
        <v>0.16</v>
      </c>
      <c r="I201" s="157">
        <f t="shared" si="9"/>
        <v>0</v>
      </c>
      <c r="J201" s="162">
        <f t="shared" si="18"/>
        <v>0</v>
      </c>
      <c r="K201" s="291">
        <v>0.19767441860465118</v>
      </c>
      <c r="L201" s="159"/>
      <c r="M201" s="162">
        <f t="shared" si="19"/>
        <v>0</v>
      </c>
      <c r="N201" s="160">
        <v>4.0000000000000001E-3</v>
      </c>
      <c r="O201" s="160"/>
      <c r="P201" s="160">
        <v>8.6E-3</v>
      </c>
      <c r="Q201" s="161">
        <f t="shared" si="20"/>
        <v>0</v>
      </c>
    </row>
    <row r="202" spans="2:17" x14ac:dyDescent="0.25">
      <c r="B202" s="83" t="s">
        <v>48</v>
      </c>
      <c r="C202" s="65" t="s">
        <v>14</v>
      </c>
      <c r="D202" s="52" t="s">
        <v>19</v>
      </c>
      <c r="E202" s="65" t="s">
        <v>50</v>
      </c>
      <c r="F202" s="185">
        <f t="shared" si="23"/>
        <v>0</v>
      </c>
      <c r="G202" s="186">
        <f t="shared" ref="G202:G204" si="24">+G201</f>
        <v>0.05</v>
      </c>
      <c r="H202" s="273">
        <f>+N76</f>
        <v>0.28000000000000003</v>
      </c>
      <c r="I202" s="157">
        <f t="shared" si="9"/>
        <v>0</v>
      </c>
      <c r="J202" s="162">
        <f t="shared" si="18"/>
        <v>0</v>
      </c>
      <c r="K202" s="291">
        <v>0.19767441860465118</v>
      </c>
      <c r="L202" s="159"/>
      <c r="M202" s="162">
        <f t="shared" si="19"/>
        <v>0</v>
      </c>
      <c r="N202" s="160">
        <v>4.0000000000000001E-3</v>
      </c>
      <c r="O202" s="160"/>
      <c r="P202" s="160">
        <v>8.6E-3</v>
      </c>
      <c r="Q202" s="161">
        <f t="shared" si="20"/>
        <v>0</v>
      </c>
    </row>
    <row r="203" spans="2:17" x14ac:dyDescent="0.25">
      <c r="B203" s="83" t="s">
        <v>48</v>
      </c>
      <c r="C203" s="65" t="s">
        <v>14</v>
      </c>
      <c r="D203" s="52" t="s">
        <v>19</v>
      </c>
      <c r="E203" s="65" t="s">
        <v>51</v>
      </c>
      <c r="F203" s="185">
        <f t="shared" si="23"/>
        <v>0</v>
      </c>
      <c r="G203" s="186">
        <f t="shared" si="24"/>
        <v>0.05</v>
      </c>
      <c r="H203" s="273">
        <f>+O76</f>
        <v>0.4</v>
      </c>
      <c r="I203" s="157">
        <f t="shared" si="9"/>
        <v>0</v>
      </c>
      <c r="J203" s="162">
        <f t="shared" si="18"/>
        <v>0</v>
      </c>
      <c r="K203" s="291">
        <v>0.19767441860465118</v>
      </c>
      <c r="L203" s="159"/>
      <c r="M203" s="162">
        <f t="shared" si="19"/>
        <v>0</v>
      </c>
      <c r="N203" s="160">
        <v>4.0000000000000001E-3</v>
      </c>
      <c r="O203" s="160"/>
      <c r="P203" s="160">
        <v>8.6E-3</v>
      </c>
      <c r="Q203" s="161">
        <f t="shared" si="20"/>
        <v>0</v>
      </c>
    </row>
    <row r="204" spans="2:17" x14ac:dyDescent="0.25">
      <c r="B204" s="83" t="s">
        <v>48</v>
      </c>
      <c r="C204" s="144" t="s">
        <v>14</v>
      </c>
      <c r="D204" s="84" t="s">
        <v>19</v>
      </c>
      <c r="E204" s="144" t="s">
        <v>125</v>
      </c>
      <c r="F204" s="190">
        <f t="shared" si="23"/>
        <v>0</v>
      </c>
      <c r="G204" s="188">
        <f t="shared" si="24"/>
        <v>0.05</v>
      </c>
      <c r="H204" s="274">
        <f>+P76</f>
        <v>0.05</v>
      </c>
      <c r="I204" s="165">
        <f t="shared" si="9"/>
        <v>0</v>
      </c>
      <c r="J204" s="166">
        <f t="shared" si="18"/>
        <v>0</v>
      </c>
      <c r="K204" s="292">
        <v>0.19767441860465118</v>
      </c>
      <c r="L204" s="167"/>
      <c r="M204" s="166">
        <f t="shared" si="19"/>
        <v>0</v>
      </c>
      <c r="N204" s="168">
        <v>4.0000000000000001E-3</v>
      </c>
      <c r="O204" s="168"/>
      <c r="P204" s="168">
        <v>8.6E-3</v>
      </c>
      <c r="Q204" s="169">
        <f t="shared" si="20"/>
        <v>0</v>
      </c>
    </row>
    <row r="205" spans="2:17" x14ac:dyDescent="0.25">
      <c r="B205" s="145" t="s">
        <v>48</v>
      </c>
      <c r="C205" s="146" t="s">
        <v>14</v>
      </c>
      <c r="D205" s="147" t="s">
        <v>15</v>
      </c>
      <c r="E205" s="148" t="s">
        <v>49</v>
      </c>
      <c r="F205" s="191">
        <f t="shared" si="23"/>
        <v>0</v>
      </c>
      <c r="G205" s="272">
        <f>+B59</f>
        <v>0.95</v>
      </c>
      <c r="H205" s="281">
        <f>+D76</f>
        <v>0.1</v>
      </c>
      <c r="I205" s="171">
        <f t="shared" si="9"/>
        <v>0</v>
      </c>
      <c r="J205" s="158">
        <f t="shared" si="18"/>
        <v>0</v>
      </c>
      <c r="K205" s="291">
        <v>0.19767441860465118</v>
      </c>
      <c r="L205" s="159"/>
      <c r="M205" s="158">
        <f t="shared" si="19"/>
        <v>0</v>
      </c>
      <c r="N205" s="160">
        <v>7.0000000000000001E-3</v>
      </c>
      <c r="O205" s="160"/>
      <c r="P205" s="160">
        <v>8.6E-3</v>
      </c>
      <c r="Q205" s="161">
        <f t="shared" si="20"/>
        <v>0</v>
      </c>
    </row>
    <row r="206" spans="2:17" x14ac:dyDescent="0.25">
      <c r="B206" s="83" t="s">
        <v>48</v>
      </c>
      <c r="C206" s="65" t="s">
        <v>14</v>
      </c>
      <c r="D206" s="52" t="s">
        <v>15</v>
      </c>
      <c r="E206" s="81" t="s">
        <v>124</v>
      </c>
      <c r="F206" s="192">
        <f t="shared" si="23"/>
        <v>0</v>
      </c>
      <c r="G206" s="193">
        <f>+G205</f>
        <v>0.95</v>
      </c>
      <c r="H206" s="282">
        <f>+E76</f>
        <v>0.15</v>
      </c>
      <c r="I206" s="157">
        <f t="shared" si="9"/>
        <v>0</v>
      </c>
      <c r="J206" s="162">
        <f t="shared" si="18"/>
        <v>0</v>
      </c>
      <c r="K206" s="291">
        <v>0.19767441860465118</v>
      </c>
      <c r="L206" s="159"/>
      <c r="M206" s="162">
        <f t="shared" si="19"/>
        <v>0</v>
      </c>
      <c r="N206" s="160">
        <v>4.0000000000000001E-3</v>
      </c>
      <c r="O206" s="160"/>
      <c r="P206" s="160">
        <v>8.6E-3</v>
      </c>
      <c r="Q206" s="161">
        <f t="shared" si="20"/>
        <v>0</v>
      </c>
    </row>
    <row r="207" spans="2:17" x14ac:dyDescent="0.25">
      <c r="B207" s="83" t="s">
        <v>48</v>
      </c>
      <c r="C207" s="65" t="s">
        <v>14</v>
      </c>
      <c r="D207" s="52" t="s">
        <v>15</v>
      </c>
      <c r="E207" s="81" t="s">
        <v>50</v>
      </c>
      <c r="F207" s="192">
        <f>$F$200</f>
        <v>0</v>
      </c>
      <c r="G207" s="193">
        <f t="shared" ref="G207:G209" si="25">+G206</f>
        <v>0.95</v>
      </c>
      <c r="H207" s="282">
        <f>+F76</f>
        <v>0.25</v>
      </c>
      <c r="I207" s="157">
        <f t="shared" si="9"/>
        <v>0</v>
      </c>
      <c r="J207" s="162">
        <f t="shared" si="18"/>
        <v>0</v>
      </c>
      <c r="K207" s="291">
        <v>0.19767441860465118</v>
      </c>
      <c r="L207" s="159"/>
      <c r="M207" s="162">
        <f t="shared" si="19"/>
        <v>0</v>
      </c>
      <c r="N207" s="160">
        <v>4.0000000000000001E-3</v>
      </c>
      <c r="O207" s="160"/>
      <c r="P207" s="160">
        <v>8.6E-3</v>
      </c>
      <c r="Q207" s="161">
        <f t="shared" si="20"/>
        <v>0</v>
      </c>
    </row>
    <row r="208" spans="2:17" x14ac:dyDescent="0.25">
      <c r="B208" s="83" t="s">
        <v>48</v>
      </c>
      <c r="C208" s="65" t="s">
        <v>14</v>
      </c>
      <c r="D208" s="52" t="s">
        <v>15</v>
      </c>
      <c r="E208" s="81" t="s">
        <v>51</v>
      </c>
      <c r="F208" s="192">
        <f>$F$200</f>
        <v>0</v>
      </c>
      <c r="G208" s="193">
        <f t="shared" si="25"/>
        <v>0.95</v>
      </c>
      <c r="H208" s="273">
        <f>+G76</f>
        <v>0.16</v>
      </c>
      <c r="I208" s="157">
        <f t="shared" si="9"/>
        <v>0</v>
      </c>
      <c r="J208" s="162">
        <f t="shared" si="18"/>
        <v>0</v>
      </c>
      <c r="K208" s="291">
        <v>0.19767441860465118</v>
      </c>
      <c r="L208" s="159"/>
      <c r="M208" s="162">
        <f t="shared" si="19"/>
        <v>0</v>
      </c>
      <c r="N208" s="160">
        <v>4.0000000000000001E-3</v>
      </c>
      <c r="O208" s="160"/>
      <c r="P208" s="160">
        <v>8.6E-3</v>
      </c>
      <c r="Q208" s="161">
        <f t="shared" si="20"/>
        <v>0</v>
      </c>
    </row>
    <row r="209" spans="2:17" x14ac:dyDescent="0.25">
      <c r="B209" s="66" t="s">
        <v>48</v>
      </c>
      <c r="C209" s="67" t="s">
        <v>14</v>
      </c>
      <c r="D209" s="68" t="s">
        <v>15</v>
      </c>
      <c r="E209" s="69" t="s">
        <v>125</v>
      </c>
      <c r="F209" s="194">
        <f>$F$200</f>
        <v>0</v>
      </c>
      <c r="G209" s="164">
        <f t="shared" si="25"/>
        <v>0.95</v>
      </c>
      <c r="H209" s="283">
        <f>+H76</f>
        <v>0.34</v>
      </c>
      <c r="I209" s="175">
        <f t="shared" si="9"/>
        <v>0</v>
      </c>
      <c r="J209" s="176">
        <f t="shared" si="18"/>
        <v>0</v>
      </c>
      <c r="K209" s="292">
        <v>0.19767441860465118</v>
      </c>
      <c r="L209" s="167"/>
      <c r="M209" s="176">
        <f t="shared" si="19"/>
        <v>0</v>
      </c>
      <c r="N209" s="168">
        <v>4.0000000000000001E-3</v>
      </c>
      <c r="O209" s="168"/>
      <c r="P209" s="168">
        <v>8.6E-3</v>
      </c>
      <c r="Q209" s="169">
        <f t="shared" si="20"/>
        <v>0</v>
      </c>
    </row>
    <row r="210" spans="2:17" ht="15.75" thickBot="1" x14ac:dyDescent="0.3">
      <c r="B210" s="59" t="s">
        <v>48</v>
      </c>
      <c r="C210" s="80" t="s">
        <v>14</v>
      </c>
      <c r="D210" s="82" t="s">
        <v>45</v>
      </c>
      <c r="E210" s="80"/>
      <c r="F210" s="189">
        <f>+F200</f>
        <v>0</v>
      </c>
      <c r="G210" s="276">
        <f>+J59</f>
        <v>0</v>
      </c>
      <c r="H210" s="178">
        <v>1</v>
      </c>
      <c r="I210" s="179">
        <f t="shared" si="9"/>
        <v>0</v>
      </c>
      <c r="J210" s="180">
        <f t="shared" si="18"/>
        <v>0</v>
      </c>
      <c r="K210" s="293">
        <v>0</v>
      </c>
      <c r="L210" s="181"/>
      <c r="M210" s="180">
        <f t="shared" si="19"/>
        <v>0</v>
      </c>
      <c r="N210" s="182">
        <v>0</v>
      </c>
      <c r="O210" s="182"/>
      <c r="P210" s="182">
        <v>8.6E-3</v>
      </c>
      <c r="Q210" s="183">
        <f t="shared" si="20"/>
        <v>0</v>
      </c>
    </row>
    <row r="211" spans="2:17" x14ac:dyDescent="0.25">
      <c r="B211" s="62" t="s">
        <v>52</v>
      </c>
      <c r="C211" s="64" t="s">
        <v>153</v>
      </c>
      <c r="D211" s="64" t="s">
        <v>15</v>
      </c>
      <c r="E211" s="239" t="s">
        <v>152</v>
      </c>
      <c r="F211" s="280">
        <f>+B45</f>
        <v>60</v>
      </c>
      <c r="G211" s="272">
        <f>+B64</f>
        <v>0.14000000000000001</v>
      </c>
      <c r="H211" s="272">
        <f>+B81</f>
        <v>6.9999999999999951E-2</v>
      </c>
      <c r="I211" s="171">
        <f t="shared" si="9"/>
        <v>0.58799999999999963</v>
      </c>
      <c r="J211" s="158">
        <f t="shared" si="18"/>
        <v>2.112697674418603</v>
      </c>
      <c r="K211" s="291">
        <v>3.5930232558139532</v>
      </c>
      <c r="L211" s="159"/>
      <c r="M211" s="158">
        <f t="shared" si="19"/>
        <v>1.352399999999999E-3</v>
      </c>
      <c r="N211" s="160">
        <v>2.3E-3</v>
      </c>
      <c r="O211" s="160"/>
      <c r="P211" s="160">
        <v>1.5699999999999999E-2</v>
      </c>
      <c r="Q211" s="161">
        <f t="shared" si="20"/>
        <v>9.2315999999999943E-3</v>
      </c>
    </row>
    <row r="212" spans="2:17" x14ac:dyDescent="0.25">
      <c r="B212" s="51" t="s">
        <v>52</v>
      </c>
      <c r="C212" s="52" t="s">
        <v>153</v>
      </c>
      <c r="D212" s="52" t="s">
        <v>15</v>
      </c>
      <c r="E212" s="81" t="s">
        <v>154</v>
      </c>
      <c r="F212" s="195">
        <f>$F$211</f>
        <v>60</v>
      </c>
      <c r="G212" s="156">
        <f>+G211</f>
        <v>0.14000000000000001</v>
      </c>
      <c r="H212" s="273">
        <f>+C81</f>
        <v>0.1</v>
      </c>
      <c r="I212" s="171">
        <f>F212*G212*IF(ISBLANK(H212),1,H212)</f>
        <v>0.84000000000000008</v>
      </c>
      <c r="J212" s="158">
        <f t="shared" si="18"/>
        <v>0.54990697674418598</v>
      </c>
      <c r="K212" s="291">
        <v>0.65465116279069757</v>
      </c>
      <c r="L212" s="159"/>
      <c r="M212" s="158">
        <f t="shared" si="19"/>
        <v>1.9320000000000001E-3</v>
      </c>
      <c r="N212" s="160">
        <v>2.3E-3</v>
      </c>
      <c r="O212" s="160"/>
      <c r="P212" s="160">
        <v>1.5699999999999999E-2</v>
      </c>
      <c r="Q212" s="161">
        <f t="shared" si="20"/>
        <v>1.3188E-2</v>
      </c>
    </row>
    <row r="213" spans="2:17" x14ac:dyDescent="0.25">
      <c r="B213" s="51" t="s">
        <v>52</v>
      </c>
      <c r="C213" s="52" t="s">
        <v>153</v>
      </c>
      <c r="D213" s="52" t="s">
        <v>15</v>
      </c>
      <c r="E213" s="81" t="s">
        <v>18</v>
      </c>
      <c r="F213" s="195">
        <f t="shared" ref="F213:F217" si="26">$F$211</f>
        <v>60</v>
      </c>
      <c r="G213" s="156">
        <f t="shared" ref="G213:G217" si="27">+G212</f>
        <v>0.14000000000000001</v>
      </c>
      <c r="H213" s="273">
        <f>+D81</f>
        <v>0.2</v>
      </c>
      <c r="I213" s="157">
        <f>F213*G213*IF(ISBLANK(H213),1,H213)</f>
        <v>1.6800000000000002</v>
      </c>
      <c r="J213" s="162">
        <f t="shared" si="18"/>
        <v>0.44930232558139543</v>
      </c>
      <c r="K213" s="291">
        <v>0.26744186046511631</v>
      </c>
      <c r="L213" s="159"/>
      <c r="M213" s="162">
        <f t="shared" si="19"/>
        <v>3.8640000000000002E-3</v>
      </c>
      <c r="N213" s="160">
        <v>2.3E-3</v>
      </c>
      <c r="O213" s="160"/>
      <c r="P213" s="160">
        <v>1.5699999999999999E-2</v>
      </c>
      <c r="Q213" s="161">
        <f t="shared" si="20"/>
        <v>2.6376E-2</v>
      </c>
    </row>
    <row r="214" spans="2:17" x14ac:dyDescent="0.25">
      <c r="B214" s="51" t="s">
        <v>52</v>
      </c>
      <c r="C214" s="52" t="s">
        <v>153</v>
      </c>
      <c r="D214" s="52" t="s">
        <v>15</v>
      </c>
      <c r="E214" s="81" t="s">
        <v>155</v>
      </c>
      <c r="F214" s="195">
        <f t="shared" si="26"/>
        <v>60</v>
      </c>
      <c r="G214" s="156">
        <f t="shared" si="27"/>
        <v>0.14000000000000001</v>
      </c>
      <c r="H214" s="273">
        <f>+D81</f>
        <v>0.2</v>
      </c>
      <c r="I214" s="157">
        <f t="shared" si="9"/>
        <v>1.6800000000000002</v>
      </c>
      <c r="J214" s="162">
        <f t="shared" si="18"/>
        <v>0.252</v>
      </c>
      <c r="K214" s="291">
        <v>0.15</v>
      </c>
      <c r="L214" s="159"/>
      <c r="M214" s="162">
        <f t="shared" si="19"/>
        <v>1.8480000000000003E-3</v>
      </c>
      <c r="N214" s="160">
        <v>1.1000000000000001E-3</v>
      </c>
      <c r="O214" s="160"/>
      <c r="P214" s="160">
        <v>1.5699999999999999E-2</v>
      </c>
      <c r="Q214" s="161">
        <f t="shared" si="20"/>
        <v>2.6376E-2</v>
      </c>
    </row>
    <row r="215" spans="2:17" x14ac:dyDescent="0.25">
      <c r="B215" s="51" t="s">
        <v>52</v>
      </c>
      <c r="C215" s="52" t="s">
        <v>153</v>
      </c>
      <c r="D215" s="52" t="s">
        <v>15</v>
      </c>
      <c r="E215" s="81" t="s">
        <v>156</v>
      </c>
      <c r="F215" s="195">
        <f t="shared" si="26"/>
        <v>60</v>
      </c>
      <c r="G215" s="156">
        <f t="shared" si="27"/>
        <v>0.14000000000000001</v>
      </c>
      <c r="H215" s="273">
        <f>+E81</f>
        <v>0.3</v>
      </c>
      <c r="I215" s="157">
        <f t="shared" si="9"/>
        <v>2.52</v>
      </c>
      <c r="J215" s="162">
        <f t="shared" si="18"/>
        <v>0.18753488372093022</v>
      </c>
      <c r="K215" s="291">
        <v>7.441860465116279E-2</v>
      </c>
      <c r="L215" s="159"/>
      <c r="M215" s="162">
        <f t="shared" si="19"/>
        <v>2.7720000000000002E-3</v>
      </c>
      <c r="N215" s="160">
        <v>1.1000000000000001E-3</v>
      </c>
      <c r="O215" s="160"/>
      <c r="P215" s="160">
        <v>1.5699999999999999E-2</v>
      </c>
      <c r="Q215" s="161">
        <f t="shared" si="20"/>
        <v>3.9563999999999995E-2</v>
      </c>
    </row>
    <row r="216" spans="2:17" x14ac:dyDescent="0.25">
      <c r="B216" s="51" t="s">
        <v>52</v>
      </c>
      <c r="C216" s="52" t="s">
        <v>153</v>
      </c>
      <c r="D216" s="52" t="s">
        <v>15</v>
      </c>
      <c r="E216" s="81" t="s">
        <v>157</v>
      </c>
      <c r="F216" s="195">
        <f t="shared" si="26"/>
        <v>60</v>
      </c>
      <c r="G216" s="156">
        <f t="shared" si="27"/>
        <v>0.14000000000000001</v>
      </c>
      <c r="H216" s="273">
        <f>+F81</f>
        <v>0.2</v>
      </c>
      <c r="I216" s="157">
        <f>F216*G216*IF(ISBLANK(H216),1,H216)</f>
        <v>1.6800000000000002</v>
      </c>
      <c r="J216" s="162">
        <f t="shared" si="18"/>
        <v>0.12502325581395349</v>
      </c>
      <c r="K216" s="291">
        <v>7.441860465116279E-2</v>
      </c>
      <c r="L216" s="159"/>
      <c r="M216" s="162">
        <f t="shared" si="19"/>
        <v>2.3520000000000004E-3</v>
      </c>
      <c r="N216" s="160">
        <v>1.4E-3</v>
      </c>
      <c r="O216" s="160"/>
      <c r="P216" s="160">
        <v>1.5699999999999999E-2</v>
      </c>
      <c r="Q216" s="161">
        <f t="shared" si="20"/>
        <v>2.6376E-2</v>
      </c>
    </row>
    <row r="217" spans="2:17" x14ac:dyDescent="0.25">
      <c r="B217" s="66" t="s">
        <v>52</v>
      </c>
      <c r="C217" s="68" t="s">
        <v>153</v>
      </c>
      <c r="D217" s="68" t="s">
        <v>15</v>
      </c>
      <c r="E217" s="69" t="s">
        <v>158</v>
      </c>
      <c r="F217" s="196">
        <f t="shared" si="26"/>
        <v>60</v>
      </c>
      <c r="G217" s="164">
        <f t="shared" si="27"/>
        <v>0.14000000000000001</v>
      </c>
      <c r="H217" s="274">
        <f>+G81</f>
        <v>7.0000000000000007E-2</v>
      </c>
      <c r="I217" s="165">
        <f t="shared" si="9"/>
        <v>0.58800000000000008</v>
      </c>
      <c r="J217" s="166">
        <f t="shared" si="18"/>
        <v>4.3758139534883729E-2</v>
      </c>
      <c r="K217" s="292">
        <v>7.441860465116279E-2</v>
      </c>
      <c r="L217" s="167"/>
      <c r="M217" s="166">
        <f t="shared" si="19"/>
        <v>7.0560000000000002E-4</v>
      </c>
      <c r="N217" s="168">
        <v>1.1999999999999999E-3</v>
      </c>
      <c r="O217" s="168"/>
      <c r="P217" s="168">
        <v>1.5699999999999999E-2</v>
      </c>
      <c r="Q217" s="169">
        <f t="shared" si="20"/>
        <v>9.2316000000000013E-3</v>
      </c>
    </row>
    <row r="218" spans="2:17" x14ac:dyDescent="0.25">
      <c r="B218" s="49" t="s">
        <v>52</v>
      </c>
      <c r="C218" s="50" t="s">
        <v>153</v>
      </c>
      <c r="D218" s="72" t="s">
        <v>29</v>
      </c>
      <c r="E218" s="95" t="s">
        <v>159</v>
      </c>
      <c r="F218" s="197">
        <f>$F$211</f>
        <v>60</v>
      </c>
      <c r="G218" s="272">
        <f>+C64+H64</f>
        <v>0.84</v>
      </c>
      <c r="H218" s="272">
        <f>+J81</f>
        <v>6.9999999999999951E-2</v>
      </c>
      <c r="I218" s="171">
        <f t="shared" si="9"/>
        <v>3.5279999999999974</v>
      </c>
      <c r="J218" s="158">
        <f t="shared" si="18"/>
        <v>6.809860465116274</v>
      </c>
      <c r="K218" s="291">
        <v>1.9302325581395348</v>
      </c>
      <c r="L218" s="159"/>
      <c r="M218" s="158">
        <f t="shared" si="19"/>
        <v>1.2559679999999991</v>
      </c>
      <c r="N218" s="160">
        <v>0.35599999999999998</v>
      </c>
      <c r="O218" s="160"/>
      <c r="P218" s="160">
        <v>1.5699999999999999E-2</v>
      </c>
      <c r="Q218" s="161">
        <f t="shared" si="20"/>
        <v>5.5389599999999956E-2</v>
      </c>
    </row>
    <row r="219" spans="2:17" x14ac:dyDescent="0.25">
      <c r="B219" s="51" t="s">
        <v>52</v>
      </c>
      <c r="C219" s="52" t="s">
        <v>153</v>
      </c>
      <c r="D219" s="50" t="s">
        <v>29</v>
      </c>
      <c r="E219" s="81" t="s">
        <v>160</v>
      </c>
      <c r="F219" s="195">
        <f>$F$211</f>
        <v>60</v>
      </c>
      <c r="G219" s="156">
        <f>+G218</f>
        <v>0.84</v>
      </c>
      <c r="H219" s="273">
        <f>+K81</f>
        <v>0.04</v>
      </c>
      <c r="I219" s="171">
        <f t="shared" si="9"/>
        <v>2.016</v>
      </c>
      <c r="J219" s="162">
        <f t="shared" si="18"/>
        <v>2.859906976744186</v>
      </c>
      <c r="K219" s="291">
        <v>1.4186046511627908</v>
      </c>
      <c r="L219" s="159"/>
      <c r="M219" s="162">
        <f t="shared" si="19"/>
        <v>0.23587200000000003</v>
      </c>
      <c r="N219" s="160">
        <v>0.11700000000000001</v>
      </c>
      <c r="O219" s="160"/>
      <c r="P219" s="160">
        <v>1.5699999999999999E-2</v>
      </c>
      <c r="Q219" s="161">
        <f t="shared" si="20"/>
        <v>3.1651199999999997E-2</v>
      </c>
    </row>
    <row r="220" spans="2:17" x14ac:dyDescent="0.25">
      <c r="B220" s="51" t="s">
        <v>52</v>
      </c>
      <c r="C220" s="52" t="s">
        <v>153</v>
      </c>
      <c r="D220" s="52" t="s">
        <v>29</v>
      </c>
      <c r="E220" s="81" t="s">
        <v>161</v>
      </c>
      <c r="F220" s="195">
        <f t="shared" ref="F220:F230" si="28">$F$211</f>
        <v>60</v>
      </c>
      <c r="G220" s="156">
        <f t="shared" ref="G220:G224" si="29">+G219</f>
        <v>0.84</v>
      </c>
      <c r="H220" s="273">
        <f>+L81</f>
        <v>0.1</v>
      </c>
      <c r="I220" s="157">
        <f t="shared" si="9"/>
        <v>5.04</v>
      </c>
      <c r="J220" s="162">
        <f t="shared" ref="J220:J251" si="30">K220*$I220</f>
        <v>7.1497674418604653</v>
      </c>
      <c r="K220" s="291">
        <v>1.4186046511627908</v>
      </c>
      <c r="L220" s="159"/>
      <c r="M220" s="162">
        <f t="shared" ref="M220:M251" si="31">N220*$I220</f>
        <v>0.58968000000000009</v>
      </c>
      <c r="N220" s="160">
        <v>0.11700000000000001</v>
      </c>
      <c r="O220" s="160"/>
      <c r="P220" s="160">
        <v>1.5699999999999999E-2</v>
      </c>
      <c r="Q220" s="161">
        <f t="shared" ref="Q220:Q251" si="32">+P220*I220</f>
        <v>7.912799999999999E-2</v>
      </c>
    </row>
    <row r="221" spans="2:17" x14ac:dyDescent="0.25">
      <c r="B221" s="51" t="s">
        <v>52</v>
      </c>
      <c r="C221" s="52" t="s">
        <v>153</v>
      </c>
      <c r="D221" s="52" t="s">
        <v>29</v>
      </c>
      <c r="E221" s="81" t="s">
        <v>162</v>
      </c>
      <c r="F221" s="195">
        <f t="shared" si="28"/>
        <v>60</v>
      </c>
      <c r="G221" s="156">
        <f t="shared" si="29"/>
        <v>0.84</v>
      </c>
      <c r="H221" s="273">
        <f>+M81</f>
        <v>0.19</v>
      </c>
      <c r="I221" s="157">
        <f t="shared" si="9"/>
        <v>9.5760000000000005</v>
      </c>
      <c r="J221" s="162">
        <f t="shared" si="30"/>
        <v>11.468930232558142</v>
      </c>
      <c r="K221" s="291">
        <v>1.1976744186046513</v>
      </c>
      <c r="L221" s="159"/>
      <c r="M221" s="162">
        <f t="shared" si="31"/>
        <v>0.74980079999999993</v>
      </c>
      <c r="N221" s="160">
        <v>7.8299999999999995E-2</v>
      </c>
      <c r="O221" s="160"/>
      <c r="P221" s="160">
        <v>1.5699999999999999E-2</v>
      </c>
      <c r="Q221" s="161">
        <f t="shared" si="32"/>
        <v>0.15034319999999998</v>
      </c>
    </row>
    <row r="222" spans="2:17" x14ac:dyDescent="0.25">
      <c r="B222" s="51" t="s">
        <v>52</v>
      </c>
      <c r="C222" s="52" t="s">
        <v>153</v>
      </c>
      <c r="D222" s="52" t="s">
        <v>29</v>
      </c>
      <c r="E222" s="81" t="s">
        <v>163</v>
      </c>
      <c r="F222" s="195">
        <f t="shared" si="28"/>
        <v>60</v>
      </c>
      <c r="G222" s="156">
        <f t="shared" si="29"/>
        <v>0.84</v>
      </c>
      <c r="H222" s="273">
        <f>+N81</f>
        <v>0.3</v>
      </c>
      <c r="I222" s="157">
        <f t="shared" si="9"/>
        <v>15.12</v>
      </c>
      <c r="J222" s="162">
        <f t="shared" si="30"/>
        <v>14.61013953488372</v>
      </c>
      <c r="K222" s="291">
        <v>0.96627906976744182</v>
      </c>
      <c r="L222" s="159"/>
      <c r="M222" s="162">
        <f t="shared" si="31"/>
        <v>0.61840799999999996</v>
      </c>
      <c r="N222" s="160">
        <v>4.0899999999999999E-2</v>
      </c>
      <c r="O222" s="160"/>
      <c r="P222" s="160">
        <v>1.5699999999999999E-2</v>
      </c>
      <c r="Q222" s="161">
        <f t="shared" si="32"/>
        <v>0.23738399999999996</v>
      </c>
    </row>
    <row r="223" spans="2:17" x14ac:dyDescent="0.25">
      <c r="B223" s="51" t="s">
        <v>52</v>
      </c>
      <c r="C223" s="52" t="s">
        <v>153</v>
      </c>
      <c r="D223" s="52" t="s">
        <v>29</v>
      </c>
      <c r="E223" s="81" t="s">
        <v>164</v>
      </c>
      <c r="F223" s="195">
        <f t="shared" si="28"/>
        <v>60</v>
      </c>
      <c r="G223" s="156">
        <f t="shared" si="29"/>
        <v>0.84</v>
      </c>
      <c r="H223" s="273">
        <f>+O81</f>
        <v>0.2</v>
      </c>
      <c r="I223" s="157">
        <f>F223*G223*IF(ISBLANK(H223),1,H223)</f>
        <v>10.08</v>
      </c>
      <c r="J223" s="162">
        <f t="shared" si="30"/>
        <v>13.47906976744186</v>
      </c>
      <c r="K223" s="291">
        <v>1.3372093023255813</v>
      </c>
      <c r="L223" s="159"/>
      <c r="M223" s="162">
        <f t="shared" si="31"/>
        <v>1.008E-2</v>
      </c>
      <c r="N223" s="160">
        <v>1E-3</v>
      </c>
      <c r="O223" s="160"/>
      <c r="P223" s="160">
        <v>1.5699999999999999E-2</v>
      </c>
      <c r="Q223" s="161">
        <f t="shared" si="32"/>
        <v>0.15825599999999998</v>
      </c>
    </row>
    <row r="224" spans="2:17" x14ac:dyDescent="0.25">
      <c r="B224" s="51" t="s">
        <v>52</v>
      </c>
      <c r="C224" s="52" t="s">
        <v>153</v>
      </c>
      <c r="D224" s="52" t="s">
        <v>29</v>
      </c>
      <c r="E224" s="81" t="s">
        <v>165</v>
      </c>
      <c r="F224" s="195">
        <f t="shared" si="28"/>
        <v>60</v>
      </c>
      <c r="G224" s="156">
        <f t="shared" si="29"/>
        <v>0.84</v>
      </c>
      <c r="H224" s="273">
        <f>+P81</f>
        <v>0.1</v>
      </c>
      <c r="I224" s="157">
        <f t="shared" si="9"/>
        <v>5.04</v>
      </c>
      <c r="J224" s="162">
        <f t="shared" si="30"/>
        <v>2.9067906976744187</v>
      </c>
      <c r="K224" s="291">
        <v>0.57674418604651168</v>
      </c>
      <c r="L224" s="159"/>
      <c r="M224" s="162">
        <f t="shared" si="31"/>
        <v>4.5360000000000001E-3</v>
      </c>
      <c r="N224" s="160">
        <v>8.9999999999999998E-4</v>
      </c>
      <c r="O224" s="160"/>
      <c r="P224" s="160">
        <v>1.5699999999999999E-2</v>
      </c>
      <c r="Q224" s="161">
        <f t="shared" si="32"/>
        <v>7.912799999999999E-2</v>
      </c>
    </row>
    <row r="225" spans="2:17" x14ac:dyDescent="0.25">
      <c r="B225" s="77" t="s">
        <v>52</v>
      </c>
      <c r="C225" s="78" t="s">
        <v>153</v>
      </c>
      <c r="D225" s="78" t="s">
        <v>45</v>
      </c>
      <c r="E225" s="79"/>
      <c r="F225" s="194">
        <f t="shared" si="28"/>
        <v>60</v>
      </c>
      <c r="G225" s="275">
        <f>+J64</f>
        <v>0</v>
      </c>
      <c r="H225" s="174">
        <v>1</v>
      </c>
      <c r="I225" s="175">
        <f t="shared" si="9"/>
        <v>0</v>
      </c>
      <c r="J225" s="176">
        <f t="shared" si="30"/>
        <v>0</v>
      </c>
      <c r="K225" s="292">
        <v>0</v>
      </c>
      <c r="L225" s="167"/>
      <c r="M225" s="176">
        <f t="shared" si="31"/>
        <v>0</v>
      </c>
      <c r="N225" s="168">
        <v>0</v>
      </c>
      <c r="O225" s="168"/>
      <c r="P225" s="168">
        <v>1.5699999999999999E-2</v>
      </c>
      <c r="Q225" s="169">
        <f t="shared" si="32"/>
        <v>0</v>
      </c>
    </row>
    <row r="226" spans="2:17" x14ac:dyDescent="0.25">
      <c r="B226" s="77" t="s">
        <v>52</v>
      </c>
      <c r="C226" s="78" t="s">
        <v>153</v>
      </c>
      <c r="D226" s="78" t="s">
        <v>22</v>
      </c>
      <c r="E226" s="79"/>
      <c r="F226" s="194">
        <f t="shared" si="28"/>
        <v>60</v>
      </c>
      <c r="G226" s="275">
        <f>+D64</f>
        <v>0</v>
      </c>
      <c r="H226" s="174">
        <v>1</v>
      </c>
      <c r="I226" s="175">
        <f t="shared" si="9"/>
        <v>0</v>
      </c>
      <c r="J226" s="176">
        <f t="shared" si="30"/>
        <v>0</v>
      </c>
      <c r="K226" s="291">
        <v>7.1627906976744191E-2</v>
      </c>
      <c r="L226" s="167"/>
      <c r="M226" s="176">
        <f t="shared" si="31"/>
        <v>0</v>
      </c>
      <c r="N226" s="168">
        <v>1.1999999999999999E-3</v>
      </c>
      <c r="O226" s="168"/>
      <c r="P226" s="168">
        <v>1.5699999999999999E-2</v>
      </c>
      <c r="Q226" s="169">
        <f t="shared" si="32"/>
        <v>0</v>
      </c>
    </row>
    <row r="227" spans="2:17" x14ac:dyDescent="0.25">
      <c r="B227" s="77" t="s">
        <v>52</v>
      </c>
      <c r="C227" s="78" t="s">
        <v>153</v>
      </c>
      <c r="D227" s="78" t="s">
        <v>24</v>
      </c>
      <c r="E227" s="79"/>
      <c r="F227" s="194">
        <f t="shared" si="28"/>
        <v>60</v>
      </c>
      <c r="G227" s="275">
        <f>+E64</f>
        <v>0</v>
      </c>
      <c r="H227" s="174">
        <v>1</v>
      </c>
      <c r="I227" s="175">
        <f t="shared" si="9"/>
        <v>0</v>
      </c>
      <c r="J227" s="176">
        <f t="shared" si="30"/>
        <v>0</v>
      </c>
      <c r="K227" s="291">
        <v>7.1627906976744191E-2</v>
      </c>
      <c r="L227" s="167"/>
      <c r="M227" s="176">
        <f t="shared" si="31"/>
        <v>0</v>
      </c>
      <c r="N227" s="168">
        <v>1.1999999999999999E-3</v>
      </c>
      <c r="O227" s="168"/>
      <c r="P227" s="168">
        <v>1.5699999999999999E-2</v>
      </c>
      <c r="Q227" s="169">
        <f t="shared" si="32"/>
        <v>0</v>
      </c>
    </row>
    <row r="228" spans="2:17" x14ac:dyDescent="0.25">
      <c r="B228" s="77" t="s">
        <v>52</v>
      </c>
      <c r="C228" s="78" t="s">
        <v>153</v>
      </c>
      <c r="D228" s="78" t="s">
        <v>108</v>
      </c>
      <c r="E228" s="79"/>
      <c r="F228" s="194">
        <f t="shared" si="28"/>
        <v>60</v>
      </c>
      <c r="G228" s="275">
        <f>+I64</f>
        <v>0</v>
      </c>
      <c r="H228" s="174">
        <v>1</v>
      </c>
      <c r="I228" s="175">
        <f t="shared" si="9"/>
        <v>0</v>
      </c>
      <c r="J228" s="176">
        <f t="shared" si="30"/>
        <v>0</v>
      </c>
      <c r="K228" s="292">
        <v>0</v>
      </c>
      <c r="L228" s="167"/>
      <c r="M228" s="176">
        <f t="shared" si="31"/>
        <v>0</v>
      </c>
      <c r="N228" s="168">
        <v>0</v>
      </c>
      <c r="O228" s="168"/>
      <c r="P228" s="168">
        <v>1.5699999999999999E-2</v>
      </c>
      <c r="Q228" s="169">
        <f t="shared" si="32"/>
        <v>0</v>
      </c>
    </row>
    <row r="229" spans="2:17" x14ac:dyDescent="0.25">
      <c r="B229" s="85" t="s">
        <v>52</v>
      </c>
      <c r="C229" s="86" t="s">
        <v>153</v>
      </c>
      <c r="D229" s="86" t="s">
        <v>43</v>
      </c>
      <c r="E229" s="87"/>
      <c r="F229" s="194">
        <f t="shared" si="28"/>
        <v>60</v>
      </c>
      <c r="G229" s="275">
        <f>+K64</f>
        <v>0.01</v>
      </c>
      <c r="H229" s="174">
        <v>1</v>
      </c>
      <c r="I229" s="175">
        <f t="shared" si="9"/>
        <v>0.6</v>
      </c>
      <c r="J229" s="176">
        <f t="shared" si="30"/>
        <v>1.33953488372093E-2</v>
      </c>
      <c r="K229" s="291">
        <v>2.2325581395348834E-2</v>
      </c>
      <c r="L229" s="167"/>
      <c r="M229" s="176">
        <f t="shared" si="31"/>
        <v>6.6E-4</v>
      </c>
      <c r="N229" s="168">
        <v>1.1000000000000001E-3</v>
      </c>
      <c r="O229" s="168"/>
      <c r="P229" s="168">
        <v>1.5699999999999999E-2</v>
      </c>
      <c r="Q229" s="169">
        <f t="shared" si="32"/>
        <v>9.4199999999999996E-3</v>
      </c>
    </row>
    <row r="230" spans="2:17" x14ac:dyDescent="0.25">
      <c r="B230" s="85" t="s">
        <v>52</v>
      </c>
      <c r="C230" s="86" t="s">
        <v>153</v>
      </c>
      <c r="D230" s="86" t="s">
        <v>44</v>
      </c>
      <c r="E230" s="87"/>
      <c r="F230" s="194">
        <f t="shared" si="28"/>
        <v>60</v>
      </c>
      <c r="G230" s="275">
        <f>+L64</f>
        <v>0.01</v>
      </c>
      <c r="H230" s="174">
        <v>1</v>
      </c>
      <c r="I230" s="175">
        <f t="shared" si="9"/>
        <v>0.6</v>
      </c>
      <c r="J230" s="176">
        <f t="shared" si="30"/>
        <v>1.33953488372093E-2</v>
      </c>
      <c r="K230" s="291">
        <v>2.2325581395348834E-2</v>
      </c>
      <c r="L230" s="167"/>
      <c r="M230" s="176">
        <f t="shared" si="31"/>
        <v>6.6E-4</v>
      </c>
      <c r="N230" s="168">
        <v>1.1000000000000001E-3</v>
      </c>
      <c r="O230" s="168"/>
      <c r="P230" s="168">
        <v>1.5699999999999999E-2</v>
      </c>
      <c r="Q230" s="169">
        <f t="shared" si="32"/>
        <v>9.4199999999999996E-3</v>
      </c>
    </row>
    <row r="231" spans="2:17" x14ac:dyDescent="0.25">
      <c r="B231" s="49" t="s">
        <v>52</v>
      </c>
      <c r="C231" s="50" t="s">
        <v>166</v>
      </c>
      <c r="D231" s="50" t="s">
        <v>15</v>
      </c>
      <c r="E231" s="95" t="s">
        <v>152</v>
      </c>
      <c r="F231" s="280">
        <f>+B46</f>
        <v>100</v>
      </c>
      <c r="G231" s="272">
        <f>+B65</f>
        <v>0.1</v>
      </c>
      <c r="H231" s="272">
        <f>+B82</f>
        <v>6.9999999999999951E-2</v>
      </c>
      <c r="I231" s="171">
        <f t="shared" si="9"/>
        <v>0.69999999999999951</v>
      </c>
      <c r="J231" s="158">
        <f t="shared" si="30"/>
        <v>2.5151162790697654</v>
      </c>
      <c r="K231" s="291">
        <v>3.5930232558139532</v>
      </c>
      <c r="L231" s="159"/>
      <c r="M231" s="158">
        <f t="shared" si="31"/>
        <v>1.6099999999999988E-3</v>
      </c>
      <c r="N231" s="160">
        <v>2.3E-3</v>
      </c>
      <c r="O231" s="160"/>
      <c r="P231" s="160">
        <v>1.5699999999999999E-2</v>
      </c>
      <c r="Q231" s="161">
        <f t="shared" si="32"/>
        <v>1.0989999999999991E-2</v>
      </c>
    </row>
    <row r="232" spans="2:17" x14ac:dyDescent="0.25">
      <c r="B232" s="51" t="s">
        <v>52</v>
      </c>
      <c r="C232" s="52" t="s">
        <v>166</v>
      </c>
      <c r="D232" s="52" t="s">
        <v>15</v>
      </c>
      <c r="E232" s="81" t="s">
        <v>154</v>
      </c>
      <c r="F232" s="195">
        <f>$F$231</f>
        <v>100</v>
      </c>
      <c r="G232" s="156">
        <f>+G231</f>
        <v>0.1</v>
      </c>
      <c r="H232" s="273">
        <f>+C82</f>
        <v>0.1</v>
      </c>
      <c r="I232" s="171">
        <f t="shared" si="9"/>
        <v>1</v>
      </c>
      <c r="J232" s="162">
        <f t="shared" si="30"/>
        <v>0.65465116279069757</v>
      </c>
      <c r="K232" s="291">
        <v>0.65465116279069757</v>
      </c>
      <c r="L232" s="159"/>
      <c r="M232" s="162">
        <f t="shared" si="31"/>
        <v>2.3E-3</v>
      </c>
      <c r="N232" s="160">
        <v>2.3E-3</v>
      </c>
      <c r="O232" s="160"/>
      <c r="P232" s="160">
        <v>1.5699999999999999E-2</v>
      </c>
      <c r="Q232" s="161">
        <f t="shared" si="32"/>
        <v>1.5699999999999999E-2</v>
      </c>
    </row>
    <row r="233" spans="2:17" x14ac:dyDescent="0.25">
      <c r="B233" s="51" t="s">
        <v>52</v>
      </c>
      <c r="C233" s="52" t="s">
        <v>166</v>
      </c>
      <c r="D233" s="52" t="s">
        <v>15</v>
      </c>
      <c r="E233" s="81" t="s">
        <v>18</v>
      </c>
      <c r="F233" s="195">
        <f t="shared" ref="F233:F250" si="33">$F$231</f>
        <v>100</v>
      </c>
      <c r="G233" s="156">
        <f t="shared" ref="G233:G237" si="34">+G232</f>
        <v>0.1</v>
      </c>
      <c r="H233" s="273">
        <f>+D82</f>
        <v>0.2</v>
      </c>
      <c r="I233" s="157">
        <f t="shared" si="9"/>
        <v>2</v>
      </c>
      <c r="J233" s="162">
        <f t="shared" si="30"/>
        <v>0.53488372093023262</v>
      </c>
      <c r="K233" s="291">
        <v>0.26744186046511631</v>
      </c>
      <c r="L233" s="159"/>
      <c r="M233" s="162">
        <f t="shared" si="31"/>
        <v>4.5999999999999999E-3</v>
      </c>
      <c r="N233" s="160">
        <v>2.3E-3</v>
      </c>
      <c r="O233" s="160"/>
      <c r="P233" s="160">
        <v>1.5699999999999999E-2</v>
      </c>
      <c r="Q233" s="161">
        <f t="shared" si="32"/>
        <v>3.1399999999999997E-2</v>
      </c>
    </row>
    <row r="234" spans="2:17" x14ac:dyDescent="0.25">
      <c r="B234" s="51" t="s">
        <v>52</v>
      </c>
      <c r="C234" s="52" t="s">
        <v>166</v>
      </c>
      <c r="D234" s="52" t="s">
        <v>15</v>
      </c>
      <c r="E234" s="81" t="s">
        <v>155</v>
      </c>
      <c r="F234" s="195">
        <f t="shared" si="33"/>
        <v>100</v>
      </c>
      <c r="G234" s="156">
        <f t="shared" si="34"/>
        <v>0.1</v>
      </c>
      <c r="H234" s="273">
        <f>+E82</f>
        <v>0.3</v>
      </c>
      <c r="I234" s="157">
        <f t="shared" si="9"/>
        <v>3</v>
      </c>
      <c r="J234" s="162">
        <f t="shared" si="30"/>
        <v>0.44999999999999996</v>
      </c>
      <c r="K234" s="291">
        <v>0.15</v>
      </c>
      <c r="L234" s="159"/>
      <c r="M234" s="162">
        <f t="shared" si="31"/>
        <v>3.3E-3</v>
      </c>
      <c r="N234" s="160">
        <v>1.1000000000000001E-3</v>
      </c>
      <c r="O234" s="160"/>
      <c r="P234" s="160">
        <v>1.5699999999999999E-2</v>
      </c>
      <c r="Q234" s="161">
        <f t="shared" si="32"/>
        <v>4.7099999999999996E-2</v>
      </c>
    </row>
    <row r="235" spans="2:17" x14ac:dyDescent="0.25">
      <c r="B235" s="51" t="s">
        <v>52</v>
      </c>
      <c r="C235" s="52" t="s">
        <v>166</v>
      </c>
      <c r="D235" s="52" t="s">
        <v>15</v>
      </c>
      <c r="E235" s="81" t="s">
        <v>156</v>
      </c>
      <c r="F235" s="195">
        <f t="shared" si="33"/>
        <v>100</v>
      </c>
      <c r="G235" s="156">
        <f t="shared" si="34"/>
        <v>0.1</v>
      </c>
      <c r="H235" s="273">
        <f>+F82</f>
        <v>0.2</v>
      </c>
      <c r="I235" s="157">
        <f t="shared" ref="I235:I289" si="35">F235*G235*IF(ISBLANK(H235),1,H235)</f>
        <v>2</v>
      </c>
      <c r="J235" s="162">
        <f t="shared" si="30"/>
        <v>0.14883720930232558</v>
      </c>
      <c r="K235" s="291">
        <v>7.441860465116279E-2</v>
      </c>
      <c r="L235" s="159"/>
      <c r="M235" s="162">
        <f t="shared" si="31"/>
        <v>2.2000000000000001E-3</v>
      </c>
      <c r="N235" s="160">
        <v>1.1000000000000001E-3</v>
      </c>
      <c r="O235" s="160"/>
      <c r="P235" s="160">
        <v>1.5699999999999999E-2</v>
      </c>
      <c r="Q235" s="161">
        <f t="shared" si="32"/>
        <v>3.1399999999999997E-2</v>
      </c>
    </row>
    <row r="236" spans="2:17" x14ac:dyDescent="0.25">
      <c r="B236" s="51" t="s">
        <v>52</v>
      </c>
      <c r="C236" s="52" t="s">
        <v>166</v>
      </c>
      <c r="D236" s="52" t="s">
        <v>15</v>
      </c>
      <c r="E236" s="81" t="s">
        <v>157</v>
      </c>
      <c r="F236" s="195">
        <f t="shared" si="33"/>
        <v>100</v>
      </c>
      <c r="G236" s="156">
        <f t="shared" si="34"/>
        <v>0.1</v>
      </c>
      <c r="H236" s="273">
        <f>+G82</f>
        <v>7.0000000000000007E-2</v>
      </c>
      <c r="I236" s="157">
        <f>F236*G236*IF(ISBLANK(H236),1,H236)</f>
        <v>0.70000000000000007</v>
      </c>
      <c r="J236" s="162">
        <f t="shared" si="30"/>
        <v>5.2093023255813956E-2</v>
      </c>
      <c r="K236" s="291">
        <v>7.441860465116279E-2</v>
      </c>
      <c r="L236" s="159"/>
      <c r="M236" s="162">
        <f t="shared" si="31"/>
        <v>9.8000000000000019E-4</v>
      </c>
      <c r="N236" s="160">
        <v>1.4E-3</v>
      </c>
      <c r="O236" s="160"/>
      <c r="P236" s="160">
        <v>1.5699999999999999E-2</v>
      </c>
      <c r="Q236" s="161">
        <f t="shared" si="32"/>
        <v>1.099E-2</v>
      </c>
    </row>
    <row r="237" spans="2:17" x14ac:dyDescent="0.25">
      <c r="B237" s="66" t="s">
        <v>52</v>
      </c>
      <c r="C237" s="68" t="s">
        <v>166</v>
      </c>
      <c r="D237" s="68" t="s">
        <v>15</v>
      </c>
      <c r="E237" s="69" t="s">
        <v>158</v>
      </c>
      <c r="F237" s="196">
        <f t="shared" si="33"/>
        <v>100</v>
      </c>
      <c r="G237" s="164">
        <f t="shared" si="34"/>
        <v>0.1</v>
      </c>
      <c r="H237" s="274">
        <f>+H82</f>
        <v>0.06</v>
      </c>
      <c r="I237" s="165">
        <f t="shared" si="35"/>
        <v>0.6</v>
      </c>
      <c r="J237" s="166">
        <f t="shared" si="30"/>
        <v>4.4651162790697675E-2</v>
      </c>
      <c r="K237" s="292">
        <v>7.441860465116279E-2</v>
      </c>
      <c r="L237" s="167"/>
      <c r="M237" s="166">
        <f t="shared" si="31"/>
        <v>7.1999999999999994E-4</v>
      </c>
      <c r="N237" s="168">
        <v>1.1999999999999999E-3</v>
      </c>
      <c r="O237" s="168"/>
      <c r="P237" s="168">
        <v>1.5699999999999999E-2</v>
      </c>
      <c r="Q237" s="169">
        <f t="shared" si="32"/>
        <v>9.4199999999999996E-3</v>
      </c>
    </row>
    <row r="238" spans="2:17" x14ac:dyDescent="0.25">
      <c r="B238" s="49" t="s">
        <v>52</v>
      </c>
      <c r="C238" s="50" t="s">
        <v>166</v>
      </c>
      <c r="D238" s="72" t="s">
        <v>29</v>
      </c>
      <c r="E238" s="95" t="s">
        <v>159</v>
      </c>
      <c r="F238" s="197">
        <f t="shared" si="33"/>
        <v>100</v>
      </c>
      <c r="G238" s="272">
        <f>+C65+H65</f>
        <v>0.89</v>
      </c>
      <c r="H238" s="272">
        <f>+J82</f>
        <v>6.9999999999999951E-2</v>
      </c>
      <c r="I238" s="171">
        <f t="shared" si="35"/>
        <v>6.229999999999996</v>
      </c>
      <c r="J238" s="158">
        <f t="shared" si="30"/>
        <v>12.025348837209293</v>
      </c>
      <c r="K238" s="291">
        <v>1.9302325581395348</v>
      </c>
      <c r="L238" s="159"/>
      <c r="M238" s="158">
        <f t="shared" si="31"/>
        <v>2.2178799999999983</v>
      </c>
      <c r="N238" s="160">
        <v>0.35599999999999998</v>
      </c>
      <c r="O238" s="160"/>
      <c r="P238" s="160">
        <v>1.5699999999999999E-2</v>
      </c>
      <c r="Q238" s="161">
        <f t="shared" si="32"/>
        <v>9.7810999999999926E-2</v>
      </c>
    </row>
    <row r="239" spans="2:17" x14ac:dyDescent="0.25">
      <c r="B239" s="51" t="s">
        <v>52</v>
      </c>
      <c r="C239" s="52" t="s">
        <v>166</v>
      </c>
      <c r="D239" s="50" t="s">
        <v>29</v>
      </c>
      <c r="E239" s="81" t="s">
        <v>160</v>
      </c>
      <c r="F239" s="195">
        <f t="shared" si="33"/>
        <v>100</v>
      </c>
      <c r="G239" s="156">
        <f>+G238</f>
        <v>0.89</v>
      </c>
      <c r="H239" s="273">
        <f>+K82</f>
        <v>0.04</v>
      </c>
      <c r="I239" s="171">
        <f t="shared" si="35"/>
        <v>3.56</v>
      </c>
      <c r="J239" s="162">
        <f t="shared" si="30"/>
        <v>5.0502325581395349</v>
      </c>
      <c r="K239" s="291">
        <v>1.4186046511627908</v>
      </c>
      <c r="L239" s="159"/>
      <c r="M239" s="162">
        <f t="shared" si="31"/>
        <v>0.41652000000000006</v>
      </c>
      <c r="N239" s="160">
        <v>0.11700000000000001</v>
      </c>
      <c r="O239" s="160"/>
      <c r="P239" s="160">
        <v>1.5699999999999999E-2</v>
      </c>
      <c r="Q239" s="161">
        <f t="shared" si="32"/>
        <v>5.5891999999999997E-2</v>
      </c>
    </row>
    <row r="240" spans="2:17" x14ac:dyDescent="0.25">
      <c r="B240" s="51" t="s">
        <v>52</v>
      </c>
      <c r="C240" s="52" t="s">
        <v>166</v>
      </c>
      <c r="D240" s="52" t="s">
        <v>29</v>
      </c>
      <c r="E240" s="81" t="s">
        <v>161</v>
      </c>
      <c r="F240" s="195">
        <f t="shared" si="33"/>
        <v>100</v>
      </c>
      <c r="G240" s="156">
        <f t="shared" ref="G240:G244" si="36">+G239</f>
        <v>0.89</v>
      </c>
      <c r="H240" s="273">
        <f>+L82</f>
        <v>0.1</v>
      </c>
      <c r="I240" s="157">
        <f t="shared" si="35"/>
        <v>8.9</v>
      </c>
      <c r="J240" s="162">
        <f t="shared" si="30"/>
        <v>12.625581395348838</v>
      </c>
      <c r="K240" s="291">
        <v>1.4186046511627908</v>
      </c>
      <c r="L240" s="159"/>
      <c r="M240" s="162">
        <f t="shared" si="31"/>
        <v>1.0413000000000001</v>
      </c>
      <c r="N240" s="160">
        <v>0.11700000000000001</v>
      </c>
      <c r="O240" s="160"/>
      <c r="P240" s="160">
        <v>1.5699999999999999E-2</v>
      </c>
      <c r="Q240" s="161">
        <f t="shared" si="32"/>
        <v>0.13972999999999999</v>
      </c>
    </row>
    <row r="241" spans="2:17" x14ac:dyDescent="0.25">
      <c r="B241" s="51" t="s">
        <v>52</v>
      </c>
      <c r="C241" s="52" t="s">
        <v>166</v>
      </c>
      <c r="D241" s="52" t="s">
        <v>29</v>
      </c>
      <c r="E241" s="81" t="s">
        <v>162</v>
      </c>
      <c r="F241" s="195">
        <f t="shared" si="33"/>
        <v>100</v>
      </c>
      <c r="G241" s="156">
        <f t="shared" si="36"/>
        <v>0.89</v>
      </c>
      <c r="H241" s="273">
        <f>+M82</f>
        <v>0.19</v>
      </c>
      <c r="I241" s="157">
        <f t="shared" si="35"/>
        <v>16.91</v>
      </c>
      <c r="J241" s="162">
        <f t="shared" si="30"/>
        <v>20.252674418604652</v>
      </c>
      <c r="K241" s="291">
        <v>1.1976744186046513</v>
      </c>
      <c r="L241" s="159"/>
      <c r="M241" s="162">
        <f t="shared" si="31"/>
        <v>1.3240529999999999</v>
      </c>
      <c r="N241" s="160">
        <v>7.8299999999999995E-2</v>
      </c>
      <c r="O241" s="160"/>
      <c r="P241" s="160">
        <v>1.5699999999999999E-2</v>
      </c>
      <c r="Q241" s="161">
        <f t="shared" si="32"/>
        <v>0.26548699999999997</v>
      </c>
    </row>
    <row r="242" spans="2:17" x14ac:dyDescent="0.25">
      <c r="B242" s="51" t="s">
        <v>52</v>
      </c>
      <c r="C242" s="52" t="s">
        <v>166</v>
      </c>
      <c r="D242" s="52" t="s">
        <v>29</v>
      </c>
      <c r="E242" s="81" t="s">
        <v>163</v>
      </c>
      <c r="F242" s="195">
        <f t="shared" si="33"/>
        <v>100</v>
      </c>
      <c r="G242" s="156">
        <f t="shared" si="36"/>
        <v>0.89</v>
      </c>
      <c r="H242" s="273">
        <f>+N82</f>
        <v>0.3</v>
      </c>
      <c r="I242" s="157">
        <f t="shared" si="35"/>
        <v>26.7</v>
      </c>
      <c r="J242" s="162">
        <f t="shared" si="30"/>
        <v>25.799651162790695</v>
      </c>
      <c r="K242" s="291">
        <v>0.96627906976744182</v>
      </c>
      <c r="L242" s="159"/>
      <c r="M242" s="162">
        <f t="shared" si="31"/>
        <v>1.0920299999999998</v>
      </c>
      <c r="N242" s="160">
        <v>4.0899999999999999E-2</v>
      </c>
      <c r="O242" s="160"/>
      <c r="P242" s="160">
        <v>1.5699999999999999E-2</v>
      </c>
      <c r="Q242" s="161">
        <f t="shared" si="32"/>
        <v>0.41918999999999995</v>
      </c>
    </row>
    <row r="243" spans="2:17" x14ac:dyDescent="0.25">
      <c r="B243" s="51" t="s">
        <v>52</v>
      </c>
      <c r="C243" s="52" t="s">
        <v>166</v>
      </c>
      <c r="D243" s="52" t="s">
        <v>29</v>
      </c>
      <c r="E243" s="81" t="s">
        <v>164</v>
      </c>
      <c r="F243" s="195">
        <f t="shared" si="33"/>
        <v>100</v>
      </c>
      <c r="G243" s="156">
        <f t="shared" si="36"/>
        <v>0.89</v>
      </c>
      <c r="H243" s="273">
        <f>+O82</f>
        <v>0.2</v>
      </c>
      <c r="I243" s="157">
        <f>F243*G243*IF(ISBLANK(H243),1,H243)</f>
        <v>17.8</v>
      </c>
      <c r="J243" s="162">
        <f t="shared" si="30"/>
        <v>23.802325581395348</v>
      </c>
      <c r="K243" s="291">
        <v>1.3372093023255813</v>
      </c>
      <c r="L243" s="159"/>
      <c r="M243" s="162">
        <f t="shared" si="31"/>
        <v>1.78E-2</v>
      </c>
      <c r="N243" s="160">
        <v>1E-3</v>
      </c>
      <c r="O243" s="160"/>
      <c r="P243" s="160">
        <v>1.5699999999999999E-2</v>
      </c>
      <c r="Q243" s="161">
        <f t="shared" si="32"/>
        <v>0.27945999999999999</v>
      </c>
    </row>
    <row r="244" spans="2:17" x14ac:dyDescent="0.25">
      <c r="B244" s="51" t="s">
        <v>52</v>
      </c>
      <c r="C244" s="52" t="s">
        <v>166</v>
      </c>
      <c r="D244" s="52" t="s">
        <v>29</v>
      </c>
      <c r="E244" s="81" t="s">
        <v>165</v>
      </c>
      <c r="F244" s="195">
        <f t="shared" si="33"/>
        <v>100</v>
      </c>
      <c r="G244" s="156">
        <f t="shared" si="36"/>
        <v>0.89</v>
      </c>
      <c r="H244" s="273">
        <f>+P82</f>
        <v>0.1</v>
      </c>
      <c r="I244" s="157">
        <f t="shared" si="35"/>
        <v>8.9</v>
      </c>
      <c r="J244" s="162">
        <f t="shared" si="30"/>
        <v>5.1330232558139537</v>
      </c>
      <c r="K244" s="291">
        <v>0.57674418604651168</v>
      </c>
      <c r="L244" s="159"/>
      <c r="M244" s="162">
        <f t="shared" si="31"/>
        <v>8.0099999999999998E-3</v>
      </c>
      <c r="N244" s="160">
        <v>8.9999999999999998E-4</v>
      </c>
      <c r="O244" s="160"/>
      <c r="P244" s="160">
        <v>1.5699999999999999E-2</v>
      </c>
      <c r="Q244" s="161">
        <f t="shared" si="32"/>
        <v>0.13972999999999999</v>
      </c>
    </row>
    <row r="245" spans="2:17" x14ac:dyDescent="0.25">
      <c r="B245" s="77" t="s">
        <v>52</v>
      </c>
      <c r="C245" s="78" t="s">
        <v>166</v>
      </c>
      <c r="D245" s="78" t="s">
        <v>45</v>
      </c>
      <c r="E245" s="79"/>
      <c r="F245" s="198">
        <f t="shared" si="33"/>
        <v>100</v>
      </c>
      <c r="G245" s="284">
        <f>+J65</f>
        <v>0</v>
      </c>
      <c r="H245" s="199">
        <v>1</v>
      </c>
      <c r="I245" s="200">
        <f t="shared" si="35"/>
        <v>0</v>
      </c>
      <c r="J245" s="201">
        <f t="shared" si="30"/>
        <v>0</v>
      </c>
      <c r="K245" s="294">
        <v>0</v>
      </c>
      <c r="L245" s="202"/>
      <c r="M245" s="201">
        <f t="shared" si="31"/>
        <v>0</v>
      </c>
      <c r="N245" s="168">
        <v>0</v>
      </c>
      <c r="O245" s="203"/>
      <c r="P245" s="203">
        <v>1.5699999999999999E-2</v>
      </c>
      <c r="Q245" s="204">
        <f t="shared" si="32"/>
        <v>0</v>
      </c>
    </row>
    <row r="246" spans="2:17" x14ac:dyDescent="0.25">
      <c r="B246" s="77" t="s">
        <v>52</v>
      </c>
      <c r="C246" s="78" t="s">
        <v>166</v>
      </c>
      <c r="D246" s="78" t="s">
        <v>22</v>
      </c>
      <c r="E246" s="79"/>
      <c r="F246" s="198">
        <f t="shared" si="33"/>
        <v>100</v>
      </c>
      <c r="G246" s="284">
        <f>+D65</f>
        <v>0</v>
      </c>
      <c r="H246" s="199">
        <v>1</v>
      </c>
      <c r="I246" s="200">
        <f t="shared" si="35"/>
        <v>0</v>
      </c>
      <c r="J246" s="201">
        <f t="shared" si="30"/>
        <v>0</v>
      </c>
      <c r="K246" s="291">
        <v>7.1627906976744191E-2</v>
      </c>
      <c r="L246" s="202"/>
      <c r="M246" s="201">
        <f t="shared" si="31"/>
        <v>0</v>
      </c>
      <c r="N246" s="168">
        <v>1.1999999999999999E-3</v>
      </c>
      <c r="O246" s="203"/>
      <c r="P246" s="203">
        <v>1.5699999999999999E-2</v>
      </c>
      <c r="Q246" s="204">
        <f t="shared" si="32"/>
        <v>0</v>
      </c>
    </row>
    <row r="247" spans="2:17" x14ac:dyDescent="0.25">
      <c r="B247" s="77" t="s">
        <v>52</v>
      </c>
      <c r="C247" s="78" t="s">
        <v>166</v>
      </c>
      <c r="D247" s="78" t="s">
        <v>24</v>
      </c>
      <c r="E247" s="79"/>
      <c r="F247" s="198">
        <f t="shared" si="33"/>
        <v>100</v>
      </c>
      <c r="G247" s="284">
        <f>+E65</f>
        <v>0.01</v>
      </c>
      <c r="H247" s="199">
        <v>1</v>
      </c>
      <c r="I247" s="200">
        <f t="shared" si="35"/>
        <v>1</v>
      </c>
      <c r="J247" s="201">
        <f t="shared" si="30"/>
        <v>7.1627906976744191E-2</v>
      </c>
      <c r="K247" s="291">
        <v>7.1627906976744191E-2</v>
      </c>
      <c r="L247" s="202"/>
      <c r="M247" s="201">
        <f t="shared" si="31"/>
        <v>1.1999999999999999E-3</v>
      </c>
      <c r="N247" s="168">
        <v>1.1999999999999999E-3</v>
      </c>
      <c r="O247" s="203"/>
      <c r="P247" s="203">
        <v>1.5699999999999999E-2</v>
      </c>
      <c r="Q247" s="204">
        <f t="shared" si="32"/>
        <v>1.5699999999999999E-2</v>
      </c>
    </row>
    <row r="248" spans="2:17" x14ac:dyDescent="0.25">
      <c r="B248" s="77" t="s">
        <v>52</v>
      </c>
      <c r="C248" s="78" t="s">
        <v>166</v>
      </c>
      <c r="D248" s="78" t="s">
        <v>108</v>
      </c>
      <c r="E248" s="79"/>
      <c r="F248" s="198">
        <f t="shared" si="33"/>
        <v>100</v>
      </c>
      <c r="G248" s="284">
        <f>+I65</f>
        <v>0</v>
      </c>
      <c r="H248" s="199">
        <v>1</v>
      </c>
      <c r="I248" s="200">
        <f t="shared" si="35"/>
        <v>0</v>
      </c>
      <c r="J248" s="201">
        <f t="shared" si="30"/>
        <v>0</v>
      </c>
      <c r="K248" s="292">
        <v>0</v>
      </c>
      <c r="L248" s="202"/>
      <c r="M248" s="201">
        <f t="shared" si="31"/>
        <v>0</v>
      </c>
      <c r="N248" s="168">
        <v>0</v>
      </c>
      <c r="O248" s="203"/>
      <c r="P248" s="203">
        <v>1.5699999999999999E-2</v>
      </c>
      <c r="Q248" s="204">
        <f t="shared" si="32"/>
        <v>0</v>
      </c>
    </row>
    <row r="249" spans="2:17" x14ac:dyDescent="0.25">
      <c r="B249" s="77" t="s">
        <v>52</v>
      </c>
      <c r="C249" s="78" t="s">
        <v>166</v>
      </c>
      <c r="D249" s="78" t="s">
        <v>43</v>
      </c>
      <c r="E249" s="87"/>
      <c r="F249" s="198">
        <f t="shared" si="33"/>
        <v>100</v>
      </c>
      <c r="G249" s="284">
        <f>+K65</f>
        <v>0</v>
      </c>
      <c r="H249" s="199">
        <v>1</v>
      </c>
      <c r="I249" s="200">
        <f t="shared" si="35"/>
        <v>0</v>
      </c>
      <c r="J249" s="201">
        <f t="shared" si="30"/>
        <v>0</v>
      </c>
      <c r="K249" s="291">
        <v>2.2325581395348834E-2</v>
      </c>
      <c r="L249" s="202"/>
      <c r="M249" s="201">
        <f t="shared" si="31"/>
        <v>0</v>
      </c>
      <c r="N249" s="168">
        <v>1.1000000000000001E-3</v>
      </c>
      <c r="O249" s="203"/>
      <c r="P249" s="203">
        <v>1.5699999999999999E-2</v>
      </c>
      <c r="Q249" s="204">
        <f t="shared" si="32"/>
        <v>0</v>
      </c>
    </row>
    <row r="250" spans="2:17" x14ac:dyDescent="0.25">
      <c r="B250" s="77" t="s">
        <v>52</v>
      </c>
      <c r="C250" s="78" t="s">
        <v>166</v>
      </c>
      <c r="D250" s="78" t="s">
        <v>44</v>
      </c>
      <c r="E250" s="87"/>
      <c r="F250" s="198">
        <f t="shared" si="33"/>
        <v>100</v>
      </c>
      <c r="G250" s="284">
        <f>+L65</f>
        <v>0</v>
      </c>
      <c r="H250" s="199">
        <v>1</v>
      </c>
      <c r="I250" s="200">
        <f t="shared" si="35"/>
        <v>0</v>
      </c>
      <c r="J250" s="201">
        <f t="shared" si="30"/>
        <v>0</v>
      </c>
      <c r="K250" s="291">
        <v>2.2325581395348834E-2</v>
      </c>
      <c r="L250" s="202"/>
      <c r="M250" s="201">
        <f t="shared" si="31"/>
        <v>0</v>
      </c>
      <c r="N250" s="168">
        <v>1.1000000000000001E-3</v>
      </c>
      <c r="O250" s="203"/>
      <c r="P250" s="203">
        <v>1.5699999999999999E-2</v>
      </c>
      <c r="Q250" s="204">
        <f t="shared" si="32"/>
        <v>0</v>
      </c>
    </row>
    <row r="251" spans="2:17" x14ac:dyDescent="0.25">
      <c r="B251" s="49" t="s">
        <v>52</v>
      </c>
      <c r="C251" s="50" t="s">
        <v>167</v>
      </c>
      <c r="D251" s="50" t="s">
        <v>15</v>
      </c>
      <c r="E251" s="95" t="s">
        <v>152</v>
      </c>
      <c r="F251" s="280">
        <f>+B47</f>
        <v>80</v>
      </c>
      <c r="G251" s="272">
        <f>+B66</f>
        <v>0.105</v>
      </c>
      <c r="H251" s="272">
        <f>+B83</f>
        <v>6.9999999999999951E-2</v>
      </c>
      <c r="I251" s="171">
        <f t="shared" si="35"/>
        <v>0.58799999999999963</v>
      </c>
      <c r="J251" s="158">
        <f t="shared" si="30"/>
        <v>2.112697674418603</v>
      </c>
      <c r="K251" s="291">
        <v>3.5930232558139532</v>
      </c>
      <c r="L251" s="159"/>
      <c r="M251" s="158">
        <f t="shared" si="31"/>
        <v>1.352399999999999E-3</v>
      </c>
      <c r="N251" s="160">
        <v>2.3E-3</v>
      </c>
      <c r="O251" s="160"/>
      <c r="P251" s="160">
        <v>1.5699999999999999E-2</v>
      </c>
      <c r="Q251" s="161">
        <f t="shared" si="32"/>
        <v>9.2315999999999943E-3</v>
      </c>
    </row>
    <row r="252" spans="2:17" x14ac:dyDescent="0.25">
      <c r="B252" s="51" t="s">
        <v>52</v>
      </c>
      <c r="C252" s="52" t="s">
        <v>167</v>
      </c>
      <c r="D252" s="52" t="s">
        <v>15</v>
      </c>
      <c r="E252" s="81" t="s">
        <v>154</v>
      </c>
      <c r="F252" s="195">
        <f>+$F$251</f>
        <v>80</v>
      </c>
      <c r="G252" s="156">
        <f>+G251</f>
        <v>0.105</v>
      </c>
      <c r="H252" s="273">
        <f>+C83</f>
        <v>0.1</v>
      </c>
      <c r="I252" s="171">
        <f t="shared" si="35"/>
        <v>0.84000000000000008</v>
      </c>
      <c r="J252" s="162">
        <f t="shared" ref="J252:J283" si="37">K252*$I252</f>
        <v>0.54990697674418598</v>
      </c>
      <c r="K252" s="291">
        <v>0.65465116279069757</v>
      </c>
      <c r="L252" s="159"/>
      <c r="M252" s="162">
        <f t="shared" ref="M252:M283" si="38">N252*$I252</f>
        <v>1.9320000000000001E-3</v>
      </c>
      <c r="N252" s="160">
        <v>2.3E-3</v>
      </c>
      <c r="O252" s="160"/>
      <c r="P252" s="160">
        <v>1.5699999999999999E-2</v>
      </c>
      <c r="Q252" s="161">
        <f t="shared" ref="Q252:Q283" si="39">+P252*I252</f>
        <v>1.3188E-2</v>
      </c>
    </row>
    <row r="253" spans="2:17" x14ac:dyDescent="0.25">
      <c r="B253" s="51" t="s">
        <v>52</v>
      </c>
      <c r="C253" s="52" t="s">
        <v>167</v>
      </c>
      <c r="D253" s="52" t="s">
        <v>15</v>
      </c>
      <c r="E253" s="81" t="s">
        <v>18</v>
      </c>
      <c r="F253" s="195">
        <f t="shared" ref="F253:F270" si="40">+$F$251</f>
        <v>80</v>
      </c>
      <c r="G253" s="156">
        <f t="shared" ref="G253:G257" si="41">+G252</f>
        <v>0.105</v>
      </c>
      <c r="H253" s="273">
        <f>+D83</f>
        <v>0.2</v>
      </c>
      <c r="I253" s="157">
        <f t="shared" si="35"/>
        <v>1.6800000000000002</v>
      </c>
      <c r="J253" s="162">
        <f t="shared" si="37"/>
        <v>0.44930232558139543</v>
      </c>
      <c r="K253" s="291">
        <v>0.26744186046511631</v>
      </c>
      <c r="L253" s="159"/>
      <c r="M253" s="162">
        <f t="shared" si="38"/>
        <v>3.8640000000000002E-3</v>
      </c>
      <c r="N253" s="160">
        <v>2.3E-3</v>
      </c>
      <c r="O253" s="160"/>
      <c r="P253" s="160">
        <v>1.5699999999999999E-2</v>
      </c>
      <c r="Q253" s="161">
        <f t="shared" si="39"/>
        <v>2.6376E-2</v>
      </c>
    </row>
    <row r="254" spans="2:17" x14ac:dyDescent="0.25">
      <c r="B254" s="51" t="s">
        <v>52</v>
      </c>
      <c r="C254" s="52" t="s">
        <v>167</v>
      </c>
      <c r="D254" s="52" t="s">
        <v>15</v>
      </c>
      <c r="E254" s="81" t="s">
        <v>155</v>
      </c>
      <c r="F254" s="195">
        <f t="shared" si="40"/>
        <v>80</v>
      </c>
      <c r="G254" s="156">
        <f t="shared" si="41"/>
        <v>0.105</v>
      </c>
      <c r="H254" s="273">
        <f>+E83</f>
        <v>0.3</v>
      </c>
      <c r="I254" s="157">
        <f t="shared" si="35"/>
        <v>2.52</v>
      </c>
      <c r="J254" s="162">
        <f t="shared" si="37"/>
        <v>0.378</v>
      </c>
      <c r="K254" s="291">
        <v>0.15</v>
      </c>
      <c r="L254" s="159"/>
      <c r="M254" s="162">
        <f t="shared" si="38"/>
        <v>2.7720000000000002E-3</v>
      </c>
      <c r="N254" s="160">
        <v>1.1000000000000001E-3</v>
      </c>
      <c r="O254" s="160"/>
      <c r="P254" s="160">
        <v>1.5699999999999999E-2</v>
      </c>
      <c r="Q254" s="161">
        <f t="shared" si="39"/>
        <v>3.9563999999999995E-2</v>
      </c>
    </row>
    <row r="255" spans="2:17" x14ac:dyDescent="0.25">
      <c r="B255" s="51" t="s">
        <v>52</v>
      </c>
      <c r="C255" s="52" t="s">
        <v>167</v>
      </c>
      <c r="D255" s="52" t="s">
        <v>15</v>
      </c>
      <c r="E255" s="81" t="s">
        <v>156</v>
      </c>
      <c r="F255" s="195">
        <f t="shared" si="40"/>
        <v>80</v>
      </c>
      <c r="G255" s="156">
        <f t="shared" si="41"/>
        <v>0.105</v>
      </c>
      <c r="H255" s="273">
        <f>+F83</f>
        <v>0.2</v>
      </c>
      <c r="I255" s="157">
        <f t="shared" si="35"/>
        <v>1.6800000000000002</v>
      </c>
      <c r="J255" s="162">
        <f t="shared" si="37"/>
        <v>0.12502325581395349</v>
      </c>
      <c r="K255" s="291">
        <v>7.441860465116279E-2</v>
      </c>
      <c r="L255" s="159"/>
      <c r="M255" s="162">
        <f t="shared" si="38"/>
        <v>1.8480000000000003E-3</v>
      </c>
      <c r="N255" s="160">
        <v>1.1000000000000001E-3</v>
      </c>
      <c r="O255" s="160"/>
      <c r="P255" s="160">
        <v>1.5699999999999999E-2</v>
      </c>
      <c r="Q255" s="161">
        <f t="shared" si="39"/>
        <v>2.6376E-2</v>
      </c>
    </row>
    <row r="256" spans="2:17" x14ac:dyDescent="0.25">
      <c r="B256" s="51" t="s">
        <v>52</v>
      </c>
      <c r="C256" s="52" t="s">
        <v>167</v>
      </c>
      <c r="D256" s="52" t="s">
        <v>15</v>
      </c>
      <c r="E256" s="81" t="s">
        <v>157</v>
      </c>
      <c r="F256" s="195">
        <f t="shared" si="40"/>
        <v>80</v>
      </c>
      <c r="G256" s="156">
        <f t="shared" si="41"/>
        <v>0.105</v>
      </c>
      <c r="H256" s="273">
        <f>+G83</f>
        <v>7.0000000000000007E-2</v>
      </c>
      <c r="I256" s="157">
        <f>F256*G256*IF(ISBLANK(H256),1,H256)</f>
        <v>0.58800000000000008</v>
      </c>
      <c r="J256" s="162">
        <f t="shared" si="37"/>
        <v>4.3758139534883729E-2</v>
      </c>
      <c r="K256" s="291">
        <v>7.441860465116279E-2</v>
      </c>
      <c r="L256" s="159"/>
      <c r="M256" s="162">
        <f t="shared" si="38"/>
        <v>8.2320000000000006E-4</v>
      </c>
      <c r="N256" s="160">
        <v>1.4E-3</v>
      </c>
      <c r="O256" s="160"/>
      <c r="P256" s="160">
        <v>1.5699999999999999E-2</v>
      </c>
      <c r="Q256" s="161">
        <f t="shared" si="39"/>
        <v>9.2316000000000013E-3</v>
      </c>
    </row>
    <row r="257" spans="2:17" x14ac:dyDescent="0.25">
      <c r="B257" s="66" t="s">
        <v>52</v>
      </c>
      <c r="C257" s="68" t="s">
        <v>167</v>
      </c>
      <c r="D257" s="68" t="s">
        <v>15</v>
      </c>
      <c r="E257" s="69" t="s">
        <v>158</v>
      </c>
      <c r="F257" s="196">
        <f t="shared" si="40"/>
        <v>80</v>
      </c>
      <c r="G257" s="164">
        <f t="shared" si="41"/>
        <v>0.105</v>
      </c>
      <c r="H257" s="274">
        <f>+H83</f>
        <v>0.06</v>
      </c>
      <c r="I257" s="165">
        <f t="shared" si="35"/>
        <v>0.504</v>
      </c>
      <c r="J257" s="166">
        <f t="shared" si="37"/>
        <v>3.7506976744186044E-2</v>
      </c>
      <c r="K257" s="292">
        <v>7.441860465116279E-2</v>
      </c>
      <c r="L257" s="167"/>
      <c r="M257" s="166">
        <f t="shared" si="38"/>
        <v>6.0479999999999996E-4</v>
      </c>
      <c r="N257" s="168">
        <v>1.1999999999999999E-3</v>
      </c>
      <c r="O257" s="168"/>
      <c r="P257" s="168">
        <v>1.5699999999999999E-2</v>
      </c>
      <c r="Q257" s="169">
        <f t="shared" si="39"/>
        <v>7.9127999999999993E-3</v>
      </c>
    </row>
    <row r="258" spans="2:17" x14ac:dyDescent="0.25">
      <c r="B258" s="49" t="s">
        <v>52</v>
      </c>
      <c r="C258" s="50" t="s">
        <v>167</v>
      </c>
      <c r="D258" s="72" t="s">
        <v>29</v>
      </c>
      <c r="E258" s="95" t="s">
        <v>159</v>
      </c>
      <c r="F258" s="197">
        <f t="shared" si="40"/>
        <v>80</v>
      </c>
      <c r="G258" s="272">
        <f>+C66+H66</f>
        <v>0.89</v>
      </c>
      <c r="H258" s="272">
        <f>+J83</f>
        <v>6.9999999999999951E-2</v>
      </c>
      <c r="I258" s="171">
        <f t="shared" si="35"/>
        <v>4.9839999999999964</v>
      </c>
      <c r="J258" s="158">
        <f t="shared" si="37"/>
        <v>9.6202790697674345</v>
      </c>
      <c r="K258" s="291">
        <v>1.9302325581395348</v>
      </c>
      <c r="L258" s="159"/>
      <c r="M258" s="158">
        <f t="shared" si="38"/>
        <v>1.7743039999999985</v>
      </c>
      <c r="N258" s="160">
        <v>0.35599999999999998</v>
      </c>
      <c r="O258" s="160"/>
      <c r="P258" s="160">
        <v>1.5699999999999999E-2</v>
      </c>
      <c r="Q258" s="161">
        <f t="shared" si="39"/>
        <v>7.8248799999999938E-2</v>
      </c>
    </row>
    <row r="259" spans="2:17" x14ac:dyDescent="0.25">
      <c r="B259" s="51" t="s">
        <v>52</v>
      </c>
      <c r="C259" s="52" t="s">
        <v>167</v>
      </c>
      <c r="D259" s="50" t="s">
        <v>29</v>
      </c>
      <c r="E259" s="81" t="s">
        <v>160</v>
      </c>
      <c r="F259" s="195">
        <f t="shared" si="40"/>
        <v>80</v>
      </c>
      <c r="G259" s="156">
        <f>+G258</f>
        <v>0.89</v>
      </c>
      <c r="H259" s="273">
        <f>+K83</f>
        <v>0.04</v>
      </c>
      <c r="I259" s="171">
        <f t="shared" si="35"/>
        <v>2.8480000000000003</v>
      </c>
      <c r="J259" s="162">
        <f t="shared" si="37"/>
        <v>4.0401860465116286</v>
      </c>
      <c r="K259" s="291">
        <v>1.4186046511627908</v>
      </c>
      <c r="L259" s="159"/>
      <c r="M259" s="162">
        <f t="shared" si="38"/>
        <v>0.33321600000000007</v>
      </c>
      <c r="N259" s="160">
        <v>0.11700000000000001</v>
      </c>
      <c r="O259" s="160"/>
      <c r="P259" s="160">
        <v>1.5699999999999999E-2</v>
      </c>
      <c r="Q259" s="161">
        <f t="shared" si="39"/>
        <v>4.4713599999999999E-2</v>
      </c>
    </row>
    <row r="260" spans="2:17" x14ac:dyDescent="0.25">
      <c r="B260" s="51" t="s">
        <v>52</v>
      </c>
      <c r="C260" s="52" t="s">
        <v>167</v>
      </c>
      <c r="D260" s="52" t="s">
        <v>29</v>
      </c>
      <c r="E260" s="81" t="s">
        <v>161</v>
      </c>
      <c r="F260" s="195">
        <f t="shared" si="40"/>
        <v>80</v>
      </c>
      <c r="G260" s="156">
        <f t="shared" ref="G260:G264" si="42">+G259</f>
        <v>0.89</v>
      </c>
      <c r="H260" s="273">
        <f>+L83</f>
        <v>0.1</v>
      </c>
      <c r="I260" s="157">
        <f t="shared" si="35"/>
        <v>7.120000000000001</v>
      </c>
      <c r="J260" s="162">
        <f t="shared" si="37"/>
        <v>10.100465116279072</v>
      </c>
      <c r="K260" s="291">
        <v>1.4186046511627908</v>
      </c>
      <c r="L260" s="159"/>
      <c r="M260" s="162">
        <f t="shared" si="38"/>
        <v>0.83304000000000011</v>
      </c>
      <c r="N260" s="160">
        <v>0.11700000000000001</v>
      </c>
      <c r="O260" s="160"/>
      <c r="P260" s="160">
        <v>1.5699999999999999E-2</v>
      </c>
      <c r="Q260" s="161">
        <f t="shared" si="39"/>
        <v>0.11178400000000001</v>
      </c>
    </row>
    <row r="261" spans="2:17" x14ac:dyDescent="0.25">
      <c r="B261" s="51" t="s">
        <v>52</v>
      </c>
      <c r="C261" s="52" t="s">
        <v>167</v>
      </c>
      <c r="D261" s="52" t="s">
        <v>29</v>
      </c>
      <c r="E261" s="81" t="s">
        <v>162</v>
      </c>
      <c r="F261" s="195">
        <f t="shared" si="40"/>
        <v>80</v>
      </c>
      <c r="G261" s="156">
        <f t="shared" si="42"/>
        <v>0.89</v>
      </c>
      <c r="H261" s="273">
        <f>+M83</f>
        <v>0.19</v>
      </c>
      <c r="I261" s="157">
        <f t="shared" si="35"/>
        <v>13.528</v>
      </c>
      <c r="J261" s="162">
        <f t="shared" si="37"/>
        <v>16.202139534883724</v>
      </c>
      <c r="K261" s="291">
        <v>1.1976744186046513</v>
      </c>
      <c r="L261" s="159"/>
      <c r="M261" s="162">
        <f t="shared" si="38"/>
        <v>1.0592424</v>
      </c>
      <c r="N261" s="160">
        <v>7.8299999999999995E-2</v>
      </c>
      <c r="O261" s="160"/>
      <c r="P261" s="160">
        <v>1.5699999999999999E-2</v>
      </c>
      <c r="Q261" s="161">
        <f t="shared" si="39"/>
        <v>0.21238959999999998</v>
      </c>
    </row>
    <row r="262" spans="2:17" x14ac:dyDescent="0.25">
      <c r="B262" s="51" t="s">
        <v>52</v>
      </c>
      <c r="C262" s="52" t="s">
        <v>167</v>
      </c>
      <c r="D262" s="52" t="s">
        <v>29</v>
      </c>
      <c r="E262" s="81" t="s">
        <v>163</v>
      </c>
      <c r="F262" s="195">
        <f t="shared" si="40"/>
        <v>80</v>
      </c>
      <c r="G262" s="156">
        <f t="shared" si="42"/>
        <v>0.89</v>
      </c>
      <c r="H262" s="273">
        <f>+N83</f>
        <v>0.3</v>
      </c>
      <c r="I262" s="157">
        <f t="shared" si="35"/>
        <v>21.36</v>
      </c>
      <c r="J262" s="162">
        <f t="shared" si="37"/>
        <v>20.639720930232556</v>
      </c>
      <c r="K262" s="291">
        <v>0.96627906976744182</v>
      </c>
      <c r="L262" s="159"/>
      <c r="M262" s="162">
        <f t="shared" si="38"/>
        <v>0.87362399999999996</v>
      </c>
      <c r="N262" s="160">
        <v>4.0899999999999999E-2</v>
      </c>
      <c r="O262" s="160"/>
      <c r="P262" s="160">
        <v>1.5699999999999999E-2</v>
      </c>
      <c r="Q262" s="161">
        <f t="shared" si="39"/>
        <v>0.33535199999999998</v>
      </c>
    </row>
    <row r="263" spans="2:17" x14ac:dyDescent="0.25">
      <c r="B263" s="51" t="s">
        <v>52</v>
      </c>
      <c r="C263" s="52" t="s">
        <v>167</v>
      </c>
      <c r="D263" s="52" t="s">
        <v>29</v>
      </c>
      <c r="E263" s="81" t="s">
        <v>164</v>
      </c>
      <c r="F263" s="195">
        <f t="shared" si="40"/>
        <v>80</v>
      </c>
      <c r="G263" s="156">
        <f t="shared" si="42"/>
        <v>0.89</v>
      </c>
      <c r="H263" s="273">
        <f>+O83</f>
        <v>0.2</v>
      </c>
      <c r="I263" s="157">
        <f>F263*G263*IF(ISBLANK(H263),1,H263)</f>
        <v>14.240000000000002</v>
      </c>
      <c r="J263" s="162">
        <f t="shared" si="37"/>
        <v>19.041860465116279</v>
      </c>
      <c r="K263" s="291">
        <v>1.3372093023255813</v>
      </c>
      <c r="L263" s="159"/>
      <c r="M263" s="162">
        <f t="shared" si="38"/>
        <v>1.4240000000000003E-2</v>
      </c>
      <c r="N263" s="160">
        <v>1E-3</v>
      </c>
      <c r="O263" s="160"/>
      <c r="P263" s="160">
        <v>1.5699999999999999E-2</v>
      </c>
      <c r="Q263" s="161">
        <f t="shared" si="39"/>
        <v>0.22356800000000002</v>
      </c>
    </row>
    <row r="264" spans="2:17" x14ac:dyDescent="0.25">
      <c r="B264" s="51" t="s">
        <v>52</v>
      </c>
      <c r="C264" s="52" t="s">
        <v>167</v>
      </c>
      <c r="D264" s="52" t="s">
        <v>29</v>
      </c>
      <c r="E264" s="81" t="s">
        <v>165</v>
      </c>
      <c r="F264" s="195">
        <f t="shared" si="40"/>
        <v>80</v>
      </c>
      <c r="G264" s="156">
        <f t="shared" si="42"/>
        <v>0.89</v>
      </c>
      <c r="H264" s="273">
        <f>+P83</f>
        <v>0.1</v>
      </c>
      <c r="I264" s="157">
        <f t="shared" si="35"/>
        <v>7.120000000000001</v>
      </c>
      <c r="J264" s="162">
        <f t="shared" si="37"/>
        <v>4.1064186046511635</v>
      </c>
      <c r="K264" s="291">
        <v>0.57674418604651168</v>
      </c>
      <c r="L264" s="159"/>
      <c r="M264" s="162">
        <f t="shared" si="38"/>
        <v>6.4080000000000005E-3</v>
      </c>
      <c r="N264" s="160">
        <v>8.9999999999999998E-4</v>
      </c>
      <c r="O264" s="160"/>
      <c r="P264" s="160">
        <v>1.5699999999999999E-2</v>
      </c>
      <c r="Q264" s="161">
        <f t="shared" si="39"/>
        <v>0.11178400000000001</v>
      </c>
    </row>
    <row r="265" spans="2:17" x14ac:dyDescent="0.25">
      <c r="B265" s="77" t="s">
        <v>52</v>
      </c>
      <c r="C265" s="78" t="s">
        <v>167</v>
      </c>
      <c r="D265" s="78" t="s">
        <v>45</v>
      </c>
      <c r="E265" s="79"/>
      <c r="F265" s="198">
        <f t="shared" si="40"/>
        <v>80</v>
      </c>
      <c r="G265" s="284">
        <f>+J66</f>
        <v>0</v>
      </c>
      <c r="H265" s="199">
        <v>1</v>
      </c>
      <c r="I265" s="200">
        <f t="shared" si="35"/>
        <v>0</v>
      </c>
      <c r="J265" s="201">
        <f t="shared" si="37"/>
        <v>0</v>
      </c>
      <c r="K265" s="294">
        <v>0</v>
      </c>
      <c r="L265" s="202"/>
      <c r="M265" s="201">
        <f t="shared" si="38"/>
        <v>0</v>
      </c>
      <c r="N265" s="168">
        <v>0</v>
      </c>
      <c r="O265" s="203"/>
      <c r="P265" s="203">
        <v>1.5699999999999999E-2</v>
      </c>
      <c r="Q265" s="204">
        <f t="shared" si="39"/>
        <v>0</v>
      </c>
    </row>
    <row r="266" spans="2:17" x14ac:dyDescent="0.25">
      <c r="B266" s="77" t="s">
        <v>52</v>
      </c>
      <c r="C266" s="78" t="s">
        <v>167</v>
      </c>
      <c r="D266" s="78" t="s">
        <v>22</v>
      </c>
      <c r="E266" s="79"/>
      <c r="F266" s="198">
        <f t="shared" si="40"/>
        <v>80</v>
      </c>
      <c r="G266" s="284">
        <f>+D66</f>
        <v>0</v>
      </c>
      <c r="H266" s="199">
        <v>1</v>
      </c>
      <c r="I266" s="200">
        <f t="shared" si="35"/>
        <v>0</v>
      </c>
      <c r="J266" s="201">
        <f t="shared" si="37"/>
        <v>0</v>
      </c>
      <c r="K266" s="291">
        <v>7.1627906976744191E-2</v>
      </c>
      <c r="L266" s="202"/>
      <c r="M266" s="201">
        <f t="shared" si="38"/>
        <v>0</v>
      </c>
      <c r="N266" s="168">
        <v>1.1999999999999999E-3</v>
      </c>
      <c r="O266" s="203"/>
      <c r="P266" s="203">
        <v>1.5699999999999999E-2</v>
      </c>
      <c r="Q266" s="204">
        <f t="shared" si="39"/>
        <v>0</v>
      </c>
    </row>
    <row r="267" spans="2:17" x14ac:dyDescent="0.25">
      <c r="B267" s="77" t="s">
        <v>52</v>
      </c>
      <c r="C267" s="78" t="s">
        <v>167</v>
      </c>
      <c r="D267" s="78" t="s">
        <v>24</v>
      </c>
      <c r="E267" s="79"/>
      <c r="F267" s="198">
        <f t="shared" si="40"/>
        <v>80</v>
      </c>
      <c r="G267" s="284">
        <f>+E66</f>
        <v>5.0000000000000001E-3</v>
      </c>
      <c r="H267" s="199">
        <v>1</v>
      </c>
      <c r="I267" s="200">
        <f t="shared" si="35"/>
        <v>0.4</v>
      </c>
      <c r="J267" s="201">
        <f t="shared" si="37"/>
        <v>2.8651162790697678E-2</v>
      </c>
      <c r="K267" s="291">
        <v>7.1627906976744191E-2</v>
      </c>
      <c r="L267" s="202"/>
      <c r="M267" s="201">
        <f t="shared" si="38"/>
        <v>4.7999999999999996E-4</v>
      </c>
      <c r="N267" s="168">
        <v>1.1999999999999999E-3</v>
      </c>
      <c r="O267" s="203"/>
      <c r="P267" s="203">
        <v>1.5699999999999999E-2</v>
      </c>
      <c r="Q267" s="204">
        <f t="shared" si="39"/>
        <v>6.28E-3</v>
      </c>
    </row>
    <row r="268" spans="2:17" x14ac:dyDescent="0.25">
      <c r="B268" s="77" t="s">
        <v>52</v>
      </c>
      <c r="C268" s="78" t="s">
        <v>167</v>
      </c>
      <c r="D268" s="78" t="s">
        <v>108</v>
      </c>
      <c r="E268" s="79"/>
      <c r="F268" s="198">
        <f t="shared" si="40"/>
        <v>80</v>
      </c>
      <c r="G268" s="284">
        <f>+I66</f>
        <v>0</v>
      </c>
      <c r="H268" s="199">
        <v>1</v>
      </c>
      <c r="I268" s="200">
        <f t="shared" si="35"/>
        <v>0</v>
      </c>
      <c r="J268" s="201">
        <f t="shared" si="37"/>
        <v>0</v>
      </c>
      <c r="K268" s="292">
        <v>0</v>
      </c>
      <c r="L268" s="202"/>
      <c r="M268" s="201">
        <f t="shared" si="38"/>
        <v>0</v>
      </c>
      <c r="N268" s="168">
        <v>0</v>
      </c>
      <c r="O268" s="203"/>
      <c r="P268" s="203">
        <v>1.5699999999999999E-2</v>
      </c>
      <c r="Q268" s="204">
        <f t="shared" si="39"/>
        <v>0</v>
      </c>
    </row>
    <row r="269" spans="2:17" x14ac:dyDescent="0.25">
      <c r="B269" s="85" t="s">
        <v>52</v>
      </c>
      <c r="C269" s="86" t="s">
        <v>167</v>
      </c>
      <c r="D269" s="86" t="s">
        <v>43</v>
      </c>
      <c r="E269" s="87"/>
      <c r="F269" s="198">
        <f t="shared" si="40"/>
        <v>80</v>
      </c>
      <c r="G269" s="284">
        <f>+K66</f>
        <v>0</v>
      </c>
      <c r="H269" s="199">
        <v>1</v>
      </c>
      <c r="I269" s="200">
        <f t="shared" si="35"/>
        <v>0</v>
      </c>
      <c r="J269" s="201">
        <f t="shared" si="37"/>
        <v>0</v>
      </c>
      <c r="K269" s="291">
        <v>2.2325581395348834E-2</v>
      </c>
      <c r="L269" s="202"/>
      <c r="M269" s="201">
        <f t="shared" si="38"/>
        <v>0</v>
      </c>
      <c r="N269" s="168">
        <v>1.1000000000000001E-3</v>
      </c>
      <c r="O269" s="203"/>
      <c r="P269" s="203">
        <v>1.5699999999999999E-2</v>
      </c>
      <c r="Q269" s="204">
        <f t="shared" si="39"/>
        <v>0</v>
      </c>
    </row>
    <row r="270" spans="2:17" ht="15.75" thickBot="1" x14ac:dyDescent="0.3">
      <c r="B270" s="59" t="s">
        <v>52</v>
      </c>
      <c r="C270" s="82" t="s">
        <v>167</v>
      </c>
      <c r="D270" s="82" t="s">
        <v>44</v>
      </c>
      <c r="E270" s="240"/>
      <c r="F270" s="205">
        <f t="shared" si="40"/>
        <v>80</v>
      </c>
      <c r="G270" s="285">
        <f>+L66</f>
        <v>0</v>
      </c>
      <c r="H270" s="206">
        <v>1</v>
      </c>
      <c r="I270" s="207">
        <f t="shared" si="35"/>
        <v>0</v>
      </c>
      <c r="J270" s="208">
        <f t="shared" si="37"/>
        <v>0</v>
      </c>
      <c r="K270" s="291">
        <v>2.2325581395348834E-2</v>
      </c>
      <c r="L270" s="209"/>
      <c r="M270" s="208">
        <f t="shared" si="38"/>
        <v>0</v>
      </c>
      <c r="N270" s="168">
        <v>1.1000000000000001E-3</v>
      </c>
      <c r="O270" s="210"/>
      <c r="P270" s="210">
        <v>1.5699999999999999E-2</v>
      </c>
      <c r="Q270" s="211">
        <f t="shared" si="39"/>
        <v>0</v>
      </c>
    </row>
    <row r="271" spans="2:17" x14ac:dyDescent="0.25">
      <c r="B271" s="49" t="s">
        <v>53</v>
      </c>
      <c r="C271" s="50" t="s">
        <v>54</v>
      </c>
      <c r="D271" s="72" t="s">
        <v>29</v>
      </c>
      <c r="E271" s="73" t="s">
        <v>159</v>
      </c>
      <c r="F271" s="280">
        <f>+B48</f>
        <v>60</v>
      </c>
      <c r="G271" s="272">
        <f>+C67+H67</f>
        <v>1</v>
      </c>
      <c r="H271" s="272">
        <f>+J84</f>
        <v>0.03</v>
      </c>
      <c r="I271" s="150">
        <f t="shared" si="35"/>
        <v>1.7999999999999998</v>
      </c>
      <c r="J271" s="184">
        <f t="shared" si="37"/>
        <v>19.684465116279068</v>
      </c>
      <c r="K271" s="290">
        <v>10.935813953488372</v>
      </c>
      <c r="L271" s="152"/>
      <c r="M271" s="184">
        <f t="shared" si="38"/>
        <v>0.71731080000000003</v>
      </c>
      <c r="N271" s="153">
        <v>0.39850600000000003</v>
      </c>
      <c r="O271" s="153"/>
      <c r="P271" s="153">
        <v>4.7399999999999998E-2</v>
      </c>
      <c r="Q271" s="154">
        <f t="shared" si="39"/>
        <v>8.5319999999999993E-2</v>
      </c>
    </row>
    <row r="272" spans="2:17" x14ac:dyDescent="0.25">
      <c r="B272" s="51" t="s">
        <v>53</v>
      </c>
      <c r="C272" s="52" t="s">
        <v>54</v>
      </c>
      <c r="D272" s="50" t="s">
        <v>29</v>
      </c>
      <c r="E272" s="65" t="s">
        <v>160</v>
      </c>
      <c r="F272" s="195">
        <f>$F$271</f>
        <v>60</v>
      </c>
      <c r="G272" s="156">
        <f>+G271</f>
        <v>1</v>
      </c>
      <c r="H272" s="273">
        <f>+K84</f>
        <v>0.03</v>
      </c>
      <c r="I272" s="171">
        <f t="shared" si="35"/>
        <v>1.7999999999999998</v>
      </c>
      <c r="J272" s="162">
        <f t="shared" si="37"/>
        <v>13.507744186046509</v>
      </c>
      <c r="K272" s="291">
        <v>7.5043023255813948</v>
      </c>
      <c r="L272" s="159"/>
      <c r="M272" s="162">
        <f t="shared" si="38"/>
        <v>0.45444599999999991</v>
      </c>
      <c r="N272" s="160">
        <v>0.25246999999999997</v>
      </c>
      <c r="O272" s="160"/>
      <c r="P272" s="160">
        <v>4.7399999999999998E-2</v>
      </c>
      <c r="Q272" s="161">
        <f t="shared" si="39"/>
        <v>8.5319999999999993E-2</v>
      </c>
    </row>
    <row r="273" spans="2:17" x14ac:dyDescent="0.25">
      <c r="B273" s="51" t="s">
        <v>53</v>
      </c>
      <c r="C273" s="52" t="s">
        <v>54</v>
      </c>
      <c r="D273" s="52" t="s">
        <v>29</v>
      </c>
      <c r="E273" s="65" t="s">
        <v>161</v>
      </c>
      <c r="F273" s="195">
        <f t="shared" ref="F273:F278" si="43">$F$271</f>
        <v>60</v>
      </c>
      <c r="G273" s="156">
        <f t="shared" ref="G273:G277" si="44">+G272</f>
        <v>1</v>
      </c>
      <c r="H273" s="273">
        <f>+L84</f>
        <v>0.1</v>
      </c>
      <c r="I273" s="157">
        <f t="shared" si="35"/>
        <v>6</v>
      </c>
      <c r="J273" s="162">
        <f t="shared" si="37"/>
        <v>46.917209302325588</v>
      </c>
      <c r="K273" s="291">
        <v>7.8195348837209311</v>
      </c>
      <c r="L273" s="159"/>
      <c r="M273" s="162">
        <f t="shared" si="38"/>
        <v>0.79032000000000002</v>
      </c>
      <c r="N273" s="160">
        <v>0.13172</v>
      </c>
      <c r="O273" s="160"/>
      <c r="P273" s="160">
        <v>4.7399999999999998E-2</v>
      </c>
      <c r="Q273" s="161">
        <f t="shared" si="39"/>
        <v>0.28439999999999999</v>
      </c>
    </row>
    <row r="274" spans="2:17" x14ac:dyDescent="0.25">
      <c r="B274" s="51" t="s">
        <v>53</v>
      </c>
      <c r="C274" s="52" t="s">
        <v>54</v>
      </c>
      <c r="D274" s="52" t="s">
        <v>29</v>
      </c>
      <c r="E274" s="65" t="s">
        <v>162</v>
      </c>
      <c r="F274" s="195">
        <f t="shared" si="43"/>
        <v>60</v>
      </c>
      <c r="G274" s="156">
        <f t="shared" si="44"/>
        <v>1</v>
      </c>
      <c r="H274" s="273">
        <f>+M84</f>
        <v>0.24</v>
      </c>
      <c r="I274" s="157">
        <f t="shared" si="35"/>
        <v>14.399999999999999</v>
      </c>
      <c r="J274" s="162">
        <f t="shared" si="37"/>
        <v>88.558325581395337</v>
      </c>
      <c r="K274" s="291">
        <v>6.1498837209302328</v>
      </c>
      <c r="L274" s="159"/>
      <c r="M274" s="162">
        <f t="shared" si="38"/>
        <v>1.5732431999999998</v>
      </c>
      <c r="N274" s="160">
        <v>0.109253</v>
      </c>
      <c r="O274" s="160"/>
      <c r="P274" s="160">
        <v>4.7399999999999998E-2</v>
      </c>
      <c r="Q274" s="161">
        <f t="shared" si="39"/>
        <v>0.68255999999999994</v>
      </c>
    </row>
    <row r="275" spans="2:17" x14ac:dyDescent="0.25">
      <c r="B275" s="51" t="s">
        <v>53</v>
      </c>
      <c r="C275" s="52" t="s">
        <v>54</v>
      </c>
      <c r="D275" s="52" t="s">
        <v>29</v>
      </c>
      <c r="E275" s="65" t="s">
        <v>163</v>
      </c>
      <c r="F275" s="195">
        <f t="shared" si="43"/>
        <v>60</v>
      </c>
      <c r="G275" s="156">
        <f t="shared" si="44"/>
        <v>1</v>
      </c>
      <c r="H275" s="273">
        <f>+N84</f>
        <v>0.3</v>
      </c>
      <c r="I275" s="157">
        <f t="shared" si="35"/>
        <v>18</v>
      </c>
      <c r="J275" s="162">
        <f t="shared" si="37"/>
        <v>68.224186046511619</v>
      </c>
      <c r="K275" s="291">
        <v>3.7902325581395346</v>
      </c>
      <c r="L275" s="159"/>
      <c r="M275" s="162">
        <f t="shared" si="38"/>
        <v>0.358074</v>
      </c>
      <c r="N275" s="160">
        <v>1.9893000000000001E-2</v>
      </c>
      <c r="O275" s="160"/>
      <c r="P275" s="160">
        <v>4.7399999999999998E-2</v>
      </c>
      <c r="Q275" s="161">
        <f t="shared" si="39"/>
        <v>0.85319999999999996</v>
      </c>
    </row>
    <row r="276" spans="2:17" x14ac:dyDescent="0.25">
      <c r="B276" s="51" t="s">
        <v>53</v>
      </c>
      <c r="C276" s="52" t="s">
        <v>54</v>
      </c>
      <c r="D276" s="52" t="s">
        <v>29</v>
      </c>
      <c r="E276" s="65" t="s">
        <v>164</v>
      </c>
      <c r="F276" s="195">
        <f t="shared" si="43"/>
        <v>60</v>
      </c>
      <c r="G276" s="156">
        <f t="shared" si="44"/>
        <v>1</v>
      </c>
      <c r="H276" s="273">
        <f>+O84</f>
        <v>0.25</v>
      </c>
      <c r="I276" s="157">
        <f>F276*G276*IF(ISBLANK(H276),1,H276)</f>
        <v>15</v>
      </c>
      <c r="J276" s="162">
        <f t="shared" si="37"/>
        <v>32.388139534883727</v>
      </c>
      <c r="K276" s="291">
        <v>2.1592093023255816</v>
      </c>
      <c r="L276" s="159"/>
      <c r="M276" s="162">
        <f t="shared" si="38"/>
        <v>0.29839500000000002</v>
      </c>
      <c r="N276" s="160">
        <v>1.9893000000000001E-2</v>
      </c>
      <c r="O276" s="160"/>
      <c r="P276" s="160">
        <v>4.7399999999999998E-2</v>
      </c>
      <c r="Q276" s="161">
        <f t="shared" si="39"/>
        <v>0.71099999999999997</v>
      </c>
    </row>
    <row r="277" spans="2:17" x14ac:dyDescent="0.25">
      <c r="B277" s="66" t="s">
        <v>53</v>
      </c>
      <c r="C277" s="68" t="s">
        <v>54</v>
      </c>
      <c r="D277" s="68" t="s">
        <v>29</v>
      </c>
      <c r="E277" s="69" t="s">
        <v>165</v>
      </c>
      <c r="F277" s="196">
        <f t="shared" si="43"/>
        <v>60</v>
      </c>
      <c r="G277" s="164">
        <f t="shared" si="44"/>
        <v>1</v>
      </c>
      <c r="H277" s="274">
        <f>+P84</f>
        <v>0.05</v>
      </c>
      <c r="I277" s="165">
        <f t="shared" si="35"/>
        <v>3</v>
      </c>
      <c r="J277" s="166">
        <f t="shared" si="37"/>
        <v>1.2508604651162791</v>
      </c>
      <c r="K277" s="292">
        <v>0.41695348837209306</v>
      </c>
      <c r="L277" s="167"/>
      <c r="M277" s="166">
        <f t="shared" si="38"/>
        <v>2.9370000000000004E-3</v>
      </c>
      <c r="N277" s="168">
        <v>9.7900000000000005E-4</v>
      </c>
      <c r="O277" s="168"/>
      <c r="P277" s="168">
        <v>4.7399999999999998E-2</v>
      </c>
      <c r="Q277" s="169">
        <f t="shared" si="39"/>
        <v>0.14219999999999999</v>
      </c>
    </row>
    <row r="278" spans="2:17" ht="15.75" thickBot="1" x14ac:dyDescent="0.3">
      <c r="B278" s="59" t="s">
        <v>53</v>
      </c>
      <c r="C278" s="82" t="s">
        <v>54</v>
      </c>
      <c r="D278" s="82" t="s">
        <v>108</v>
      </c>
      <c r="E278" s="80"/>
      <c r="F278" s="189">
        <f t="shared" si="43"/>
        <v>60</v>
      </c>
      <c r="G278" s="276">
        <f>+I67</f>
        <v>0</v>
      </c>
      <c r="H278" s="178">
        <v>1</v>
      </c>
      <c r="I278" s="179">
        <f t="shared" si="35"/>
        <v>0</v>
      </c>
      <c r="J278" s="180">
        <f t="shared" si="37"/>
        <v>0</v>
      </c>
      <c r="K278" s="293">
        <v>0</v>
      </c>
      <c r="L278" s="181"/>
      <c r="M278" s="180">
        <f t="shared" si="38"/>
        <v>0</v>
      </c>
      <c r="N278" s="182">
        <v>0</v>
      </c>
      <c r="O278" s="182"/>
      <c r="P278" s="182">
        <v>4.7399999999999998E-2</v>
      </c>
      <c r="Q278" s="183">
        <f t="shared" si="39"/>
        <v>0</v>
      </c>
    </row>
    <row r="279" spans="2:17" x14ac:dyDescent="0.25">
      <c r="B279" s="62" t="s">
        <v>150</v>
      </c>
      <c r="C279" s="64" t="s">
        <v>14</v>
      </c>
      <c r="D279" s="88" t="s">
        <v>29</v>
      </c>
      <c r="E279" s="73" t="s">
        <v>159</v>
      </c>
      <c r="F279" s="280">
        <f>+B33</f>
        <v>8</v>
      </c>
      <c r="G279" s="272">
        <f>+C55+H55</f>
        <v>0.999</v>
      </c>
      <c r="H279" s="272">
        <f>+J72</f>
        <v>0.03</v>
      </c>
      <c r="I279" s="150">
        <f t="shared" si="35"/>
        <v>0.23976</v>
      </c>
      <c r="J279" s="184">
        <f t="shared" si="37"/>
        <v>4.600046511627907</v>
      </c>
      <c r="K279" s="290">
        <v>19.186046511627907</v>
      </c>
      <c r="L279" s="152"/>
      <c r="M279" s="184">
        <f t="shared" si="38"/>
        <v>0.21794184</v>
      </c>
      <c r="N279" s="153">
        <v>0.90900000000000003</v>
      </c>
      <c r="O279" s="153"/>
      <c r="P279" s="153">
        <v>4.7399999999999998E-2</v>
      </c>
      <c r="Q279" s="154">
        <f t="shared" si="39"/>
        <v>1.1364624E-2</v>
      </c>
    </row>
    <row r="280" spans="2:17" x14ac:dyDescent="0.25">
      <c r="B280" s="51" t="s">
        <v>150</v>
      </c>
      <c r="C280" s="52" t="s">
        <v>14</v>
      </c>
      <c r="D280" s="50" t="s">
        <v>29</v>
      </c>
      <c r="E280" s="65" t="s">
        <v>160</v>
      </c>
      <c r="F280" s="155">
        <f>$F$279</f>
        <v>8</v>
      </c>
      <c r="G280" s="156">
        <f>+G279</f>
        <v>0.999</v>
      </c>
      <c r="H280" s="273">
        <f>+K72</f>
        <v>0.03</v>
      </c>
      <c r="I280" s="171">
        <f t="shared" si="35"/>
        <v>0.23976</v>
      </c>
      <c r="J280" s="158">
        <f t="shared" si="37"/>
        <v>2.815786046511628</v>
      </c>
      <c r="K280" s="291">
        <v>11.744186046511627</v>
      </c>
      <c r="L280" s="159"/>
      <c r="M280" s="158">
        <f t="shared" si="38"/>
        <v>0.11484504</v>
      </c>
      <c r="N280" s="160">
        <v>0.47899999999999998</v>
      </c>
      <c r="O280" s="160"/>
      <c r="P280" s="160">
        <v>4.7399999999999998E-2</v>
      </c>
      <c r="Q280" s="161">
        <f t="shared" si="39"/>
        <v>1.1364624E-2</v>
      </c>
    </row>
    <row r="281" spans="2:17" x14ac:dyDescent="0.25">
      <c r="B281" s="51" t="s">
        <v>150</v>
      </c>
      <c r="C281" s="52" t="s">
        <v>14</v>
      </c>
      <c r="D281" s="52" t="s">
        <v>29</v>
      </c>
      <c r="E281" s="65" t="s">
        <v>161</v>
      </c>
      <c r="F281" s="155">
        <f t="shared" ref="F281:F296" si="45">$F$279</f>
        <v>8</v>
      </c>
      <c r="G281" s="156">
        <f t="shared" ref="G281:G285" si="46">+G280</f>
        <v>0.999</v>
      </c>
      <c r="H281" s="273">
        <f>+L72</f>
        <v>0.24</v>
      </c>
      <c r="I281" s="157">
        <f t="shared" si="35"/>
        <v>1.91808</v>
      </c>
      <c r="J281" s="162">
        <f t="shared" si="37"/>
        <v>23.864483720930231</v>
      </c>
      <c r="K281" s="291">
        <v>12.441860465116278</v>
      </c>
      <c r="L281" s="159"/>
      <c r="M281" s="162">
        <f t="shared" si="38"/>
        <v>0.42197760000000001</v>
      </c>
      <c r="N281" s="160">
        <v>0.22</v>
      </c>
      <c r="O281" s="160"/>
      <c r="P281" s="160">
        <v>4.7399999999999998E-2</v>
      </c>
      <c r="Q281" s="161">
        <f t="shared" si="39"/>
        <v>9.0916992000000002E-2</v>
      </c>
    </row>
    <row r="282" spans="2:17" x14ac:dyDescent="0.25">
      <c r="B282" s="51" t="s">
        <v>150</v>
      </c>
      <c r="C282" s="52" t="s">
        <v>14</v>
      </c>
      <c r="D282" s="52" t="s">
        <v>29</v>
      </c>
      <c r="E282" s="65" t="s">
        <v>162</v>
      </c>
      <c r="F282" s="155">
        <f t="shared" si="45"/>
        <v>8</v>
      </c>
      <c r="G282" s="156">
        <f t="shared" si="46"/>
        <v>0.999</v>
      </c>
      <c r="H282" s="273">
        <f>+M72</f>
        <v>0.3</v>
      </c>
      <c r="I282" s="157">
        <f t="shared" si="35"/>
        <v>2.3975999999999997</v>
      </c>
      <c r="J282" s="162">
        <f t="shared" si="37"/>
        <v>26.150567441860467</v>
      </c>
      <c r="K282" s="291">
        <v>10.906976744186048</v>
      </c>
      <c r="L282" s="159"/>
      <c r="M282" s="162">
        <f t="shared" si="38"/>
        <v>0.49630319999999994</v>
      </c>
      <c r="N282" s="160">
        <v>0.20699999999999999</v>
      </c>
      <c r="O282" s="160"/>
      <c r="P282" s="160">
        <v>4.7399999999999998E-2</v>
      </c>
      <c r="Q282" s="161">
        <f t="shared" si="39"/>
        <v>0.11364623999999998</v>
      </c>
    </row>
    <row r="283" spans="2:17" x14ac:dyDescent="0.25">
      <c r="B283" s="51" t="s">
        <v>150</v>
      </c>
      <c r="C283" s="52" t="s">
        <v>14</v>
      </c>
      <c r="D283" s="52" t="s">
        <v>29</v>
      </c>
      <c r="E283" s="65" t="s">
        <v>163</v>
      </c>
      <c r="F283" s="155">
        <f t="shared" si="45"/>
        <v>8</v>
      </c>
      <c r="G283" s="156">
        <f t="shared" si="46"/>
        <v>0.999</v>
      </c>
      <c r="H283" s="273">
        <f>+N72</f>
        <v>0.25</v>
      </c>
      <c r="I283" s="157">
        <f t="shared" si="35"/>
        <v>1.998</v>
      </c>
      <c r="J283" s="162">
        <f t="shared" si="37"/>
        <v>12.592046511627906</v>
      </c>
      <c r="K283" s="291">
        <v>6.3023255813953485</v>
      </c>
      <c r="L283" s="159"/>
      <c r="M283" s="162">
        <f t="shared" si="38"/>
        <v>9.230759999999999E-2</v>
      </c>
      <c r="N283" s="160">
        <v>4.6199999999999998E-2</v>
      </c>
      <c r="O283" s="160"/>
      <c r="P283" s="160">
        <v>4.7399999999999998E-2</v>
      </c>
      <c r="Q283" s="161">
        <f t="shared" si="39"/>
        <v>9.4705199999999989E-2</v>
      </c>
    </row>
    <row r="284" spans="2:17" x14ac:dyDescent="0.25">
      <c r="B284" s="51" t="s">
        <v>150</v>
      </c>
      <c r="C284" s="52" t="s">
        <v>14</v>
      </c>
      <c r="D284" s="52" t="s">
        <v>29</v>
      </c>
      <c r="E284" s="65" t="s">
        <v>164</v>
      </c>
      <c r="F284" s="155">
        <f t="shared" si="45"/>
        <v>8</v>
      </c>
      <c r="G284" s="156">
        <f t="shared" si="46"/>
        <v>0.999</v>
      </c>
      <c r="H284" s="273">
        <f>+O72</f>
        <v>0.05</v>
      </c>
      <c r="I284" s="157">
        <f>F284*G284*IF(ISBLANK(H284),1,H284)</f>
        <v>0.39960000000000001</v>
      </c>
      <c r="J284" s="162">
        <f t="shared" ref="J284:J315" si="47">K284*$I284</f>
        <v>1.4357720930232558</v>
      </c>
      <c r="K284" s="291">
        <v>3.5930232558139532</v>
      </c>
      <c r="L284" s="159"/>
      <c r="M284" s="162">
        <f t="shared" ref="M284:M315" si="48">N284*$I284</f>
        <v>1.8461519999999999E-2</v>
      </c>
      <c r="N284" s="160">
        <v>4.6199999999999998E-2</v>
      </c>
      <c r="O284" s="160"/>
      <c r="P284" s="160">
        <v>4.7399999999999998E-2</v>
      </c>
      <c r="Q284" s="161">
        <f t="shared" ref="Q284:Q315" si="49">+P284*I284</f>
        <v>1.8941039999999999E-2</v>
      </c>
    </row>
    <row r="285" spans="2:17" x14ac:dyDescent="0.25">
      <c r="B285" s="66" t="s">
        <v>150</v>
      </c>
      <c r="C285" s="68" t="s">
        <v>14</v>
      </c>
      <c r="D285" s="68" t="s">
        <v>29</v>
      </c>
      <c r="E285" s="69" t="s">
        <v>165</v>
      </c>
      <c r="F285" s="163">
        <f t="shared" si="45"/>
        <v>8</v>
      </c>
      <c r="G285" s="164">
        <f t="shared" si="46"/>
        <v>0.999</v>
      </c>
      <c r="H285" s="274">
        <f>+P72</f>
        <v>0.1</v>
      </c>
      <c r="I285" s="165">
        <f t="shared" si="35"/>
        <v>0.79920000000000002</v>
      </c>
      <c r="J285" s="166">
        <f t="shared" si="47"/>
        <v>0.55479348837209297</v>
      </c>
      <c r="K285" s="292">
        <v>0.69418604651162785</v>
      </c>
      <c r="L285" s="167"/>
      <c r="M285" s="166">
        <f t="shared" si="48"/>
        <v>1.8381599999999999E-3</v>
      </c>
      <c r="N285" s="168">
        <v>2.3E-3</v>
      </c>
      <c r="O285" s="168"/>
      <c r="P285" s="168">
        <v>4.7399999999999998E-2</v>
      </c>
      <c r="Q285" s="169">
        <f t="shared" si="49"/>
        <v>3.7882079999999999E-2</v>
      </c>
    </row>
    <row r="286" spans="2:17" x14ac:dyDescent="0.25">
      <c r="B286" s="49" t="s">
        <v>150</v>
      </c>
      <c r="C286" s="50" t="s">
        <v>14</v>
      </c>
      <c r="D286" s="50" t="s">
        <v>22</v>
      </c>
      <c r="E286" s="65" t="s">
        <v>124</v>
      </c>
      <c r="F286" s="170">
        <f t="shared" si="45"/>
        <v>8</v>
      </c>
      <c r="G286" s="272">
        <f>+D55</f>
        <v>1E-3</v>
      </c>
      <c r="H286" s="212">
        <f>1-SUM(H287:H289)</f>
        <v>0</v>
      </c>
      <c r="I286" s="171">
        <f t="shared" si="35"/>
        <v>0</v>
      </c>
      <c r="J286" s="158">
        <f t="shared" si="47"/>
        <v>0</v>
      </c>
      <c r="K286" s="291">
        <v>11.627906976744185</v>
      </c>
      <c r="L286" s="159"/>
      <c r="M286" s="158">
        <f t="shared" si="48"/>
        <v>0</v>
      </c>
      <c r="N286" s="160">
        <v>0.01</v>
      </c>
      <c r="O286" s="160"/>
      <c r="P286" s="160">
        <v>4.7399999999999998E-2</v>
      </c>
      <c r="Q286" s="161">
        <f t="shared" si="49"/>
        <v>0</v>
      </c>
    </row>
    <row r="287" spans="2:17" x14ac:dyDescent="0.25">
      <c r="B287" s="51" t="s">
        <v>150</v>
      </c>
      <c r="C287" s="52" t="s">
        <v>14</v>
      </c>
      <c r="D287" s="52" t="s">
        <v>22</v>
      </c>
      <c r="E287" s="65" t="s">
        <v>127</v>
      </c>
      <c r="F287" s="155">
        <f t="shared" si="45"/>
        <v>8</v>
      </c>
      <c r="G287" s="156">
        <f>+G286</f>
        <v>1E-3</v>
      </c>
      <c r="H287" s="156">
        <v>0.37</v>
      </c>
      <c r="I287" s="157">
        <f t="shared" si="35"/>
        <v>2.96E-3</v>
      </c>
      <c r="J287" s="162">
        <f t="shared" si="47"/>
        <v>8.6046511627906972E-3</v>
      </c>
      <c r="K287" s="291">
        <v>2.9069767441860463</v>
      </c>
      <c r="L287" s="159"/>
      <c r="M287" s="162">
        <f t="shared" si="48"/>
        <v>1.4800000000000001E-5</v>
      </c>
      <c r="N287" s="160">
        <v>5.0000000000000001E-3</v>
      </c>
      <c r="O287" s="160"/>
      <c r="P287" s="160">
        <v>4.7399999999999998E-2</v>
      </c>
      <c r="Q287" s="161">
        <f t="shared" si="49"/>
        <v>1.40304E-4</v>
      </c>
    </row>
    <row r="288" spans="2:17" x14ac:dyDescent="0.25">
      <c r="B288" s="51" t="s">
        <v>150</v>
      </c>
      <c r="C288" s="52" t="s">
        <v>14</v>
      </c>
      <c r="D288" s="52" t="s">
        <v>22</v>
      </c>
      <c r="E288" s="65" t="s">
        <v>47</v>
      </c>
      <c r="F288" s="155">
        <f t="shared" si="45"/>
        <v>8</v>
      </c>
      <c r="G288" s="156">
        <f t="shared" ref="G288:G289" si="50">+G287</f>
        <v>1E-3</v>
      </c>
      <c r="H288" s="156">
        <v>0.62</v>
      </c>
      <c r="I288" s="157">
        <f t="shared" si="35"/>
        <v>4.96E-3</v>
      </c>
      <c r="J288" s="162">
        <f t="shared" si="47"/>
        <v>1.441860465116279E-2</v>
      </c>
      <c r="K288" s="291">
        <v>2.9069767441860463</v>
      </c>
      <c r="L288" s="159"/>
      <c r="M288" s="162">
        <f t="shared" si="48"/>
        <v>2.48E-5</v>
      </c>
      <c r="N288" s="160">
        <v>5.0000000000000001E-3</v>
      </c>
      <c r="O288" s="160"/>
      <c r="P288" s="160">
        <v>4.7399999999999998E-2</v>
      </c>
      <c r="Q288" s="161">
        <f t="shared" si="49"/>
        <v>2.3510399999999998E-4</v>
      </c>
    </row>
    <row r="289" spans="2:17" x14ac:dyDescent="0.25">
      <c r="B289" s="66" t="s">
        <v>150</v>
      </c>
      <c r="C289" s="68" t="s">
        <v>14</v>
      </c>
      <c r="D289" s="68" t="s">
        <v>22</v>
      </c>
      <c r="E289" s="67" t="s">
        <v>125</v>
      </c>
      <c r="F289" s="163">
        <f t="shared" si="45"/>
        <v>8</v>
      </c>
      <c r="G289" s="164">
        <f t="shared" si="50"/>
        <v>1E-3</v>
      </c>
      <c r="H289" s="164">
        <v>0.01</v>
      </c>
      <c r="I289" s="165">
        <f t="shared" si="35"/>
        <v>8.0000000000000007E-5</v>
      </c>
      <c r="J289" s="166">
        <f t="shared" si="47"/>
        <v>2.3255813953488373E-4</v>
      </c>
      <c r="K289" s="292">
        <v>2.9069767441860463</v>
      </c>
      <c r="L289" s="167"/>
      <c r="M289" s="166">
        <f t="shared" si="48"/>
        <v>4.0000000000000003E-7</v>
      </c>
      <c r="N289" s="168">
        <v>5.0000000000000001E-3</v>
      </c>
      <c r="O289" s="168"/>
      <c r="P289" s="168">
        <v>4.7399999999999998E-2</v>
      </c>
      <c r="Q289" s="169">
        <f t="shared" si="49"/>
        <v>3.7920000000000003E-6</v>
      </c>
    </row>
    <row r="290" spans="2:17" x14ac:dyDescent="0.25">
      <c r="B290" s="49" t="s">
        <v>150</v>
      </c>
      <c r="C290" s="50" t="s">
        <v>14</v>
      </c>
      <c r="D290" s="50" t="s">
        <v>24</v>
      </c>
      <c r="E290" s="65" t="s">
        <v>124</v>
      </c>
      <c r="F290" s="170">
        <f t="shared" si="45"/>
        <v>8</v>
      </c>
      <c r="G290" s="272">
        <f>+E55</f>
        <v>0</v>
      </c>
      <c r="H290" s="212">
        <f>1-SUM(H291:H293)</f>
        <v>0</v>
      </c>
      <c r="I290" s="171">
        <f>F290*G290*IF(ISBLANK(H290),1,H290)</f>
        <v>0</v>
      </c>
      <c r="J290" s="158">
        <f t="shared" si="47"/>
        <v>0</v>
      </c>
      <c r="K290" s="291">
        <v>8.7255813953488381</v>
      </c>
      <c r="L290" s="159"/>
      <c r="M290" s="158">
        <f t="shared" si="48"/>
        <v>0</v>
      </c>
      <c r="N290" s="160">
        <v>0.01</v>
      </c>
      <c r="O290" s="160"/>
      <c r="P290" s="160">
        <v>4.7399999999999998E-2</v>
      </c>
      <c r="Q290" s="161">
        <f t="shared" si="49"/>
        <v>0</v>
      </c>
    </row>
    <row r="291" spans="2:17" x14ac:dyDescent="0.25">
      <c r="B291" s="51" t="s">
        <v>150</v>
      </c>
      <c r="C291" s="52" t="s">
        <v>14</v>
      </c>
      <c r="D291" s="52" t="s">
        <v>24</v>
      </c>
      <c r="E291" s="65" t="s">
        <v>127</v>
      </c>
      <c r="F291" s="155">
        <f t="shared" si="45"/>
        <v>8</v>
      </c>
      <c r="G291" s="156">
        <f>+G290</f>
        <v>0</v>
      </c>
      <c r="H291" s="156">
        <v>0.37</v>
      </c>
      <c r="I291" s="157">
        <f t="shared" ref="I291:I349" si="51">F291*G291*IF(ISBLANK(H291),1,H291)</f>
        <v>0</v>
      </c>
      <c r="J291" s="162">
        <f t="shared" si="47"/>
        <v>0</v>
      </c>
      <c r="K291" s="291">
        <v>5.0418604651162795</v>
      </c>
      <c r="L291" s="159"/>
      <c r="M291" s="162">
        <f t="shared" si="48"/>
        <v>0</v>
      </c>
      <c r="N291" s="160">
        <v>5.0000000000000001E-3</v>
      </c>
      <c r="O291" s="160"/>
      <c r="P291" s="160">
        <v>4.7399999999999998E-2</v>
      </c>
      <c r="Q291" s="161">
        <f t="shared" si="49"/>
        <v>0</v>
      </c>
    </row>
    <row r="292" spans="2:17" x14ac:dyDescent="0.25">
      <c r="B292" s="51" t="s">
        <v>150</v>
      </c>
      <c r="C292" s="52" t="s">
        <v>14</v>
      </c>
      <c r="D292" s="52" t="s">
        <v>24</v>
      </c>
      <c r="E292" s="65" t="s">
        <v>47</v>
      </c>
      <c r="F292" s="155">
        <f t="shared" si="45"/>
        <v>8</v>
      </c>
      <c r="G292" s="156">
        <f t="shared" ref="G292:G293" si="52">+G291</f>
        <v>0</v>
      </c>
      <c r="H292" s="156">
        <v>0.62</v>
      </c>
      <c r="I292" s="157">
        <f t="shared" si="51"/>
        <v>0</v>
      </c>
      <c r="J292" s="162">
        <f t="shared" si="47"/>
        <v>0</v>
      </c>
      <c r="K292" s="291">
        <v>2.8744186046511628</v>
      </c>
      <c r="L292" s="159"/>
      <c r="M292" s="162">
        <f t="shared" si="48"/>
        <v>0</v>
      </c>
      <c r="N292" s="160">
        <v>5.0000000000000001E-3</v>
      </c>
      <c r="O292" s="160"/>
      <c r="P292" s="160">
        <v>4.7399999999999998E-2</v>
      </c>
      <c r="Q292" s="161">
        <f t="shared" si="49"/>
        <v>0</v>
      </c>
    </row>
    <row r="293" spans="2:17" x14ac:dyDescent="0.25">
      <c r="B293" s="66" t="s">
        <v>150</v>
      </c>
      <c r="C293" s="68" t="s">
        <v>14</v>
      </c>
      <c r="D293" s="68" t="s">
        <v>24</v>
      </c>
      <c r="E293" s="67" t="s">
        <v>125</v>
      </c>
      <c r="F293" s="163">
        <f t="shared" si="45"/>
        <v>8</v>
      </c>
      <c r="G293" s="164">
        <f t="shared" si="52"/>
        <v>0</v>
      </c>
      <c r="H293" s="164">
        <v>0.01</v>
      </c>
      <c r="I293" s="165">
        <f t="shared" si="51"/>
        <v>0</v>
      </c>
      <c r="J293" s="166">
        <f t="shared" si="47"/>
        <v>0</v>
      </c>
      <c r="K293" s="292">
        <v>0.55534883720930239</v>
      </c>
      <c r="L293" s="167"/>
      <c r="M293" s="166">
        <f t="shared" si="48"/>
        <v>0</v>
      </c>
      <c r="N293" s="168">
        <v>5.0000000000000001E-3</v>
      </c>
      <c r="O293" s="168"/>
      <c r="P293" s="168">
        <v>4.7399999999999998E-2</v>
      </c>
      <c r="Q293" s="169">
        <f t="shared" si="49"/>
        <v>0</v>
      </c>
    </row>
    <row r="294" spans="2:17" x14ac:dyDescent="0.25">
      <c r="B294" s="77" t="s">
        <v>150</v>
      </c>
      <c r="C294" s="78" t="s">
        <v>14</v>
      </c>
      <c r="D294" s="78" t="s">
        <v>108</v>
      </c>
      <c r="E294" s="79"/>
      <c r="F294" s="173">
        <f t="shared" si="45"/>
        <v>8</v>
      </c>
      <c r="G294" s="275">
        <f>+I55</f>
        <v>0</v>
      </c>
      <c r="H294" s="174">
        <v>1</v>
      </c>
      <c r="I294" s="175">
        <f t="shared" si="51"/>
        <v>0</v>
      </c>
      <c r="J294" s="176">
        <f t="shared" si="47"/>
        <v>0</v>
      </c>
      <c r="K294" s="292">
        <v>0</v>
      </c>
      <c r="L294" s="167"/>
      <c r="M294" s="176">
        <f t="shared" si="48"/>
        <v>0</v>
      </c>
      <c r="N294" s="168">
        <v>0</v>
      </c>
      <c r="O294" s="168"/>
      <c r="P294" s="168">
        <v>4.7399999999999998E-2</v>
      </c>
      <c r="Q294" s="169">
        <f t="shared" si="49"/>
        <v>0</v>
      </c>
    </row>
    <row r="295" spans="2:17" x14ac:dyDescent="0.25">
      <c r="B295" s="77" t="s">
        <v>150</v>
      </c>
      <c r="C295" s="78" t="s">
        <v>14</v>
      </c>
      <c r="D295" s="78" t="s">
        <v>44</v>
      </c>
      <c r="E295" s="79"/>
      <c r="F295" s="173">
        <f t="shared" si="45"/>
        <v>8</v>
      </c>
      <c r="G295" s="275">
        <f>+L55</f>
        <v>0</v>
      </c>
      <c r="H295" s="174">
        <v>1</v>
      </c>
      <c r="I295" s="175">
        <f t="shared" si="51"/>
        <v>0</v>
      </c>
      <c r="J295" s="176">
        <f t="shared" si="47"/>
        <v>0</v>
      </c>
      <c r="K295" s="292">
        <v>0.62441860465116283</v>
      </c>
      <c r="L295" s="167"/>
      <c r="M295" s="176">
        <f t="shared" si="48"/>
        <v>0</v>
      </c>
      <c r="N295" s="168">
        <v>5.0000000000000001E-4</v>
      </c>
      <c r="O295" s="168"/>
      <c r="P295" s="168">
        <v>4.7399999999999998E-2</v>
      </c>
      <c r="Q295" s="169">
        <f t="shared" si="49"/>
        <v>0</v>
      </c>
    </row>
    <row r="296" spans="2:17" ht="15.75" thickBot="1" x14ac:dyDescent="0.3">
      <c r="B296" s="59" t="s">
        <v>150</v>
      </c>
      <c r="C296" s="82" t="s">
        <v>14</v>
      </c>
      <c r="D296" s="82" t="s">
        <v>45</v>
      </c>
      <c r="E296" s="80"/>
      <c r="F296" s="177">
        <f t="shared" si="45"/>
        <v>8</v>
      </c>
      <c r="G296" s="276">
        <f>+J55</f>
        <v>0</v>
      </c>
      <c r="H296" s="178">
        <v>1</v>
      </c>
      <c r="I296" s="179">
        <f t="shared" si="51"/>
        <v>0</v>
      </c>
      <c r="J296" s="180">
        <f t="shared" si="47"/>
        <v>0</v>
      </c>
      <c r="K296" s="293">
        <v>0</v>
      </c>
      <c r="L296" s="181"/>
      <c r="M296" s="180">
        <f t="shared" si="48"/>
        <v>0</v>
      </c>
      <c r="N296" s="182">
        <v>0</v>
      </c>
      <c r="O296" s="182"/>
      <c r="P296" s="182">
        <v>4.7399999999999998E-2</v>
      </c>
      <c r="Q296" s="183">
        <f t="shared" si="49"/>
        <v>0</v>
      </c>
    </row>
    <row r="297" spans="2:17" x14ac:dyDescent="0.25">
      <c r="B297" s="62" t="s">
        <v>151</v>
      </c>
      <c r="C297" s="64" t="s">
        <v>14</v>
      </c>
      <c r="D297" s="88" t="s">
        <v>29</v>
      </c>
      <c r="E297" s="73" t="s">
        <v>159</v>
      </c>
      <c r="F297" s="280">
        <f>+B34</f>
        <v>5</v>
      </c>
      <c r="G297" s="272">
        <f>+C56+H56</f>
        <v>1</v>
      </c>
      <c r="H297" s="272">
        <f>+J73</f>
        <v>0.03</v>
      </c>
      <c r="I297" s="150">
        <f t="shared" si="51"/>
        <v>0.15</v>
      </c>
      <c r="J297" s="184">
        <f t="shared" si="47"/>
        <v>2.8779069767441858</v>
      </c>
      <c r="K297" s="290">
        <v>19.186046511627907</v>
      </c>
      <c r="L297" s="152"/>
      <c r="M297" s="184">
        <f t="shared" si="48"/>
        <v>0.13635</v>
      </c>
      <c r="N297" s="153">
        <v>0.90900000000000003</v>
      </c>
      <c r="O297" s="153"/>
      <c r="P297" s="153">
        <v>4.7399999999999998E-2</v>
      </c>
      <c r="Q297" s="154">
        <f t="shared" si="49"/>
        <v>7.1099999999999991E-3</v>
      </c>
    </row>
    <row r="298" spans="2:17" x14ac:dyDescent="0.25">
      <c r="B298" s="51" t="s">
        <v>151</v>
      </c>
      <c r="C298" s="52" t="s">
        <v>14</v>
      </c>
      <c r="D298" s="50" t="s">
        <v>29</v>
      </c>
      <c r="E298" s="65" t="s">
        <v>160</v>
      </c>
      <c r="F298" s="155">
        <f>+$F$297</f>
        <v>5</v>
      </c>
      <c r="G298" s="156">
        <f>+G297</f>
        <v>1</v>
      </c>
      <c r="H298" s="273">
        <f>+K73</f>
        <v>0.03</v>
      </c>
      <c r="I298" s="171">
        <f t="shared" si="51"/>
        <v>0.15</v>
      </c>
      <c r="J298" s="158">
        <f t="shared" si="47"/>
        <v>1.761627906976744</v>
      </c>
      <c r="K298" s="291">
        <v>11.744186046511627</v>
      </c>
      <c r="L298" s="159"/>
      <c r="M298" s="158">
        <f t="shared" si="48"/>
        <v>7.1849999999999997E-2</v>
      </c>
      <c r="N298" s="160">
        <v>0.47899999999999998</v>
      </c>
      <c r="O298" s="160"/>
      <c r="P298" s="160">
        <v>4.7399999999999998E-2</v>
      </c>
      <c r="Q298" s="161">
        <f t="shared" si="49"/>
        <v>7.1099999999999991E-3</v>
      </c>
    </row>
    <row r="299" spans="2:17" x14ac:dyDescent="0.25">
      <c r="B299" s="51" t="s">
        <v>151</v>
      </c>
      <c r="C299" s="52" t="s">
        <v>14</v>
      </c>
      <c r="D299" s="52" t="s">
        <v>29</v>
      </c>
      <c r="E299" s="65" t="s">
        <v>161</v>
      </c>
      <c r="F299" s="155">
        <f t="shared" ref="F299:F314" si="53">+$F$297</f>
        <v>5</v>
      </c>
      <c r="G299" s="156">
        <f t="shared" ref="G299:G303" si="54">+G298</f>
        <v>1</v>
      </c>
      <c r="H299" s="273">
        <f>+L73</f>
        <v>0.24</v>
      </c>
      <c r="I299" s="157">
        <f t="shared" si="51"/>
        <v>1.2</v>
      </c>
      <c r="J299" s="162">
        <f t="shared" si="47"/>
        <v>14.930232558139533</v>
      </c>
      <c r="K299" s="291">
        <v>12.441860465116278</v>
      </c>
      <c r="L299" s="159"/>
      <c r="M299" s="162">
        <f t="shared" si="48"/>
        <v>0.26400000000000001</v>
      </c>
      <c r="N299" s="160">
        <v>0.22</v>
      </c>
      <c r="O299" s="160"/>
      <c r="P299" s="160">
        <v>4.7399999999999998E-2</v>
      </c>
      <c r="Q299" s="161">
        <f t="shared" si="49"/>
        <v>5.6879999999999993E-2</v>
      </c>
    </row>
    <row r="300" spans="2:17" x14ac:dyDescent="0.25">
      <c r="B300" s="51" t="s">
        <v>151</v>
      </c>
      <c r="C300" s="52" t="s">
        <v>14</v>
      </c>
      <c r="D300" s="52" t="s">
        <v>29</v>
      </c>
      <c r="E300" s="65" t="s">
        <v>162</v>
      </c>
      <c r="F300" s="155">
        <f t="shared" si="53"/>
        <v>5</v>
      </c>
      <c r="G300" s="156">
        <f t="shared" si="54"/>
        <v>1</v>
      </c>
      <c r="H300" s="273">
        <f>+M73</f>
        <v>0.3</v>
      </c>
      <c r="I300" s="157">
        <f t="shared" si="51"/>
        <v>1.5</v>
      </c>
      <c r="J300" s="162">
        <f t="shared" si="47"/>
        <v>16.360465116279073</v>
      </c>
      <c r="K300" s="291">
        <v>10.906976744186048</v>
      </c>
      <c r="L300" s="159"/>
      <c r="M300" s="162">
        <f t="shared" si="48"/>
        <v>0.3105</v>
      </c>
      <c r="N300" s="160">
        <v>0.20699999999999999</v>
      </c>
      <c r="O300" s="160"/>
      <c r="P300" s="160">
        <v>4.7399999999999998E-2</v>
      </c>
      <c r="Q300" s="161">
        <f t="shared" si="49"/>
        <v>7.1099999999999997E-2</v>
      </c>
    </row>
    <row r="301" spans="2:17" x14ac:dyDescent="0.25">
      <c r="B301" s="51" t="s">
        <v>151</v>
      </c>
      <c r="C301" s="52" t="s">
        <v>14</v>
      </c>
      <c r="D301" s="52" t="s">
        <v>29</v>
      </c>
      <c r="E301" s="65" t="s">
        <v>163</v>
      </c>
      <c r="F301" s="155">
        <f t="shared" si="53"/>
        <v>5</v>
      </c>
      <c r="G301" s="156">
        <f t="shared" si="54"/>
        <v>1</v>
      </c>
      <c r="H301" s="273">
        <f>+N73</f>
        <v>0.25</v>
      </c>
      <c r="I301" s="157">
        <f t="shared" si="51"/>
        <v>1.25</v>
      </c>
      <c r="J301" s="162">
        <f t="shared" si="47"/>
        <v>7.8779069767441854</v>
      </c>
      <c r="K301" s="291">
        <v>6.3023255813953485</v>
      </c>
      <c r="L301" s="159"/>
      <c r="M301" s="162">
        <f t="shared" si="48"/>
        <v>5.7749999999999996E-2</v>
      </c>
      <c r="N301" s="160">
        <v>4.6199999999999998E-2</v>
      </c>
      <c r="O301" s="160"/>
      <c r="P301" s="160">
        <v>4.7399999999999998E-2</v>
      </c>
      <c r="Q301" s="161">
        <f t="shared" si="49"/>
        <v>5.9249999999999997E-2</v>
      </c>
    </row>
    <row r="302" spans="2:17" x14ac:dyDescent="0.25">
      <c r="B302" s="51" t="s">
        <v>151</v>
      </c>
      <c r="C302" s="52" t="s">
        <v>14</v>
      </c>
      <c r="D302" s="52" t="s">
        <v>29</v>
      </c>
      <c r="E302" s="65" t="s">
        <v>164</v>
      </c>
      <c r="F302" s="155">
        <f t="shared" si="53"/>
        <v>5</v>
      </c>
      <c r="G302" s="156">
        <f t="shared" si="54"/>
        <v>1</v>
      </c>
      <c r="H302" s="273">
        <f>+O73</f>
        <v>0.05</v>
      </c>
      <c r="I302" s="157">
        <f>F302*G302*IF(ISBLANK(H302),1,H302)</f>
        <v>0.25</v>
      </c>
      <c r="J302" s="162">
        <f t="shared" si="47"/>
        <v>0.8982558139534883</v>
      </c>
      <c r="K302" s="291">
        <v>3.5930232558139532</v>
      </c>
      <c r="L302" s="159"/>
      <c r="M302" s="162">
        <f t="shared" si="48"/>
        <v>1.155E-2</v>
      </c>
      <c r="N302" s="160">
        <v>4.6199999999999998E-2</v>
      </c>
      <c r="O302" s="160"/>
      <c r="P302" s="160">
        <v>4.7399999999999998E-2</v>
      </c>
      <c r="Q302" s="161">
        <f t="shared" si="49"/>
        <v>1.1849999999999999E-2</v>
      </c>
    </row>
    <row r="303" spans="2:17" x14ac:dyDescent="0.25">
      <c r="B303" s="66" t="s">
        <v>151</v>
      </c>
      <c r="C303" s="68" t="s">
        <v>14</v>
      </c>
      <c r="D303" s="68" t="s">
        <v>29</v>
      </c>
      <c r="E303" s="69" t="s">
        <v>165</v>
      </c>
      <c r="F303" s="163">
        <f t="shared" si="53"/>
        <v>5</v>
      </c>
      <c r="G303" s="164">
        <f t="shared" si="54"/>
        <v>1</v>
      </c>
      <c r="H303" s="274">
        <f>+P73</f>
        <v>0.1</v>
      </c>
      <c r="I303" s="165">
        <f t="shared" ref="I303:I307" si="55">F303*G303*IF(ISBLANK(H303),1,H303)</f>
        <v>0.5</v>
      </c>
      <c r="J303" s="166">
        <f t="shared" si="47"/>
        <v>0.34709302325581393</v>
      </c>
      <c r="K303" s="292">
        <v>0.69418604651162785</v>
      </c>
      <c r="L303" s="167"/>
      <c r="M303" s="166">
        <f t="shared" si="48"/>
        <v>1.15E-3</v>
      </c>
      <c r="N303" s="168">
        <v>2.3E-3</v>
      </c>
      <c r="O303" s="168"/>
      <c r="P303" s="168">
        <v>4.7399999999999998E-2</v>
      </c>
      <c r="Q303" s="169">
        <f t="shared" si="49"/>
        <v>2.3699999999999999E-2</v>
      </c>
    </row>
    <row r="304" spans="2:17" x14ac:dyDescent="0.25">
      <c r="B304" s="49" t="s">
        <v>151</v>
      </c>
      <c r="C304" s="50" t="s">
        <v>14</v>
      </c>
      <c r="D304" s="50" t="s">
        <v>22</v>
      </c>
      <c r="E304" s="65" t="s">
        <v>124</v>
      </c>
      <c r="F304" s="170">
        <f t="shared" si="53"/>
        <v>5</v>
      </c>
      <c r="G304" s="272">
        <f>+D56</f>
        <v>0</v>
      </c>
      <c r="H304" s="212">
        <f>1-SUM(H305:H307)</f>
        <v>0</v>
      </c>
      <c r="I304" s="171">
        <f t="shared" si="55"/>
        <v>0</v>
      </c>
      <c r="J304" s="158">
        <f t="shared" si="47"/>
        <v>0</v>
      </c>
      <c r="K304" s="291">
        <v>11.627906976744185</v>
      </c>
      <c r="L304" s="159"/>
      <c r="M304" s="158">
        <f t="shared" si="48"/>
        <v>0</v>
      </c>
      <c r="N304" s="160">
        <v>0.01</v>
      </c>
      <c r="O304" s="160"/>
      <c r="P304" s="160">
        <v>4.7399999999999998E-2</v>
      </c>
      <c r="Q304" s="161">
        <f t="shared" si="49"/>
        <v>0</v>
      </c>
    </row>
    <row r="305" spans="2:17" x14ac:dyDescent="0.25">
      <c r="B305" s="51" t="s">
        <v>151</v>
      </c>
      <c r="C305" s="52" t="s">
        <v>14</v>
      </c>
      <c r="D305" s="52" t="s">
        <v>22</v>
      </c>
      <c r="E305" s="65" t="s">
        <v>127</v>
      </c>
      <c r="F305" s="155">
        <f t="shared" si="53"/>
        <v>5</v>
      </c>
      <c r="G305" s="156">
        <f>+G304</f>
        <v>0</v>
      </c>
      <c r="H305" s="156">
        <v>0.37</v>
      </c>
      <c r="I305" s="157">
        <f t="shared" si="55"/>
        <v>0</v>
      </c>
      <c r="J305" s="162">
        <f t="shared" si="47"/>
        <v>0</v>
      </c>
      <c r="K305" s="291">
        <v>2.9069767441860463</v>
      </c>
      <c r="L305" s="159"/>
      <c r="M305" s="162">
        <f t="shared" si="48"/>
        <v>0</v>
      </c>
      <c r="N305" s="160">
        <v>5.0000000000000001E-3</v>
      </c>
      <c r="O305" s="160"/>
      <c r="P305" s="160">
        <v>4.7399999999999998E-2</v>
      </c>
      <c r="Q305" s="161">
        <f t="shared" si="49"/>
        <v>0</v>
      </c>
    </row>
    <row r="306" spans="2:17" x14ac:dyDescent="0.25">
      <c r="B306" s="51" t="s">
        <v>151</v>
      </c>
      <c r="C306" s="52" t="s">
        <v>14</v>
      </c>
      <c r="D306" s="52" t="s">
        <v>22</v>
      </c>
      <c r="E306" s="65" t="s">
        <v>47</v>
      </c>
      <c r="F306" s="155">
        <f t="shared" si="53"/>
        <v>5</v>
      </c>
      <c r="G306" s="156">
        <f t="shared" ref="G306:G307" si="56">+G305</f>
        <v>0</v>
      </c>
      <c r="H306" s="156">
        <v>0.62</v>
      </c>
      <c r="I306" s="157">
        <f t="shared" si="55"/>
        <v>0</v>
      </c>
      <c r="J306" s="162">
        <f t="shared" si="47"/>
        <v>0</v>
      </c>
      <c r="K306" s="291">
        <v>2.9069767441860463</v>
      </c>
      <c r="L306" s="159"/>
      <c r="M306" s="162">
        <f t="shared" si="48"/>
        <v>0</v>
      </c>
      <c r="N306" s="160">
        <v>5.0000000000000001E-3</v>
      </c>
      <c r="O306" s="160"/>
      <c r="P306" s="160">
        <v>4.7399999999999998E-2</v>
      </c>
      <c r="Q306" s="161">
        <f t="shared" si="49"/>
        <v>0</v>
      </c>
    </row>
    <row r="307" spans="2:17" x14ac:dyDescent="0.25">
      <c r="B307" s="66" t="s">
        <v>151</v>
      </c>
      <c r="C307" s="68" t="s">
        <v>14</v>
      </c>
      <c r="D307" s="68" t="s">
        <v>22</v>
      </c>
      <c r="E307" s="67" t="s">
        <v>125</v>
      </c>
      <c r="F307" s="163">
        <f t="shared" si="53"/>
        <v>5</v>
      </c>
      <c r="G307" s="164">
        <f t="shared" si="56"/>
        <v>0</v>
      </c>
      <c r="H307" s="164">
        <v>0.01</v>
      </c>
      <c r="I307" s="165">
        <f t="shared" si="55"/>
        <v>0</v>
      </c>
      <c r="J307" s="166">
        <f t="shared" si="47"/>
        <v>0</v>
      </c>
      <c r="K307" s="292">
        <v>2.9069767441860463</v>
      </c>
      <c r="L307" s="167"/>
      <c r="M307" s="166">
        <f t="shared" si="48"/>
        <v>0</v>
      </c>
      <c r="N307" s="168">
        <v>5.0000000000000001E-3</v>
      </c>
      <c r="O307" s="168"/>
      <c r="P307" s="168">
        <v>4.7399999999999998E-2</v>
      </c>
      <c r="Q307" s="169">
        <f t="shared" si="49"/>
        <v>0</v>
      </c>
    </row>
    <row r="308" spans="2:17" x14ac:dyDescent="0.25">
      <c r="B308" s="49" t="s">
        <v>151</v>
      </c>
      <c r="C308" s="50" t="s">
        <v>14</v>
      </c>
      <c r="D308" s="50" t="s">
        <v>24</v>
      </c>
      <c r="E308" s="65" t="s">
        <v>124</v>
      </c>
      <c r="F308" s="170">
        <f t="shared" si="53"/>
        <v>5</v>
      </c>
      <c r="G308" s="272">
        <f>+E56</f>
        <v>0</v>
      </c>
      <c r="H308" s="212">
        <f>1-SUM(H309:H311)</f>
        <v>0</v>
      </c>
      <c r="I308" s="171">
        <f>F308*G308*IF(ISBLANK(H308),1,H308)</f>
        <v>0</v>
      </c>
      <c r="J308" s="158">
        <f t="shared" si="47"/>
        <v>0</v>
      </c>
      <c r="K308" s="291">
        <v>8.7255813953488381</v>
      </c>
      <c r="L308" s="159"/>
      <c r="M308" s="158">
        <f t="shared" si="48"/>
        <v>0</v>
      </c>
      <c r="N308" s="160">
        <v>0.01</v>
      </c>
      <c r="O308" s="160"/>
      <c r="P308" s="160">
        <v>4.7399999999999998E-2</v>
      </c>
      <c r="Q308" s="161">
        <f t="shared" si="49"/>
        <v>0</v>
      </c>
    </row>
    <row r="309" spans="2:17" x14ac:dyDescent="0.25">
      <c r="B309" s="51" t="s">
        <v>151</v>
      </c>
      <c r="C309" s="52" t="s">
        <v>14</v>
      </c>
      <c r="D309" s="52" t="s">
        <v>24</v>
      </c>
      <c r="E309" s="65" t="s">
        <v>127</v>
      </c>
      <c r="F309" s="155">
        <f t="shared" si="53"/>
        <v>5</v>
      </c>
      <c r="G309" s="156">
        <f>+G308</f>
        <v>0</v>
      </c>
      <c r="H309" s="156">
        <v>0.37</v>
      </c>
      <c r="I309" s="157">
        <f t="shared" ref="I309:I319" si="57">F309*G309*IF(ISBLANK(H309),1,H309)</f>
        <v>0</v>
      </c>
      <c r="J309" s="162">
        <f t="shared" si="47"/>
        <v>0</v>
      </c>
      <c r="K309" s="291">
        <v>5.0418604651162795</v>
      </c>
      <c r="L309" s="159"/>
      <c r="M309" s="162">
        <f t="shared" si="48"/>
        <v>0</v>
      </c>
      <c r="N309" s="160">
        <v>5.0000000000000001E-3</v>
      </c>
      <c r="O309" s="160"/>
      <c r="P309" s="160">
        <v>4.7399999999999998E-2</v>
      </c>
      <c r="Q309" s="161">
        <f t="shared" si="49"/>
        <v>0</v>
      </c>
    </row>
    <row r="310" spans="2:17" x14ac:dyDescent="0.25">
      <c r="B310" s="51" t="s">
        <v>151</v>
      </c>
      <c r="C310" s="52" t="s">
        <v>14</v>
      </c>
      <c r="D310" s="52" t="s">
        <v>24</v>
      </c>
      <c r="E310" s="65" t="s">
        <v>47</v>
      </c>
      <c r="F310" s="155">
        <f t="shared" si="53"/>
        <v>5</v>
      </c>
      <c r="G310" s="156">
        <f t="shared" ref="G310:G311" si="58">+G309</f>
        <v>0</v>
      </c>
      <c r="H310" s="156">
        <v>0.62</v>
      </c>
      <c r="I310" s="157">
        <f t="shared" si="57"/>
        <v>0</v>
      </c>
      <c r="J310" s="162">
        <f t="shared" si="47"/>
        <v>0</v>
      </c>
      <c r="K310" s="291">
        <v>2.8744186046511628</v>
      </c>
      <c r="L310" s="159"/>
      <c r="M310" s="162">
        <f t="shared" si="48"/>
        <v>0</v>
      </c>
      <c r="N310" s="160">
        <v>5.0000000000000001E-3</v>
      </c>
      <c r="O310" s="160"/>
      <c r="P310" s="160">
        <v>4.7399999999999998E-2</v>
      </c>
      <c r="Q310" s="161">
        <f t="shared" si="49"/>
        <v>0</v>
      </c>
    </row>
    <row r="311" spans="2:17" x14ac:dyDescent="0.25">
      <c r="B311" s="66" t="s">
        <v>151</v>
      </c>
      <c r="C311" s="68" t="s">
        <v>14</v>
      </c>
      <c r="D311" s="68" t="s">
        <v>24</v>
      </c>
      <c r="E311" s="67" t="s">
        <v>125</v>
      </c>
      <c r="F311" s="163">
        <f t="shared" si="53"/>
        <v>5</v>
      </c>
      <c r="G311" s="164">
        <f t="shared" si="58"/>
        <v>0</v>
      </c>
      <c r="H311" s="164">
        <v>0.01</v>
      </c>
      <c r="I311" s="165">
        <f t="shared" si="57"/>
        <v>0</v>
      </c>
      <c r="J311" s="166">
        <f t="shared" si="47"/>
        <v>0</v>
      </c>
      <c r="K311" s="292">
        <v>0.55534883720930239</v>
      </c>
      <c r="L311" s="167"/>
      <c r="M311" s="166">
        <f t="shared" si="48"/>
        <v>0</v>
      </c>
      <c r="N311" s="168">
        <v>5.0000000000000001E-3</v>
      </c>
      <c r="O311" s="168"/>
      <c r="P311" s="168">
        <v>4.7399999999999998E-2</v>
      </c>
      <c r="Q311" s="169">
        <f t="shared" si="49"/>
        <v>0</v>
      </c>
    </row>
    <row r="312" spans="2:17" x14ac:dyDescent="0.25">
      <c r="B312" s="77" t="s">
        <v>151</v>
      </c>
      <c r="C312" s="78" t="s">
        <v>14</v>
      </c>
      <c r="D312" s="78" t="s">
        <v>108</v>
      </c>
      <c r="E312" s="79"/>
      <c r="F312" s="173">
        <f t="shared" si="53"/>
        <v>5</v>
      </c>
      <c r="G312" s="275">
        <f>+I56</f>
        <v>0</v>
      </c>
      <c r="H312" s="174">
        <v>1</v>
      </c>
      <c r="I312" s="175">
        <f t="shared" si="57"/>
        <v>0</v>
      </c>
      <c r="J312" s="176">
        <f t="shared" si="47"/>
        <v>0</v>
      </c>
      <c r="K312" s="292">
        <v>0</v>
      </c>
      <c r="L312" s="167"/>
      <c r="M312" s="176">
        <f t="shared" si="48"/>
        <v>0</v>
      </c>
      <c r="N312" s="168">
        <v>0</v>
      </c>
      <c r="O312" s="168"/>
      <c r="P312" s="168">
        <v>4.7399999999999998E-2</v>
      </c>
      <c r="Q312" s="169">
        <f t="shared" si="49"/>
        <v>0</v>
      </c>
    </row>
    <row r="313" spans="2:17" x14ac:dyDescent="0.25">
      <c r="B313" s="77" t="s">
        <v>151</v>
      </c>
      <c r="C313" s="78" t="s">
        <v>14</v>
      </c>
      <c r="D313" s="78" t="s">
        <v>44</v>
      </c>
      <c r="E313" s="79"/>
      <c r="F313" s="173">
        <f t="shared" si="53"/>
        <v>5</v>
      </c>
      <c r="G313" s="275">
        <f>+L56</f>
        <v>0</v>
      </c>
      <c r="H313" s="174">
        <v>1</v>
      </c>
      <c r="I313" s="175">
        <f t="shared" si="57"/>
        <v>0</v>
      </c>
      <c r="J313" s="176">
        <f t="shared" si="47"/>
        <v>0</v>
      </c>
      <c r="K313" s="292">
        <v>0.62441860465116283</v>
      </c>
      <c r="L313" s="167"/>
      <c r="M313" s="176">
        <f t="shared" si="48"/>
        <v>0</v>
      </c>
      <c r="N313" s="168">
        <v>5.0000000000000001E-4</v>
      </c>
      <c r="O313" s="168"/>
      <c r="P313" s="168">
        <v>4.7399999999999998E-2</v>
      </c>
      <c r="Q313" s="169">
        <f t="shared" si="49"/>
        <v>0</v>
      </c>
    </row>
    <row r="314" spans="2:17" ht="15.75" thickBot="1" x14ac:dyDescent="0.3">
      <c r="B314" s="59" t="s">
        <v>151</v>
      </c>
      <c r="C314" s="82" t="s">
        <v>14</v>
      </c>
      <c r="D314" s="82" t="s">
        <v>45</v>
      </c>
      <c r="E314" s="80"/>
      <c r="F314" s="177">
        <f t="shared" si="53"/>
        <v>5</v>
      </c>
      <c r="G314" s="276">
        <f>+J56</f>
        <v>0</v>
      </c>
      <c r="H314" s="178">
        <v>1</v>
      </c>
      <c r="I314" s="179">
        <f t="shared" si="57"/>
        <v>0</v>
      </c>
      <c r="J314" s="180">
        <f t="shared" si="47"/>
        <v>0</v>
      </c>
      <c r="K314" s="293">
        <v>0</v>
      </c>
      <c r="L314" s="181"/>
      <c r="M314" s="180">
        <f t="shared" si="48"/>
        <v>0</v>
      </c>
      <c r="N314" s="182">
        <v>0</v>
      </c>
      <c r="O314" s="182"/>
      <c r="P314" s="182">
        <v>4.7399999999999998E-2</v>
      </c>
      <c r="Q314" s="183">
        <f t="shared" si="49"/>
        <v>0</v>
      </c>
    </row>
    <row r="315" spans="2:17" x14ac:dyDescent="0.25">
      <c r="B315" s="49" t="s">
        <v>110</v>
      </c>
      <c r="C315" s="50" t="s">
        <v>14</v>
      </c>
      <c r="D315" s="72" t="s">
        <v>29</v>
      </c>
      <c r="E315" s="73" t="s">
        <v>159</v>
      </c>
      <c r="F315" s="280">
        <f>+B35</f>
        <v>2</v>
      </c>
      <c r="G315" s="272">
        <f>+C57+H57</f>
        <v>1</v>
      </c>
      <c r="H315" s="272">
        <f>+J74</f>
        <v>0.03</v>
      </c>
      <c r="I315" s="171">
        <f t="shared" si="57"/>
        <v>0.06</v>
      </c>
      <c r="J315" s="158">
        <f t="shared" si="47"/>
        <v>0.73953488372093024</v>
      </c>
      <c r="K315" s="291">
        <v>12.325581395348838</v>
      </c>
      <c r="L315" s="159"/>
      <c r="M315" s="158">
        <f t="shared" si="48"/>
        <v>2.8199999999999996E-2</v>
      </c>
      <c r="N315" s="160">
        <v>0.47</v>
      </c>
      <c r="O315" s="160"/>
      <c r="P315" s="160">
        <v>4.7399999999999998E-2</v>
      </c>
      <c r="Q315" s="161">
        <f t="shared" si="49"/>
        <v>2.8439999999999997E-3</v>
      </c>
    </row>
    <row r="316" spans="2:17" x14ac:dyDescent="0.25">
      <c r="B316" s="51" t="s">
        <v>110</v>
      </c>
      <c r="C316" s="52" t="s">
        <v>14</v>
      </c>
      <c r="D316" s="50" t="s">
        <v>29</v>
      </c>
      <c r="E316" s="65" t="s">
        <v>160</v>
      </c>
      <c r="F316" s="155">
        <f>+$F$315</f>
        <v>2</v>
      </c>
      <c r="G316" s="156">
        <f>+G315</f>
        <v>1</v>
      </c>
      <c r="H316" s="273">
        <f>+K74</f>
        <v>0.03</v>
      </c>
      <c r="I316" s="171">
        <f t="shared" si="57"/>
        <v>0.06</v>
      </c>
      <c r="J316" s="158">
        <f t="shared" ref="J316:J347" si="59">K316*$I316</f>
        <v>0.56511627906976736</v>
      </c>
      <c r="K316" s="291">
        <v>9.4186046511627897</v>
      </c>
      <c r="L316" s="159"/>
      <c r="M316" s="158">
        <f t="shared" ref="M316:M347" si="60">N316*$I316</f>
        <v>2.172E-2</v>
      </c>
      <c r="N316" s="160">
        <v>0.36199999999999999</v>
      </c>
      <c r="O316" s="160"/>
      <c r="P316" s="160">
        <v>4.7399999999999998E-2</v>
      </c>
      <c r="Q316" s="161">
        <f t="shared" ref="Q316:Q347" si="61">+P316*I316</f>
        <v>2.8439999999999997E-3</v>
      </c>
    </row>
    <row r="317" spans="2:17" x14ac:dyDescent="0.25">
      <c r="B317" s="51" t="s">
        <v>110</v>
      </c>
      <c r="C317" s="52" t="s">
        <v>14</v>
      </c>
      <c r="D317" s="52" t="s">
        <v>29</v>
      </c>
      <c r="E317" s="65" t="s">
        <v>161</v>
      </c>
      <c r="F317" s="155">
        <f t="shared" ref="F317:F332" si="62">+$F$315</f>
        <v>2</v>
      </c>
      <c r="G317" s="156">
        <f t="shared" ref="G317:G321" si="63">+G316</f>
        <v>1</v>
      </c>
      <c r="H317" s="273">
        <f>+L74</f>
        <v>0.24</v>
      </c>
      <c r="I317" s="157">
        <f t="shared" si="57"/>
        <v>0.48</v>
      </c>
      <c r="J317" s="162">
        <f t="shared" si="59"/>
        <v>4.9953488372093018</v>
      </c>
      <c r="K317" s="291">
        <v>10.406976744186046</v>
      </c>
      <c r="L317" s="159"/>
      <c r="M317" s="162">
        <f t="shared" si="60"/>
        <v>7.9200000000000007E-2</v>
      </c>
      <c r="N317" s="160">
        <v>0.16500000000000001</v>
      </c>
      <c r="O317" s="160"/>
      <c r="P317" s="160">
        <v>4.7399999999999998E-2</v>
      </c>
      <c r="Q317" s="161">
        <f t="shared" si="61"/>
        <v>2.2751999999999998E-2</v>
      </c>
    </row>
    <row r="318" spans="2:17" x14ac:dyDescent="0.25">
      <c r="B318" s="51" t="s">
        <v>110</v>
      </c>
      <c r="C318" s="52" t="s">
        <v>14</v>
      </c>
      <c r="D318" s="52" t="s">
        <v>29</v>
      </c>
      <c r="E318" s="65" t="s">
        <v>162</v>
      </c>
      <c r="F318" s="155">
        <f t="shared" si="62"/>
        <v>2</v>
      </c>
      <c r="G318" s="156">
        <f t="shared" si="63"/>
        <v>1</v>
      </c>
      <c r="H318" s="273">
        <f>+M74</f>
        <v>0.3</v>
      </c>
      <c r="I318" s="157">
        <f t="shared" si="57"/>
        <v>0.6</v>
      </c>
      <c r="J318" s="162">
        <f t="shared" si="59"/>
        <v>5.2395348837209301</v>
      </c>
      <c r="K318" s="291">
        <v>8.7325581395348841</v>
      </c>
      <c r="L318" s="159"/>
      <c r="M318" s="162">
        <f t="shared" si="60"/>
        <v>0.10679999999999999</v>
      </c>
      <c r="N318" s="160">
        <v>0.17799999999999999</v>
      </c>
      <c r="O318" s="160"/>
      <c r="P318" s="160">
        <v>4.7399999999999998E-2</v>
      </c>
      <c r="Q318" s="161">
        <f t="shared" si="61"/>
        <v>2.8439999999999997E-2</v>
      </c>
    </row>
    <row r="319" spans="2:17" x14ac:dyDescent="0.25">
      <c r="B319" s="51" t="s">
        <v>110</v>
      </c>
      <c r="C319" s="52" t="s">
        <v>14</v>
      </c>
      <c r="D319" s="52" t="s">
        <v>29</v>
      </c>
      <c r="E319" s="65" t="s">
        <v>163</v>
      </c>
      <c r="F319" s="155">
        <f t="shared" si="62"/>
        <v>2</v>
      </c>
      <c r="G319" s="156">
        <f t="shared" si="63"/>
        <v>1</v>
      </c>
      <c r="H319" s="273">
        <f>+N74</f>
        <v>0.25</v>
      </c>
      <c r="I319" s="157">
        <f t="shared" si="57"/>
        <v>0.5</v>
      </c>
      <c r="J319" s="162">
        <f t="shared" si="59"/>
        <v>2.6220930232558137</v>
      </c>
      <c r="K319" s="291">
        <v>5.2441860465116275</v>
      </c>
      <c r="L319" s="159"/>
      <c r="M319" s="162">
        <f t="shared" si="60"/>
        <v>1.77E-2</v>
      </c>
      <c r="N319" s="160">
        <v>3.5400000000000001E-2</v>
      </c>
      <c r="O319" s="160"/>
      <c r="P319" s="160">
        <v>4.7399999999999998E-2</v>
      </c>
      <c r="Q319" s="161">
        <f t="shared" si="61"/>
        <v>2.3699999999999999E-2</v>
      </c>
    </row>
    <row r="320" spans="2:17" x14ac:dyDescent="0.25">
      <c r="B320" s="51" t="s">
        <v>110</v>
      </c>
      <c r="C320" s="52" t="s">
        <v>14</v>
      </c>
      <c r="D320" s="52" t="s">
        <v>29</v>
      </c>
      <c r="E320" s="65" t="s">
        <v>164</v>
      </c>
      <c r="F320" s="155">
        <f t="shared" si="62"/>
        <v>2</v>
      </c>
      <c r="G320" s="156">
        <f t="shared" si="63"/>
        <v>1</v>
      </c>
      <c r="H320" s="273">
        <f>+O74</f>
        <v>0.05</v>
      </c>
      <c r="I320" s="157">
        <f>F320*G320*IF(ISBLANK(H320),1,H320)</f>
        <v>0.1</v>
      </c>
      <c r="J320" s="162">
        <f t="shared" si="59"/>
        <v>0.2988372093023256</v>
      </c>
      <c r="K320" s="291">
        <v>2.9883720930232558</v>
      </c>
      <c r="L320" s="159"/>
      <c r="M320" s="162">
        <f t="shared" si="60"/>
        <v>3.5400000000000002E-3</v>
      </c>
      <c r="N320" s="160">
        <v>3.5400000000000001E-2</v>
      </c>
      <c r="O320" s="160"/>
      <c r="P320" s="160">
        <v>4.7399999999999998E-2</v>
      </c>
      <c r="Q320" s="161">
        <f t="shared" si="61"/>
        <v>4.7400000000000003E-3</v>
      </c>
    </row>
    <row r="321" spans="2:17" x14ac:dyDescent="0.25">
      <c r="B321" s="66" t="s">
        <v>110</v>
      </c>
      <c r="C321" s="68" t="s">
        <v>14</v>
      </c>
      <c r="D321" s="68" t="s">
        <v>29</v>
      </c>
      <c r="E321" s="69" t="s">
        <v>165</v>
      </c>
      <c r="F321" s="163">
        <f t="shared" si="62"/>
        <v>2</v>
      </c>
      <c r="G321" s="164">
        <f t="shared" si="63"/>
        <v>1</v>
      </c>
      <c r="H321" s="274">
        <f>+P74</f>
        <v>0.1</v>
      </c>
      <c r="I321" s="165">
        <f t="shared" ref="I321:I325" si="64">F321*G321*IF(ISBLANK(H321),1,H321)</f>
        <v>0.2</v>
      </c>
      <c r="J321" s="166">
        <f t="shared" si="59"/>
        <v>0.11534883720930234</v>
      </c>
      <c r="K321" s="292">
        <v>0.57674418604651168</v>
      </c>
      <c r="L321" s="167"/>
      <c r="M321" s="166">
        <f t="shared" si="60"/>
        <v>3.6000000000000002E-4</v>
      </c>
      <c r="N321" s="168">
        <v>1.8E-3</v>
      </c>
      <c r="O321" s="168"/>
      <c r="P321" s="168">
        <v>4.7399999999999998E-2</v>
      </c>
      <c r="Q321" s="169">
        <f t="shared" si="61"/>
        <v>9.4800000000000006E-3</v>
      </c>
    </row>
    <row r="322" spans="2:17" x14ac:dyDescent="0.25">
      <c r="B322" s="49" t="s">
        <v>110</v>
      </c>
      <c r="C322" s="50" t="s">
        <v>14</v>
      </c>
      <c r="D322" s="50" t="s">
        <v>22</v>
      </c>
      <c r="E322" s="65" t="s">
        <v>124</v>
      </c>
      <c r="F322" s="170">
        <f t="shared" si="62"/>
        <v>2</v>
      </c>
      <c r="G322" s="272">
        <f>+D57</f>
        <v>0</v>
      </c>
      <c r="H322" s="212">
        <f>1-SUM(H323:H325)</f>
        <v>0</v>
      </c>
      <c r="I322" s="171">
        <f t="shared" si="64"/>
        <v>0</v>
      </c>
      <c r="J322" s="158">
        <f t="shared" si="59"/>
        <v>0</v>
      </c>
      <c r="K322" s="291">
        <v>11.627906976744185</v>
      </c>
      <c r="L322" s="159"/>
      <c r="M322" s="158">
        <f t="shared" si="60"/>
        <v>0</v>
      </c>
      <c r="N322" s="160">
        <v>0.01</v>
      </c>
      <c r="O322" s="160"/>
      <c r="P322" s="160">
        <v>4.7399999999999998E-2</v>
      </c>
      <c r="Q322" s="161">
        <f t="shared" si="61"/>
        <v>0</v>
      </c>
    </row>
    <row r="323" spans="2:17" x14ac:dyDescent="0.25">
      <c r="B323" s="51" t="s">
        <v>110</v>
      </c>
      <c r="C323" s="52" t="s">
        <v>14</v>
      </c>
      <c r="D323" s="52" t="s">
        <v>22</v>
      </c>
      <c r="E323" s="65" t="s">
        <v>127</v>
      </c>
      <c r="F323" s="155">
        <f t="shared" si="62"/>
        <v>2</v>
      </c>
      <c r="G323" s="156">
        <f>+G322</f>
        <v>0</v>
      </c>
      <c r="H323" s="156">
        <v>0.37</v>
      </c>
      <c r="I323" s="157">
        <f t="shared" si="64"/>
        <v>0</v>
      </c>
      <c r="J323" s="162">
        <f t="shared" si="59"/>
        <v>0</v>
      </c>
      <c r="K323" s="291">
        <v>2.9069767441860463</v>
      </c>
      <c r="L323" s="159"/>
      <c r="M323" s="162">
        <f t="shared" si="60"/>
        <v>0</v>
      </c>
      <c r="N323" s="160">
        <v>5.0000000000000001E-3</v>
      </c>
      <c r="O323" s="160"/>
      <c r="P323" s="160">
        <v>4.7399999999999998E-2</v>
      </c>
      <c r="Q323" s="161">
        <f t="shared" si="61"/>
        <v>0</v>
      </c>
    </row>
    <row r="324" spans="2:17" x14ac:dyDescent="0.25">
      <c r="B324" s="51" t="s">
        <v>110</v>
      </c>
      <c r="C324" s="52" t="s">
        <v>14</v>
      </c>
      <c r="D324" s="52" t="s">
        <v>22</v>
      </c>
      <c r="E324" s="65" t="s">
        <v>47</v>
      </c>
      <c r="F324" s="155">
        <f t="shared" si="62"/>
        <v>2</v>
      </c>
      <c r="G324" s="156">
        <f t="shared" ref="G324:G325" si="65">+G323</f>
        <v>0</v>
      </c>
      <c r="H324" s="156">
        <v>0.62</v>
      </c>
      <c r="I324" s="157">
        <f t="shared" si="64"/>
        <v>0</v>
      </c>
      <c r="J324" s="162">
        <f t="shared" si="59"/>
        <v>0</v>
      </c>
      <c r="K324" s="291">
        <v>2.9069767441860463</v>
      </c>
      <c r="L324" s="159"/>
      <c r="M324" s="162">
        <f t="shared" si="60"/>
        <v>0</v>
      </c>
      <c r="N324" s="160">
        <v>5.0000000000000001E-3</v>
      </c>
      <c r="O324" s="160"/>
      <c r="P324" s="160">
        <v>4.7399999999999998E-2</v>
      </c>
      <c r="Q324" s="161">
        <f t="shared" si="61"/>
        <v>0</v>
      </c>
    </row>
    <row r="325" spans="2:17" x14ac:dyDescent="0.25">
      <c r="B325" s="66" t="s">
        <v>110</v>
      </c>
      <c r="C325" s="68" t="s">
        <v>14</v>
      </c>
      <c r="D325" s="68" t="s">
        <v>22</v>
      </c>
      <c r="E325" s="67" t="s">
        <v>125</v>
      </c>
      <c r="F325" s="163">
        <f t="shared" si="62"/>
        <v>2</v>
      </c>
      <c r="G325" s="164">
        <f t="shared" si="65"/>
        <v>0</v>
      </c>
      <c r="H325" s="164">
        <v>0.01</v>
      </c>
      <c r="I325" s="165">
        <f t="shared" si="64"/>
        <v>0</v>
      </c>
      <c r="J325" s="166">
        <f t="shared" si="59"/>
        <v>0</v>
      </c>
      <c r="K325" s="292">
        <v>2.9069767441860463</v>
      </c>
      <c r="L325" s="167"/>
      <c r="M325" s="166">
        <f t="shared" si="60"/>
        <v>0</v>
      </c>
      <c r="N325" s="168">
        <v>5.0000000000000001E-3</v>
      </c>
      <c r="O325" s="168"/>
      <c r="P325" s="168">
        <v>4.7399999999999998E-2</v>
      </c>
      <c r="Q325" s="169">
        <f t="shared" si="61"/>
        <v>0</v>
      </c>
    </row>
    <row r="326" spans="2:17" x14ac:dyDescent="0.25">
      <c r="B326" s="49" t="s">
        <v>110</v>
      </c>
      <c r="C326" s="50" t="s">
        <v>14</v>
      </c>
      <c r="D326" s="50" t="s">
        <v>24</v>
      </c>
      <c r="E326" s="65" t="s">
        <v>124</v>
      </c>
      <c r="F326" s="170">
        <f t="shared" si="62"/>
        <v>2</v>
      </c>
      <c r="G326" s="272">
        <f>+E57</f>
        <v>0</v>
      </c>
      <c r="H326" s="212">
        <f>1-SUM(H327:H329)</f>
        <v>0</v>
      </c>
      <c r="I326" s="171">
        <f>F326*G326*IF(ISBLANK(H326),1,H326)</f>
        <v>0</v>
      </c>
      <c r="J326" s="158">
        <f t="shared" si="59"/>
        <v>0</v>
      </c>
      <c r="K326" s="291">
        <v>6.9767441860465115E-2</v>
      </c>
      <c r="L326" s="159"/>
      <c r="M326" s="158">
        <f t="shared" si="60"/>
        <v>0</v>
      </c>
      <c r="N326" s="160">
        <v>0</v>
      </c>
      <c r="O326" s="160"/>
      <c r="P326" s="160">
        <v>4.7399999999999998E-2</v>
      </c>
      <c r="Q326" s="161">
        <f t="shared" si="61"/>
        <v>0</v>
      </c>
    </row>
    <row r="327" spans="2:17" x14ac:dyDescent="0.25">
      <c r="B327" s="51" t="s">
        <v>110</v>
      </c>
      <c r="C327" s="52" t="s">
        <v>14</v>
      </c>
      <c r="D327" s="52" t="s">
        <v>24</v>
      </c>
      <c r="E327" s="65" t="s">
        <v>127</v>
      </c>
      <c r="F327" s="155">
        <f t="shared" si="62"/>
        <v>2</v>
      </c>
      <c r="G327" s="156">
        <f>+G326</f>
        <v>0</v>
      </c>
      <c r="H327" s="156">
        <v>0.37</v>
      </c>
      <c r="I327" s="157">
        <f t="shared" ref="I327:I335" si="66">F327*G327*IF(ISBLANK(H327),1,H327)</f>
        <v>0</v>
      </c>
      <c r="J327" s="162">
        <f t="shared" si="59"/>
        <v>0</v>
      </c>
      <c r="K327" s="291">
        <v>6.9767441860465115E-2</v>
      </c>
      <c r="L327" s="159"/>
      <c r="M327" s="162">
        <f t="shared" si="60"/>
        <v>0</v>
      </c>
      <c r="N327" s="160">
        <v>0</v>
      </c>
      <c r="O327" s="160"/>
      <c r="P327" s="160">
        <v>4.7399999999999998E-2</v>
      </c>
      <c r="Q327" s="161">
        <f t="shared" si="61"/>
        <v>0</v>
      </c>
    </row>
    <row r="328" spans="2:17" x14ac:dyDescent="0.25">
      <c r="B328" s="51" t="s">
        <v>110</v>
      </c>
      <c r="C328" s="52" t="s">
        <v>14</v>
      </c>
      <c r="D328" s="52" t="s">
        <v>24</v>
      </c>
      <c r="E328" s="65" t="s">
        <v>47</v>
      </c>
      <c r="F328" s="155">
        <f t="shared" si="62"/>
        <v>2</v>
      </c>
      <c r="G328" s="156">
        <f t="shared" ref="G328:G329" si="67">+G327</f>
        <v>0</v>
      </c>
      <c r="H328" s="156">
        <v>0.62</v>
      </c>
      <c r="I328" s="157">
        <f t="shared" si="66"/>
        <v>0</v>
      </c>
      <c r="J328" s="162">
        <f t="shared" si="59"/>
        <v>0</v>
      </c>
      <c r="K328" s="291">
        <v>0.1744186046511628</v>
      </c>
      <c r="L328" s="159"/>
      <c r="M328" s="162">
        <f t="shared" si="60"/>
        <v>0</v>
      </c>
      <c r="N328" s="160">
        <v>0</v>
      </c>
      <c r="O328" s="160"/>
      <c r="P328" s="160">
        <v>4.7399999999999998E-2</v>
      </c>
      <c r="Q328" s="161">
        <f t="shared" si="61"/>
        <v>0</v>
      </c>
    </row>
    <row r="329" spans="2:17" x14ac:dyDescent="0.25">
      <c r="B329" s="66" t="s">
        <v>110</v>
      </c>
      <c r="C329" s="68" t="s">
        <v>14</v>
      </c>
      <c r="D329" s="68" t="s">
        <v>24</v>
      </c>
      <c r="E329" s="67" t="s">
        <v>125</v>
      </c>
      <c r="F329" s="163">
        <f t="shared" si="62"/>
        <v>2</v>
      </c>
      <c r="G329" s="164">
        <f t="shared" si="67"/>
        <v>0</v>
      </c>
      <c r="H329" s="164">
        <v>0.01</v>
      </c>
      <c r="I329" s="165">
        <f t="shared" si="66"/>
        <v>0</v>
      </c>
      <c r="J329" s="166">
        <f t="shared" si="59"/>
        <v>0</v>
      </c>
      <c r="K329" s="292">
        <v>9.3023255813953487E-2</v>
      </c>
      <c r="L329" s="167"/>
      <c r="M329" s="166">
        <f t="shared" si="60"/>
        <v>0</v>
      </c>
      <c r="N329" s="168">
        <v>0</v>
      </c>
      <c r="O329" s="168"/>
      <c r="P329" s="168">
        <v>4.7399999999999998E-2</v>
      </c>
      <c r="Q329" s="169">
        <f t="shared" si="61"/>
        <v>0</v>
      </c>
    </row>
    <row r="330" spans="2:17" x14ac:dyDescent="0.25">
      <c r="B330" s="77" t="s">
        <v>110</v>
      </c>
      <c r="C330" s="78" t="s">
        <v>14</v>
      </c>
      <c r="D330" s="78" t="s">
        <v>108</v>
      </c>
      <c r="E330" s="79"/>
      <c r="F330" s="173">
        <f t="shared" si="62"/>
        <v>2</v>
      </c>
      <c r="G330" s="275">
        <f>+I57</f>
        <v>0</v>
      </c>
      <c r="H330" s="174">
        <v>1</v>
      </c>
      <c r="I330" s="175">
        <f t="shared" si="66"/>
        <v>0</v>
      </c>
      <c r="J330" s="176">
        <f t="shared" si="59"/>
        <v>0</v>
      </c>
      <c r="K330" s="292">
        <v>0</v>
      </c>
      <c r="L330" s="167"/>
      <c r="M330" s="176">
        <f t="shared" si="60"/>
        <v>0</v>
      </c>
      <c r="N330" s="168">
        <v>0</v>
      </c>
      <c r="O330" s="168"/>
      <c r="P330" s="168">
        <v>4.7399999999999998E-2</v>
      </c>
      <c r="Q330" s="169">
        <f t="shared" si="61"/>
        <v>0</v>
      </c>
    </row>
    <row r="331" spans="2:17" x14ac:dyDescent="0.25">
      <c r="B331" s="77" t="s">
        <v>110</v>
      </c>
      <c r="C331" s="78" t="s">
        <v>14</v>
      </c>
      <c r="D331" s="78" t="s">
        <v>44</v>
      </c>
      <c r="E331" s="79"/>
      <c r="F331" s="173">
        <f t="shared" si="62"/>
        <v>2</v>
      </c>
      <c r="G331" s="275">
        <f>+L57</f>
        <v>0</v>
      </c>
      <c r="H331" s="174">
        <v>1</v>
      </c>
      <c r="I331" s="175">
        <f t="shared" si="66"/>
        <v>0</v>
      </c>
      <c r="J331" s="176">
        <f t="shared" si="59"/>
        <v>0</v>
      </c>
      <c r="K331" s="292">
        <v>0.51860465116279075</v>
      </c>
      <c r="L331" s="167"/>
      <c r="M331" s="176">
        <f t="shared" si="60"/>
        <v>0</v>
      </c>
      <c r="N331" s="168">
        <v>1.8E-3</v>
      </c>
      <c r="O331" s="168"/>
      <c r="P331" s="168">
        <v>4.7399999999999998E-2</v>
      </c>
      <c r="Q331" s="169">
        <f t="shared" si="61"/>
        <v>0</v>
      </c>
    </row>
    <row r="332" spans="2:17" ht="15.75" thickBot="1" x14ac:dyDescent="0.3">
      <c r="B332" s="70" t="s">
        <v>110</v>
      </c>
      <c r="C332" s="72" t="s">
        <v>14</v>
      </c>
      <c r="D332" s="72" t="s">
        <v>45</v>
      </c>
      <c r="E332" s="71"/>
      <c r="F332" s="213">
        <f t="shared" si="62"/>
        <v>2</v>
      </c>
      <c r="G332" s="286">
        <f>+J57</f>
        <v>0</v>
      </c>
      <c r="H332" s="214">
        <v>1</v>
      </c>
      <c r="I332" s="215">
        <f t="shared" si="66"/>
        <v>0</v>
      </c>
      <c r="J332" s="172">
        <f t="shared" si="59"/>
        <v>0</v>
      </c>
      <c r="K332" s="295">
        <v>0</v>
      </c>
      <c r="L332" s="216"/>
      <c r="M332" s="172">
        <f t="shared" si="60"/>
        <v>0</v>
      </c>
      <c r="N332" s="217">
        <v>0</v>
      </c>
      <c r="O332" s="217"/>
      <c r="P332" s="217">
        <v>4.7399999999999998E-2</v>
      </c>
      <c r="Q332" s="161">
        <f t="shared" si="61"/>
        <v>0</v>
      </c>
    </row>
    <row r="333" spans="2:17" ht="15.75" thickBot="1" x14ac:dyDescent="0.3">
      <c r="B333" s="89" t="s">
        <v>188</v>
      </c>
      <c r="C333" s="90" t="s">
        <v>14</v>
      </c>
      <c r="D333" s="90" t="s">
        <v>45</v>
      </c>
      <c r="E333" s="91"/>
      <c r="F333" s="287">
        <f>+B38</f>
        <v>0</v>
      </c>
      <c r="G333" s="218">
        <v>1</v>
      </c>
      <c r="H333" s="218">
        <v>1</v>
      </c>
      <c r="I333" s="219">
        <f t="shared" si="66"/>
        <v>0</v>
      </c>
      <c r="J333" s="220">
        <f t="shared" si="59"/>
        <v>0</v>
      </c>
      <c r="K333" s="296">
        <v>0</v>
      </c>
      <c r="L333" s="221"/>
      <c r="M333" s="220">
        <f t="shared" si="60"/>
        <v>0</v>
      </c>
      <c r="N333" s="222">
        <v>0</v>
      </c>
      <c r="O333" s="222"/>
      <c r="P333" s="222">
        <v>0</v>
      </c>
      <c r="Q333" s="223">
        <f t="shared" si="61"/>
        <v>0</v>
      </c>
    </row>
    <row r="334" spans="2:17" ht="15.75" thickBot="1" x14ac:dyDescent="0.3">
      <c r="B334" s="89" t="s">
        <v>100</v>
      </c>
      <c r="C334" s="90" t="s">
        <v>14</v>
      </c>
      <c r="D334" s="90" t="s">
        <v>45</v>
      </c>
      <c r="E334" s="91"/>
      <c r="F334" s="287">
        <f>+B39</f>
        <v>0</v>
      </c>
      <c r="G334" s="218">
        <v>1</v>
      </c>
      <c r="H334" s="218">
        <v>1</v>
      </c>
      <c r="I334" s="219">
        <f t="shared" si="66"/>
        <v>0</v>
      </c>
      <c r="J334" s="220">
        <f t="shared" si="59"/>
        <v>0</v>
      </c>
      <c r="K334" s="296">
        <v>0</v>
      </c>
      <c r="L334" s="221"/>
      <c r="M334" s="220">
        <f t="shared" si="60"/>
        <v>0</v>
      </c>
      <c r="N334" s="222">
        <v>0</v>
      </c>
      <c r="O334" s="222"/>
      <c r="P334" s="222">
        <v>0</v>
      </c>
      <c r="Q334" s="223">
        <f t="shared" si="61"/>
        <v>0</v>
      </c>
    </row>
    <row r="335" spans="2:17" ht="15.75" thickBot="1" x14ac:dyDescent="0.3">
      <c r="B335" s="92" t="s">
        <v>99</v>
      </c>
      <c r="C335" s="93" t="s">
        <v>14</v>
      </c>
      <c r="D335" s="93" t="s">
        <v>45</v>
      </c>
      <c r="E335" s="94"/>
      <c r="F335" s="287">
        <f>+B40</f>
        <v>2</v>
      </c>
      <c r="G335" s="288">
        <f>+J60</f>
        <v>1</v>
      </c>
      <c r="H335" s="224">
        <v>1</v>
      </c>
      <c r="I335" s="225">
        <f t="shared" si="66"/>
        <v>2</v>
      </c>
      <c r="J335" s="226">
        <f t="shared" si="59"/>
        <v>0</v>
      </c>
      <c r="K335" s="297">
        <v>0</v>
      </c>
      <c r="L335" s="227"/>
      <c r="M335" s="226">
        <f t="shared" si="60"/>
        <v>0</v>
      </c>
      <c r="N335" s="228">
        <v>0</v>
      </c>
      <c r="O335" s="228"/>
      <c r="P335" s="222">
        <v>0</v>
      </c>
      <c r="Q335" s="229">
        <f t="shared" si="61"/>
        <v>0</v>
      </c>
    </row>
    <row r="336" spans="2:17" x14ac:dyDescent="0.25">
      <c r="B336" s="49" t="s">
        <v>99</v>
      </c>
      <c r="C336" s="50" t="s">
        <v>14</v>
      </c>
      <c r="D336" s="72" t="s">
        <v>29</v>
      </c>
      <c r="E336" s="95" t="s">
        <v>55</v>
      </c>
      <c r="F336" s="170">
        <f>+$F$335</f>
        <v>2</v>
      </c>
      <c r="G336" s="288">
        <f>+H60+C60</f>
        <v>0</v>
      </c>
      <c r="H336" s="212">
        <v>0.4</v>
      </c>
      <c r="I336" s="171">
        <f>F336*G336*IF(ISBLANK(H336),1,H336)</f>
        <v>0</v>
      </c>
      <c r="J336" s="158">
        <f t="shared" si="59"/>
        <v>0</v>
      </c>
      <c r="K336" s="291">
        <v>4.6511627906976747</v>
      </c>
      <c r="L336" s="159"/>
      <c r="M336" s="158">
        <f>N336*$I336</f>
        <v>0</v>
      </c>
      <c r="N336" s="160">
        <v>0.2</v>
      </c>
      <c r="O336" s="160"/>
      <c r="P336" s="160">
        <v>0</v>
      </c>
      <c r="Q336" s="161">
        <f t="shared" si="61"/>
        <v>0</v>
      </c>
    </row>
    <row r="337" spans="2:17" x14ac:dyDescent="0.25">
      <c r="B337" s="51" t="s">
        <v>99</v>
      </c>
      <c r="C337" s="52" t="s">
        <v>14</v>
      </c>
      <c r="D337" s="50" t="s">
        <v>29</v>
      </c>
      <c r="E337" s="81" t="s">
        <v>56</v>
      </c>
      <c r="F337" s="155">
        <f t="shared" ref="F337:F340" si="68">+$F$335</f>
        <v>2</v>
      </c>
      <c r="G337" s="156">
        <f>+G336</f>
        <v>0</v>
      </c>
      <c r="H337" s="156">
        <v>0.2</v>
      </c>
      <c r="I337" s="157">
        <f>F337*G337*IF(ISBLANK(H337),1,H337)</f>
        <v>0</v>
      </c>
      <c r="J337" s="162">
        <f t="shared" si="59"/>
        <v>0</v>
      </c>
      <c r="K337" s="291">
        <v>6.9767441860465116</v>
      </c>
      <c r="L337" s="159"/>
      <c r="M337" s="162">
        <f t="shared" si="60"/>
        <v>0</v>
      </c>
      <c r="N337" s="160">
        <v>0.2</v>
      </c>
      <c r="O337" s="160"/>
      <c r="P337" s="160">
        <v>0</v>
      </c>
      <c r="Q337" s="161">
        <f t="shared" si="61"/>
        <v>0</v>
      </c>
    </row>
    <row r="338" spans="2:17" x14ac:dyDescent="0.25">
      <c r="B338" s="51" t="s">
        <v>99</v>
      </c>
      <c r="C338" s="52" t="s">
        <v>14</v>
      </c>
      <c r="D338" s="52" t="s">
        <v>29</v>
      </c>
      <c r="E338" s="81" t="s">
        <v>57</v>
      </c>
      <c r="F338" s="155">
        <f t="shared" si="68"/>
        <v>2</v>
      </c>
      <c r="G338" s="156">
        <f t="shared" ref="G338:G339" si="69">+G337</f>
        <v>0</v>
      </c>
      <c r="H338" s="156">
        <v>0.2</v>
      </c>
      <c r="I338" s="157">
        <f>F338*G338*IF(ISBLANK(H338),1,H338)</f>
        <v>0</v>
      </c>
      <c r="J338" s="162">
        <f t="shared" si="59"/>
        <v>0</v>
      </c>
      <c r="K338" s="291">
        <v>2.3255813953488373</v>
      </c>
      <c r="L338" s="159"/>
      <c r="M338" s="162">
        <f t="shared" si="60"/>
        <v>0</v>
      </c>
      <c r="N338" s="160">
        <v>2.5000000000000001E-2</v>
      </c>
      <c r="O338" s="160"/>
      <c r="P338" s="160">
        <v>0</v>
      </c>
      <c r="Q338" s="161">
        <f t="shared" si="61"/>
        <v>0</v>
      </c>
    </row>
    <row r="339" spans="2:17" x14ac:dyDescent="0.25">
      <c r="B339" s="66" t="s">
        <v>99</v>
      </c>
      <c r="C339" s="68" t="s">
        <v>14</v>
      </c>
      <c r="D339" s="68" t="s">
        <v>29</v>
      </c>
      <c r="E339" s="69" t="s">
        <v>58</v>
      </c>
      <c r="F339" s="163">
        <f t="shared" si="68"/>
        <v>2</v>
      </c>
      <c r="G339" s="164">
        <f t="shared" si="69"/>
        <v>0</v>
      </c>
      <c r="H339" s="164">
        <v>0.2</v>
      </c>
      <c r="I339" s="165">
        <f>F339*G339*IF(ISBLANK(H339),1,H339)</f>
        <v>0</v>
      </c>
      <c r="J339" s="166">
        <f t="shared" si="59"/>
        <v>0</v>
      </c>
      <c r="K339" s="292">
        <v>4.6511627906976747</v>
      </c>
      <c r="L339" s="167"/>
      <c r="M339" s="166">
        <f t="shared" si="60"/>
        <v>0</v>
      </c>
      <c r="N339" s="168">
        <v>2.5000000000000001E-2</v>
      </c>
      <c r="O339" s="168"/>
      <c r="P339" s="168">
        <v>0</v>
      </c>
      <c r="Q339" s="169">
        <f t="shared" si="61"/>
        <v>0</v>
      </c>
    </row>
    <row r="340" spans="2:17" ht="15.75" thickBot="1" x14ac:dyDescent="0.3">
      <c r="B340" s="59" t="s">
        <v>99</v>
      </c>
      <c r="C340" s="82" t="s">
        <v>14</v>
      </c>
      <c r="D340" s="82" t="s">
        <v>108</v>
      </c>
      <c r="E340" s="80"/>
      <c r="F340" s="177">
        <f t="shared" si="68"/>
        <v>2</v>
      </c>
      <c r="G340" s="276">
        <f>+I60</f>
        <v>0</v>
      </c>
      <c r="H340" s="178">
        <v>1</v>
      </c>
      <c r="I340" s="179">
        <f t="shared" ref="I340" si="70">F340*G340*IF(ISBLANK(H340),1,H340)</f>
        <v>0</v>
      </c>
      <c r="J340" s="180">
        <f t="shared" si="59"/>
        <v>0</v>
      </c>
      <c r="K340" s="293">
        <v>0</v>
      </c>
      <c r="L340" s="181"/>
      <c r="M340" s="180">
        <f t="shared" si="60"/>
        <v>0</v>
      </c>
      <c r="N340" s="182">
        <v>0</v>
      </c>
      <c r="O340" s="182"/>
      <c r="P340" s="182">
        <v>0</v>
      </c>
      <c r="Q340" s="183">
        <f t="shared" si="61"/>
        <v>0</v>
      </c>
    </row>
    <row r="341" spans="2:17" ht="30" x14ac:dyDescent="0.25">
      <c r="B341" s="62" t="s">
        <v>147</v>
      </c>
      <c r="C341" s="64" t="s">
        <v>14</v>
      </c>
      <c r="D341" s="64" t="s">
        <v>59</v>
      </c>
      <c r="E341" s="101" t="s">
        <v>60</v>
      </c>
      <c r="F341" s="289">
        <f>+B41</f>
        <v>0</v>
      </c>
      <c r="G341" s="230">
        <v>1</v>
      </c>
      <c r="H341" s="231">
        <v>1</v>
      </c>
      <c r="I341" s="150">
        <f t="shared" si="51"/>
        <v>0</v>
      </c>
      <c r="J341" s="184">
        <f t="shared" si="59"/>
        <v>0</v>
      </c>
      <c r="K341" s="290">
        <v>8.720930232558139</v>
      </c>
      <c r="L341" s="152"/>
      <c r="M341" s="184">
        <f t="shared" si="60"/>
        <v>0</v>
      </c>
      <c r="N341" s="153">
        <v>0.4</v>
      </c>
      <c r="O341" s="153"/>
      <c r="P341" s="153">
        <v>0</v>
      </c>
      <c r="Q341" s="154">
        <f t="shared" si="61"/>
        <v>0</v>
      </c>
    </row>
    <row r="342" spans="2:17" x14ac:dyDescent="0.25">
      <c r="B342" s="51" t="s">
        <v>147</v>
      </c>
      <c r="C342" s="52" t="s">
        <v>14</v>
      </c>
      <c r="D342" s="52" t="s">
        <v>59</v>
      </c>
      <c r="E342" s="96" t="s">
        <v>61</v>
      </c>
      <c r="F342" s="155">
        <f>+$F$341</f>
        <v>0</v>
      </c>
      <c r="G342" s="156">
        <f>+G341</f>
        <v>1</v>
      </c>
      <c r="H342" s="156">
        <f>+H341</f>
        <v>1</v>
      </c>
      <c r="I342" s="157">
        <f t="shared" si="51"/>
        <v>0</v>
      </c>
      <c r="J342" s="162">
        <f t="shared" si="59"/>
        <v>0</v>
      </c>
      <c r="K342" s="291">
        <v>8.3720930232558146</v>
      </c>
      <c r="L342" s="159"/>
      <c r="M342" s="162">
        <f t="shared" si="60"/>
        <v>0</v>
      </c>
      <c r="N342" s="160">
        <v>0.3</v>
      </c>
      <c r="O342" s="160"/>
      <c r="P342" s="160">
        <v>0</v>
      </c>
      <c r="Q342" s="161">
        <f t="shared" si="61"/>
        <v>0</v>
      </c>
    </row>
    <row r="343" spans="2:17" x14ac:dyDescent="0.25">
      <c r="B343" s="51" t="s">
        <v>147</v>
      </c>
      <c r="C343" s="52" t="s">
        <v>14</v>
      </c>
      <c r="D343" s="52" t="s">
        <v>59</v>
      </c>
      <c r="E343" s="96" t="s">
        <v>62</v>
      </c>
      <c r="F343" s="155">
        <f t="shared" ref="F343:F348" si="71">+$F$341</f>
        <v>0</v>
      </c>
      <c r="G343" s="156">
        <f t="shared" ref="G343:H349" si="72">+G342</f>
        <v>1</v>
      </c>
      <c r="H343" s="156">
        <f t="shared" si="72"/>
        <v>1</v>
      </c>
      <c r="I343" s="157">
        <f t="shared" si="51"/>
        <v>0</v>
      </c>
      <c r="J343" s="162">
        <f t="shared" si="59"/>
        <v>0</v>
      </c>
      <c r="K343" s="291">
        <v>8.3720930232558146</v>
      </c>
      <c r="L343" s="159"/>
      <c r="M343" s="162">
        <f t="shared" si="60"/>
        <v>0</v>
      </c>
      <c r="N343" s="160">
        <v>0.2</v>
      </c>
      <c r="O343" s="160"/>
      <c r="P343" s="160">
        <v>0</v>
      </c>
      <c r="Q343" s="161">
        <f t="shared" si="61"/>
        <v>0</v>
      </c>
    </row>
    <row r="344" spans="2:17" x14ac:dyDescent="0.25">
      <c r="B344" s="51" t="s">
        <v>147</v>
      </c>
      <c r="C344" s="52" t="s">
        <v>14</v>
      </c>
      <c r="D344" s="52" t="s">
        <v>59</v>
      </c>
      <c r="E344" s="97" t="s">
        <v>63</v>
      </c>
      <c r="F344" s="155">
        <f t="shared" si="71"/>
        <v>0</v>
      </c>
      <c r="G344" s="156">
        <f t="shared" si="72"/>
        <v>1</v>
      </c>
      <c r="H344" s="156">
        <f t="shared" si="72"/>
        <v>1</v>
      </c>
      <c r="I344" s="157">
        <f t="shared" si="51"/>
        <v>0</v>
      </c>
      <c r="J344" s="162">
        <f t="shared" si="59"/>
        <v>0</v>
      </c>
      <c r="K344" s="291">
        <v>8.3720930232558146</v>
      </c>
      <c r="L344" s="159"/>
      <c r="M344" s="162">
        <f t="shared" si="60"/>
        <v>0</v>
      </c>
      <c r="N344" s="160">
        <v>0.2</v>
      </c>
      <c r="O344" s="160"/>
      <c r="P344" s="160">
        <v>0</v>
      </c>
      <c r="Q344" s="161">
        <f t="shared" si="61"/>
        <v>0</v>
      </c>
    </row>
    <row r="345" spans="2:17" x14ac:dyDescent="0.25">
      <c r="B345" s="51" t="s">
        <v>147</v>
      </c>
      <c r="C345" s="52" t="s">
        <v>14</v>
      </c>
      <c r="D345" s="52" t="s">
        <v>59</v>
      </c>
      <c r="E345" s="96" t="s">
        <v>64</v>
      </c>
      <c r="F345" s="155">
        <f t="shared" si="71"/>
        <v>0</v>
      </c>
      <c r="G345" s="156">
        <f t="shared" si="72"/>
        <v>1</v>
      </c>
      <c r="H345" s="156">
        <f t="shared" si="72"/>
        <v>1</v>
      </c>
      <c r="I345" s="157">
        <f t="shared" si="51"/>
        <v>0</v>
      </c>
      <c r="J345" s="162">
        <f t="shared" si="59"/>
        <v>0</v>
      </c>
      <c r="K345" s="291">
        <v>9.0697674418604652</v>
      </c>
      <c r="L345" s="159"/>
      <c r="M345" s="162">
        <f t="shared" si="60"/>
        <v>0</v>
      </c>
      <c r="N345" s="160">
        <v>0.27</v>
      </c>
      <c r="O345" s="160"/>
      <c r="P345" s="160">
        <v>0</v>
      </c>
      <c r="Q345" s="161">
        <f t="shared" si="61"/>
        <v>0</v>
      </c>
    </row>
    <row r="346" spans="2:17" x14ac:dyDescent="0.25">
      <c r="B346" s="51" t="s">
        <v>147</v>
      </c>
      <c r="C346" s="52" t="s">
        <v>14</v>
      </c>
      <c r="D346" s="52" t="s">
        <v>59</v>
      </c>
      <c r="E346" s="96" t="s">
        <v>65</v>
      </c>
      <c r="F346" s="155">
        <f t="shared" si="71"/>
        <v>0</v>
      </c>
      <c r="G346" s="156">
        <f t="shared" si="72"/>
        <v>1</v>
      </c>
      <c r="H346" s="156">
        <f t="shared" si="72"/>
        <v>1</v>
      </c>
      <c r="I346" s="157">
        <f t="shared" si="51"/>
        <v>0</v>
      </c>
      <c r="J346" s="162">
        <f t="shared" si="59"/>
        <v>0</v>
      </c>
      <c r="K346" s="291">
        <v>10.116279069767442</v>
      </c>
      <c r="L346" s="159"/>
      <c r="M346" s="162">
        <f t="shared" si="60"/>
        <v>0</v>
      </c>
      <c r="N346" s="160">
        <v>0.5</v>
      </c>
      <c r="O346" s="160"/>
      <c r="P346" s="160">
        <v>0</v>
      </c>
      <c r="Q346" s="161">
        <f t="shared" si="61"/>
        <v>0</v>
      </c>
    </row>
    <row r="347" spans="2:17" x14ac:dyDescent="0.25">
      <c r="B347" s="51" t="s">
        <v>147</v>
      </c>
      <c r="C347" s="52" t="s">
        <v>14</v>
      </c>
      <c r="D347" s="52" t="s">
        <v>59</v>
      </c>
      <c r="E347" s="96" t="s">
        <v>66</v>
      </c>
      <c r="F347" s="155">
        <f t="shared" si="71"/>
        <v>0</v>
      </c>
      <c r="G347" s="156">
        <f t="shared" si="72"/>
        <v>1</v>
      </c>
      <c r="H347" s="156">
        <f t="shared" si="72"/>
        <v>1</v>
      </c>
      <c r="I347" s="157">
        <f t="shared" si="51"/>
        <v>0</v>
      </c>
      <c r="J347" s="162">
        <f t="shared" si="59"/>
        <v>0</v>
      </c>
      <c r="K347" s="291">
        <v>11.395348837209303</v>
      </c>
      <c r="L347" s="159"/>
      <c r="M347" s="162">
        <f t="shared" si="60"/>
        <v>0</v>
      </c>
      <c r="N347" s="160">
        <v>0.5</v>
      </c>
      <c r="O347" s="160"/>
      <c r="P347" s="160">
        <v>0</v>
      </c>
      <c r="Q347" s="161">
        <f t="shared" si="61"/>
        <v>0</v>
      </c>
    </row>
    <row r="348" spans="2:17" x14ac:dyDescent="0.25">
      <c r="B348" s="51" t="s">
        <v>147</v>
      </c>
      <c r="C348" s="52" t="s">
        <v>14</v>
      </c>
      <c r="D348" s="52" t="s">
        <v>59</v>
      </c>
      <c r="E348" s="96" t="s">
        <v>67</v>
      </c>
      <c r="F348" s="155">
        <f t="shared" si="71"/>
        <v>0</v>
      </c>
      <c r="G348" s="156">
        <f t="shared" si="72"/>
        <v>1</v>
      </c>
      <c r="H348" s="156">
        <f t="shared" si="72"/>
        <v>1</v>
      </c>
      <c r="I348" s="157">
        <f t="shared" si="51"/>
        <v>0</v>
      </c>
      <c r="J348" s="162">
        <f t="shared" ref="J348:J349" si="73">K348*$I348</f>
        <v>0</v>
      </c>
      <c r="K348" s="291">
        <v>11.395348837209303</v>
      </c>
      <c r="L348" s="159"/>
      <c r="M348" s="162">
        <f t="shared" ref="M348:M349" si="74">N348*$I348</f>
        <v>0</v>
      </c>
      <c r="N348" s="160">
        <v>0.5</v>
      </c>
      <c r="O348" s="160"/>
      <c r="P348" s="160">
        <v>0</v>
      </c>
      <c r="Q348" s="161">
        <f t="shared" ref="Q348:Q349" si="75">+P348*I348</f>
        <v>0</v>
      </c>
    </row>
    <row r="349" spans="2:17" ht="15.75" thickBot="1" x14ac:dyDescent="0.3">
      <c r="B349" s="53" t="s">
        <v>147</v>
      </c>
      <c r="C349" s="54" t="s">
        <v>14</v>
      </c>
      <c r="D349" s="54" t="s">
        <v>59</v>
      </c>
      <c r="E349" s="98" t="s">
        <v>68</v>
      </c>
      <c r="F349" s="232">
        <f>+$F$341</f>
        <v>0</v>
      </c>
      <c r="G349" s="233">
        <f t="shared" si="72"/>
        <v>1</v>
      </c>
      <c r="H349" s="233">
        <f t="shared" si="72"/>
        <v>1</v>
      </c>
      <c r="I349" s="234">
        <f t="shared" si="51"/>
        <v>0</v>
      </c>
      <c r="J349" s="235">
        <f t="shared" si="73"/>
        <v>0</v>
      </c>
      <c r="K349" s="293">
        <v>12.790697674418604</v>
      </c>
      <c r="L349" s="181"/>
      <c r="M349" s="235">
        <f t="shared" si="74"/>
        <v>0</v>
      </c>
      <c r="N349" s="182">
        <v>0.5</v>
      </c>
      <c r="O349" s="182"/>
      <c r="P349" s="182">
        <v>0</v>
      </c>
      <c r="Q349" s="183">
        <f t="shared" si="75"/>
        <v>0</v>
      </c>
    </row>
    <row r="351" spans="2:17" x14ac:dyDescent="0.25">
      <c r="F351" s="99"/>
      <c r="G351" s="99"/>
      <c r="H351" s="99"/>
      <c r="I351" s="99"/>
    </row>
    <row r="352" spans="2:17" x14ac:dyDescent="0.25">
      <c r="F352" s="99"/>
    </row>
  </sheetData>
  <sheetProtection algorithmName="SHA-512" hashValue="NdBDd0M2fTAGVQ+2ak2lpeQcPSh84L2JBzbr2NeswcsaacBcK09Jp+zfgqihF2HCU99nJagLFd6NqkqSc77rQA==" saltValue="n0Z8MaM5rcq/NirITB+0mw==" spinCount="100000" sheet="1" objects="1" scenarios="1"/>
  <dataConsolidate/>
  <mergeCells count="59">
    <mergeCell ref="T76:U76"/>
    <mergeCell ref="T82:U82"/>
    <mergeCell ref="T83:U83"/>
    <mergeCell ref="T77:U77"/>
    <mergeCell ref="T78:U78"/>
    <mergeCell ref="T79:U79"/>
    <mergeCell ref="T80:U80"/>
    <mergeCell ref="T81:U81"/>
    <mergeCell ref="T71:U71"/>
    <mergeCell ref="T72:U72"/>
    <mergeCell ref="T73:U73"/>
    <mergeCell ref="T74:U74"/>
    <mergeCell ref="T75:U75"/>
    <mergeCell ref="P64:Q64"/>
    <mergeCell ref="P65:Q65"/>
    <mergeCell ref="P66:Q66"/>
    <mergeCell ref="P67:Q67"/>
    <mergeCell ref="T70:U70"/>
    <mergeCell ref="P59:Q59"/>
    <mergeCell ref="P60:Q60"/>
    <mergeCell ref="P61:Q61"/>
    <mergeCell ref="P62:Q62"/>
    <mergeCell ref="P63:Q63"/>
    <mergeCell ref="P54:Q54"/>
    <mergeCell ref="P55:Q55"/>
    <mergeCell ref="P56:Q56"/>
    <mergeCell ref="P57:Q57"/>
    <mergeCell ref="P58:Q58"/>
    <mergeCell ref="E44:F44"/>
    <mergeCell ref="E45:F45"/>
    <mergeCell ref="E46:F46"/>
    <mergeCell ref="E47:F47"/>
    <mergeCell ref="E48:F48"/>
    <mergeCell ref="E39:F39"/>
    <mergeCell ref="E40:F40"/>
    <mergeCell ref="E41:F41"/>
    <mergeCell ref="E42:F42"/>
    <mergeCell ref="E43:F43"/>
    <mergeCell ref="E34:F34"/>
    <mergeCell ref="E35:F35"/>
    <mergeCell ref="E36:F36"/>
    <mergeCell ref="E37:F37"/>
    <mergeCell ref="E38:F38"/>
    <mergeCell ref="E30:F31"/>
    <mergeCell ref="P51:Q53"/>
    <mergeCell ref="T67:U69"/>
    <mergeCell ref="A2:B2"/>
    <mergeCell ref="T159:AC160"/>
    <mergeCell ref="T155:U155"/>
    <mergeCell ref="E10:E12"/>
    <mergeCell ref="A99:B99"/>
    <mergeCell ref="A6:C6"/>
    <mergeCell ref="B69:H69"/>
    <mergeCell ref="B78:H78"/>
    <mergeCell ref="A87:B87"/>
    <mergeCell ref="A88:B88"/>
    <mergeCell ref="J152:Q152"/>
    <mergeCell ref="E32:F32"/>
    <mergeCell ref="E33:F33"/>
  </mergeCells>
  <conditionalFormatting sqref="A88:B88">
    <cfRule type="cellIs" dxfId="47" priority="24" operator="lessThan">
      <formula>0</formula>
    </cfRule>
  </conditionalFormatting>
  <conditionalFormatting sqref="B54:L60">
    <cfRule type="cellIs" dxfId="46" priority="23" operator="lessThan">
      <formula>0</formula>
    </cfRule>
  </conditionalFormatting>
  <conditionalFormatting sqref="M54:M60">
    <cfRule type="cellIs" dxfId="45" priority="22" operator="notEqual">
      <formula>1</formula>
    </cfRule>
  </conditionalFormatting>
  <conditionalFormatting sqref="M64:M67">
    <cfRule type="cellIs" dxfId="44" priority="21" operator="notEqual">
      <formula>1</formula>
    </cfRule>
  </conditionalFormatting>
  <conditionalFormatting sqref="B63:L67">
    <cfRule type="cellIs" dxfId="43" priority="20" operator="lessThan">
      <formula>0</formula>
    </cfRule>
  </conditionalFormatting>
  <conditionalFormatting sqref="Q71:Q76">
    <cfRule type="cellIs" dxfId="42" priority="19" operator="lessThan">
      <formula>0</formula>
    </cfRule>
  </conditionalFormatting>
  <conditionalFormatting sqref="Q71:Q74">
    <cfRule type="cellIs" priority="18" operator="notEqual">
      <formula>1</formula>
    </cfRule>
  </conditionalFormatting>
  <conditionalFormatting sqref="Q76">
    <cfRule type="cellIs" dxfId="41" priority="17" operator="notEqual">
      <formula>1</formula>
    </cfRule>
  </conditionalFormatting>
  <conditionalFormatting sqref="I71:I76">
    <cfRule type="cellIs" priority="16" operator="notEqual">
      <formula>1</formula>
    </cfRule>
  </conditionalFormatting>
  <conditionalFormatting sqref="B71:H75">
    <cfRule type="cellIs" dxfId="40" priority="15" operator="lessThan">
      <formula>0</formula>
    </cfRule>
  </conditionalFormatting>
  <conditionalFormatting sqref="I71">
    <cfRule type="cellIs" dxfId="39" priority="14" operator="notEqual">
      <formula>1</formula>
    </cfRule>
  </conditionalFormatting>
  <conditionalFormatting sqref="I75:I76">
    <cfRule type="cellIs" priority="13" operator="notEqual">
      <formula>1</formula>
    </cfRule>
  </conditionalFormatting>
  <conditionalFormatting sqref="J71:P76">
    <cfRule type="cellIs" dxfId="38" priority="12" operator="lessThan">
      <formula>0</formula>
    </cfRule>
  </conditionalFormatting>
  <conditionalFormatting sqref="Q81:Q84">
    <cfRule type="cellIs" dxfId="37" priority="11" operator="lessThan">
      <formula>0</formula>
    </cfRule>
  </conditionalFormatting>
  <conditionalFormatting sqref="Q81:Q84">
    <cfRule type="cellIs" dxfId="36" priority="10" operator="notEqual">
      <formula>1</formula>
    </cfRule>
  </conditionalFormatting>
  <conditionalFormatting sqref="I81:I83">
    <cfRule type="cellIs" dxfId="35" priority="9" operator="notEqual">
      <formula>1</formula>
    </cfRule>
  </conditionalFormatting>
  <conditionalFormatting sqref="B80:H83">
    <cfRule type="cellIs" dxfId="34" priority="8" operator="lessThan">
      <formula>0</formula>
    </cfRule>
  </conditionalFormatting>
  <conditionalFormatting sqref="J80:P84">
    <cfRule type="cellIs" dxfId="33" priority="7" operator="lessThan">
      <formula>0</formula>
    </cfRule>
  </conditionalFormatting>
  <conditionalFormatting sqref="B32:B41">
    <cfRule type="cellIs" dxfId="32" priority="6" operator="lessThan">
      <formula>0</formula>
    </cfRule>
  </conditionalFormatting>
  <conditionalFormatting sqref="B45:B48">
    <cfRule type="cellIs" dxfId="31" priority="5" operator="lessThan">
      <formula>0</formula>
    </cfRule>
  </conditionalFormatting>
  <conditionalFormatting sqref="B44">
    <cfRule type="cellIs" dxfId="30" priority="4" operator="lessThan">
      <formula>0</formula>
    </cfRule>
  </conditionalFormatting>
  <conditionalFormatting sqref="Q80">
    <cfRule type="cellIs" dxfId="29" priority="3" operator="lessThan">
      <formula>0</formula>
    </cfRule>
  </conditionalFormatting>
  <conditionalFormatting sqref="I80">
    <cfRule type="cellIs" dxfId="28" priority="2" operator="lessThan">
      <formula>0</formula>
    </cfRule>
  </conditionalFormatting>
  <conditionalFormatting sqref="M63">
    <cfRule type="cellIs" dxfId="27" priority="1" operator="lessThan">
      <formula>0</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'W:\Mobility\SMP%202.0\WS2%20-%20Indicators\Phase%202%20-%20Practical%20review%20SMP%20Indicator\Spreadsheet%20corrections\[SMP_indicators%20calculator%20v1.3-CorrAirPol.xlsx]Default Values'!#REF!</xm:f>
          </x14:formula1>
          <xm:sqref>D170:D177 D225 D304:D311 D245 D265 D332 D296 D314 D322:D329</xm:sqref>
        </x14:dataValidation>
        <x14:dataValidation type="list" allowBlank="1" showInputMessage="1" showErrorMessage="1" xr:uid="{00000000-0002-0000-0100-000001000000}">
          <x14:formula1>
            <xm:f>'W:\Mobility\SMP%202.0\WS2%20-%20Indicators\Phase%202%20-%20Practical%20review%20SMP%20Indicator\Spreadsheet%20corrections\[SMP_indicators%20calculator%20v1.3-CorrAirPol.xlsx]Default Values'!#REF!</xm:f>
          </x14:formula1>
          <xm:sqref>D286:D293 D205:D209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352"/>
  <sheetViews>
    <sheetView zoomScaleNormal="100" workbookViewId="0">
      <selection activeCell="A2" sqref="A2:B2"/>
    </sheetView>
  </sheetViews>
  <sheetFormatPr baseColWidth="10" defaultColWidth="9.140625" defaultRowHeight="15" x14ac:dyDescent="0.25"/>
  <cols>
    <col min="1" max="1" width="32.42578125" style="48" customWidth="1"/>
    <col min="2" max="2" width="30.42578125" style="48" customWidth="1"/>
    <col min="3" max="3" width="24.85546875" style="48" customWidth="1"/>
    <col min="4" max="4" width="20" style="48" customWidth="1"/>
    <col min="5" max="5" width="33" style="48" customWidth="1"/>
    <col min="6" max="6" width="26.42578125" style="48" customWidth="1"/>
    <col min="7" max="8" width="14.140625" style="48" customWidth="1"/>
    <col min="9" max="9" width="16.85546875" style="48" customWidth="1"/>
    <col min="10" max="10" width="16.42578125" style="48" customWidth="1"/>
    <col min="11" max="11" width="15.28515625" style="48" customWidth="1"/>
    <col min="12" max="12" width="10.5703125" style="48" customWidth="1"/>
    <col min="13" max="13" width="16.85546875" style="48" customWidth="1"/>
    <col min="14" max="14" width="15.28515625" style="48" customWidth="1"/>
    <col min="15" max="15" width="9.28515625" style="48" bestFit="1" customWidth="1"/>
    <col min="16" max="17" width="16" style="48" customWidth="1"/>
    <col min="18" max="18" width="9.140625" style="48"/>
    <col min="19" max="19" width="10.28515625" style="48" customWidth="1"/>
    <col min="20" max="21" width="16" style="48" customWidth="1"/>
    <col min="22" max="29" width="9.140625" style="48"/>
    <col min="30" max="30" width="16.28515625" style="48" customWidth="1"/>
    <col min="31" max="31" width="16" style="48" customWidth="1"/>
    <col min="32" max="34" width="9.140625" style="48"/>
    <col min="35" max="35" width="10.7109375" style="48" customWidth="1"/>
    <col min="36" max="36" width="16.5703125" style="48" customWidth="1"/>
    <col min="37" max="37" width="11.85546875" style="48" customWidth="1"/>
    <col min="38" max="16384" width="9.140625" style="48"/>
  </cols>
  <sheetData>
    <row r="1" spans="1:15" ht="15.75" thickBot="1" x14ac:dyDescent="0.3">
      <c r="K1" s="9"/>
    </row>
    <row r="2" spans="1:15" ht="50.25" customHeight="1" thickBot="1" x14ac:dyDescent="0.4">
      <c r="A2" s="326" t="s">
        <v>91</v>
      </c>
      <c r="B2" s="327"/>
      <c r="C2" s="27"/>
      <c r="D2" s="27"/>
      <c r="G2" s="10"/>
      <c r="H2" s="13"/>
    </row>
    <row r="3" spans="1:15" ht="18.75" thickBot="1" x14ac:dyDescent="0.4">
      <c r="A3" s="260" t="s">
        <v>204</v>
      </c>
      <c r="B3" s="261" t="str">
        <f>+B104</f>
        <v>not enough data</v>
      </c>
      <c r="C3" s="58" t="s">
        <v>101</v>
      </c>
      <c r="E3" s="264" t="s">
        <v>103</v>
      </c>
      <c r="F3" s="264" t="s">
        <v>144</v>
      </c>
    </row>
    <row r="4" spans="1:15" ht="16.5" thickBot="1" x14ac:dyDescent="0.3">
      <c r="A4" s="262" t="s">
        <v>3</v>
      </c>
      <c r="B4" s="263">
        <f>IF(B3=0," ",IF(B3&gt;E4,0,IF(B3&lt;F4,10,(B3-E4)/(F4-E4)*10)))</f>
        <v>0</v>
      </c>
      <c r="C4" s="28"/>
      <c r="E4" s="264">
        <v>2.15</v>
      </c>
      <c r="F4" s="265">
        <v>0</v>
      </c>
    </row>
    <row r="5" spans="1:15" x14ac:dyDescent="0.25">
      <c r="G5" s="8"/>
      <c r="H5" s="29"/>
      <c r="I5" s="8"/>
      <c r="J5" s="11"/>
      <c r="K5" s="11"/>
      <c r="L5" s="11"/>
      <c r="M5" s="11"/>
      <c r="N5" s="30"/>
      <c r="O5" s="8"/>
    </row>
    <row r="6" spans="1:15" s="56" customFormat="1" x14ac:dyDescent="0.25">
      <c r="A6" s="334" t="s">
        <v>116</v>
      </c>
      <c r="B6" s="334"/>
      <c r="C6" s="334"/>
      <c r="E6" s="302"/>
      <c r="F6" s="302"/>
      <c r="H6" s="303"/>
      <c r="J6" s="304"/>
      <c r="K6" s="304"/>
      <c r="L6" s="304"/>
      <c r="M6" s="304"/>
      <c r="N6" s="305"/>
    </row>
    <row r="7" spans="1:15" x14ac:dyDescent="0.25">
      <c r="A7" s="48" t="s">
        <v>206</v>
      </c>
      <c r="E7" s="31"/>
      <c r="F7" s="31"/>
      <c r="G7" s="8"/>
      <c r="H7" s="29"/>
      <c r="I7" s="8"/>
      <c r="J7" s="11"/>
      <c r="K7" s="11"/>
      <c r="L7" s="11"/>
      <c r="M7" s="11"/>
      <c r="N7" s="30"/>
      <c r="O7" s="8"/>
    </row>
    <row r="8" spans="1:15" x14ac:dyDescent="0.25">
      <c r="E8" s="31"/>
      <c r="F8" s="31"/>
      <c r="G8" s="8"/>
      <c r="H8" s="29"/>
      <c r="I8" s="8"/>
      <c r="J8" s="11"/>
      <c r="K8" s="11"/>
      <c r="L8" s="11"/>
      <c r="M8" s="11"/>
      <c r="N8" s="30"/>
      <c r="O8" s="8"/>
    </row>
    <row r="9" spans="1:15" x14ac:dyDescent="0.25">
      <c r="A9" s="102" t="s">
        <v>72</v>
      </c>
      <c r="B9" s="103" t="s">
        <v>69</v>
      </c>
      <c r="C9" s="104" t="s">
        <v>79</v>
      </c>
      <c r="D9" s="55" t="s">
        <v>15</v>
      </c>
      <c r="E9" s="102" t="s">
        <v>145</v>
      </c>
      <c r="F9" s="55" t="s">
        <v>87</v>
      </c>
      <c r="G9" s="8"/>
      <c r="H9" s="29"/>
      <c r="I9" s="8"/>
      <c r="J9" s="11"/>
      <c r="K9" s="11"/>
      <c r="L9" s="11"/>
      <c r="M9" s="11"/>
      <c r="N9" s="30"/>
      <c r="O9" s="8"/>
    </row>
    <row r="10" spans="1:15" ht="15" customHeight="1" x14ac:dyDescent="0.25">
      <c r="A10" s="103"/>
      <c r="B10" s="103" t="s">
        <v>186</v>
      </c>
      <c r="C10" s="103"/>
      <c r="D10" s="55" t="s">
        <v>19</v>
      </c>
      <c r="E10" s="331" t="s">
        <v>117</v>
      </c>
      <c r="F10" s="55" t="s">
        <v>16</v>
      </c>
      <c r="G10" s="8"/>
      <c r="H10" s="29"/>
      <c r="I10" s="8"/>
      <c r="J10" s="11"/>
      <c r="K10" s="11"/>
      <c r="L10" s="11"/>
      <c r="M10" s="11"/>
      <c r="N10" s="30"/>
      <c r="O10" s="8"/>
    </row>
    <row r="11" spans="1:15" x14ac:dyDescent="0.25">
      <c r="A11" s="103"/>
      <c r="B11" s="105" t="s">
        <v>185</v>
      </c>
      <c r="C11" s="103"/>
      <c r="D11" s="55" t="s">
        <v>22</v>
      </c>
      <c r="E11" s="332"/>
      <c r="F11" s="55" t="s">
        <v>18</v>
      </c>
      <c r="G11" s="8"/>
      <c r="H11" s="29"/>
      <c r="I11" s="8"/>
      <c r="J11" s="11"/>
      <c r="K11" s="11"/>
      <c r="L11" s="11"/>
      <c r="M11" s="11"/>
      <c r="N11" s="30"/>
      <c r="O11" s="8"/>
    </row>
    <row r="12" spans="1:15" x14ac:dyDescent="0.25">
      <c r="A12" s="103"/>
      <c r="B12" s="103" t="s">
        <v>111</v>
      </c>
      <c r="C12" s="103"/>
      <c r="D12" s="55" t="s">
        <v>24</v>
      </c>
      <c r="E12" s="333"/>
      <c r="F12" s="55" t="s">
        <v>20</v>
      </c>
      <c r="G12" s="8"/>
      <c r="H12" s="29"/>
      <c r="I12" s="8"/>
      <c r="J12" s="11"/>
      <c r="K12" s="11"/>
      <c r="L12" s="11"/>
      <c r="M12" s="11"/>
      <c r="N12" s="30"/>
      <c r="O12" s="8"/>
    </row>
    <row r="13" spans="1:15" ht="30" x14ac:dyDescent="0.25">
      <c r="A13" s="103"/>
      <c r="B13" s="301" t="s">
        <v>187</v>
      </c>
      <c r="C13" s="103"/>
      <c r="D13" s="55" t="s">
        <v>27</v>
      </c>
      <c r="E13" s="55"/>
      <c r="F13" s="55" t="s">
        <v>23</v>
      </c>
      <c r="G13" s="8"/>
      <c r="H13" s="29"/>
      <c r="I13" s="8"/>
      <c r="J13" s="11"/>
      <c r="K13" s="11"/>
      <c r="L13" s="11"/>
      <c r="M13" s="11"/>
      <c r="N13" s="30"/>
      <c r="O13" s="8"/>
    </row>
    <row r="14" spans="1:15" x14ac:dyDescent="0.25">
      <c r="A14" s="103"/>
      <c r="B14" s="103" t="s">
        <v>74</v>
      </c>
      <c r="C14" s="103"/>
      <c r="D14" s="55" t="s">
        <v>28</v>
      </c>
      <c r="E14" s="55"/>
      <c r="F14" s="55" t="s">
        <v>25</v>
      </c>
      <c r="G14" s="8"/>
      <c r="H14" s="29"/>
      <c r="I14" s="8"/>
      <c r="J14" s="11"/>
      <c r="K14" s="11"/>
      <c r="L14" s="11"/>
      <c r="M14" s="11"/>
      <c r="N14" s="30"/>
      <c r="O14" s="8"/>
    </row>
    <row r="15" spans="1:15" x14ac:dyDescent="0.25">
      <c r="A15" s="103"/>
      <c r="B15" s="103" t="s">
        <v>188</v>
      </c>
      <c r="C15" s="103"/>
      <c r="D15" s="55" t="s">
        <v>31</v>
      </c>
      <c r="E15" s="55"/>
      <c r="F15" s="55" t="s">
        <v>26</v>
      </c>
      <c r="G15" s="8"/>
      <c r="H15" s="29"/>
      <c r="I15" s="8"/>
      <c r="J15" s="11"/>
      <c r="K15" s="11"/>
      <c r="L15" s="11"/>
      <c r="M15" s="11"/>
      <c r="N15" s="30"/>
      <c r="O15" s="8"/>
    </row>
    <row r="16" spans="1:15" x14ac:dyDescent="0.25">
      <c r="A16" s="103"/>
      <c r="B16" s="103" t="s">
        <v>76</v>
      </c>
      <c r="C16" s="103"/>
      <c r="D16" s="55" t="s">
        <v>33</v>
      </c>
      <c r="E16" s="55"/>
      <c r="F16" s="103" t="s">
        <v>88</v>
      </c>
      <c r="G16" s="8"/>
      <c r="H16" s="29"/>
      <c r="I16" s="8"/>
      <c r="J16" s="11"/>
      <c r="K16" s="11"/>
      <c r="L16" s="11"/>
      <c r="M16" s="11"/>
      <c r="N16" s="30"/>
      <c r="O16" s="8"/>
    </row>
    <row r="17" spans="1:15" x14ac:dyDescent="0.25">
      <c r="A17" s="103"/>
      <c r="B17" s="103" t="s">
        <v>75</v>
      </c>
      <c r="C17" s="103"/>
      <c r="D17" s="55" t="s">
        <v>35</v>
      </c>
      <c r="E17" s="55"/>
      <c r="F17" s="55" t="s">
        <v>30</v>
      </c>
      <c r="G17" s="8"/>
      <c r="H17" s="29"/>
      <c r="I17" s="8"/>
      <c r="J17" s="11"/>
      <c r="K17" s="11"/>
      <c r="L17" s="11"/>
      <c r="M17" s="11"/>
      <c r="N17" s="30"/>
      <c r="O17" s="8"/>
    </row>
    <row r="18" spans="1:15" x14ac:dyDescent="0.25">
      <c r="A18" s="103"/>
      <c r="B18" s="103" t="s">
        <v>147</v>
      </c>
      <c r="C18" s="103"/>
      <c r="D18" s="103"/>
      <c r="E18" s="55"/>
      <c r="F18" s="55" t="s">
        <v>32</v>
      </c>
      <c r="G18" s="8"/>
      <c r="H18" s="29"/>
      <c r="I18" s="8"/>
      <c r="J18" s="11"/>
      <c r="K18" s="11"/>
      <c r="L18" s="11"/>
      <c r="M18" s="11"/>
      <c r="N18" s="30"/>
      <c r="O18" s="8"/>
    </row>
    <row r="19" spans="1:15" x14ac:dyDescent="0.25">
      <c r="A19" s="104" t="s">
        <v>77</v>
      </c>
      <c r="B19" s="103" t="s">
        <v>52</v>
      </c>
      <c r="C19" s="103"/>
      <c r="D19" s="103"/>
      <c r="E19" s="55"/>
      <c r="F19" s="55" t="s">
        <v>34</v>
      </c>
      <c r="G19" s="8"/>
      <c r="H19" s="29"/>
      <c r="I19" s="8"/>
      <c r="J19" s="11"/>
      <c r="K19" s="11"/>
      <c r="L19" s="11"/>
      <c r="M19" s="11"/>
      <c r="N19" s="30"/>
      <c r="O19" s="8"/>
    </row>
    <row r="20" spans="1:15" x14ac:dyDescent="0.25">
      <c r="A20" s="103"/>
      <c r="B20" s="103" t="s">
        <v>78</v>
      </c>
      <c r="C20" s="103"/>
      <c r="D20" s="103"/>
      <c r="E20" s="55"/>
      <c r="F20" s="55" t="s">
        <v>36</v>
      </c>
      <c r="G20" s="8"/>
      <c r="H20" s="29"/>
      <c r="I20" s="8"/>
      <c r="J20" s="11"/>
      <c r="K20" s="11"/>
      <c r="L20" s="11"/>
      <c r="M20" s="11"/>
      <c r="N20" s="30"/>
      <c r="O20" s="8"/>
    </row>
    <row r="21" spans="1:15" x14ac:dyDescent="0.25">
      <c r="A21" s="103"/>
      <c r="B21" s="103"/>
      <c r="C21" s="103"/>
      <c r="D21" s="103"/>
      <c r="E21" s="55"/>
      <c r="F21" s="55" t="s">
        <v>37</v>
      </c>
      <c r="G21" s="8"/>
      <c r="H21" s="29"/>
      <c r="I21" s="8"/>
      <c r="J21" s="11"/>
      <c r="K21" s="11"/>
      <c r="L21" s="11"/>
      <c r="M21" s="11"/>
      <c r="N21" s="30"/>
      <c r="O21" s="8"/>
    </row>
    <row r="22" spans="1:15" x14ac:dyDescent="0.25">
      <c r="A22" s="103"/>
      <c r="B22" s="103"/>
      <c r="C22" s="103"/>
      <c r="D22" s="103"/>
      <c r="E22" s="55"/>
      <c r="F22" s="55" t="s">
        <v>38</v>
      </c>
      <c r="G22" s="8"/>
      <c r="H22" s="29"/>
      <c r="I22" s="8"/>
      <c r="J22" s="11"/>
      <c r="K22" s="11"/>
      <c r="L22" s="11"/>
      <c r="M22" s="11"/>
      <c r="N22" s="30"/>
      <c r="O22" s="8"/>
    </row>
    <row r="23" spans="1:15" x14ac:dyDescent="0.25">
      <c r="A23" s="43"/>
      <c r="E23" s="31"/>
      <c r="F23" s="31"/>
      <c r="G23" s="8"/>
      <c r="H23" s="29"/>
      <c r="I23" s="8"/>
      <c r="J23" s="11"/>
      <c r="K23" s="11"/>
      <c r="L23" s="11"/>
      <c r="M23" s="11"/>
      <c r="N23" s="30"/>
      <c r="O23" s="8"/>
    </row>
    <row r="24" spans="1:15" x14ac:dyDescent="0.25">
      <c r="A24" s="106" t="s">
        <v>141</v>
      </c>
      <c r="B24" s="9"/>
      <c r="C24" s="9"/>
      <c r="D24" s="9"/>
      <c r="E24" s="31"/>
      <c r="F24" s="31"/>
      <c r="G24" s="8"/>
      <c r="H24" s="29"/>
      <c r="I24" s="8"/>
      <c r="J24" s="11"/>
      <c r="K24" s="11"/>
      <c r="L24" s="11"/>
      <c r="M24" s="11"/>
      <c r="N24" s="30"/>
      <c r="O24" s="8"/>
    </row>
    <row r="25" spans="1:15" x14ac:dyDescent="0.25">
      <c r="E25" s="31"/>
      <c r="F25" s="31"/>
      <c r="G25" s="8"/>
      <c r="H25" s="29"/>
      <c r="I25" s="8"/>
      <c r="J25" s="11"/>
      <c r="K25" s="11"/>
      <c r="L25" s="11"/>
      <c r="M25" s="11"/>
      <c r="N25" s="30"/>
      <c r="O25" s="8"/>
    </row>
    <row r="26" spans="1:15" x14ac:dyDescent="0.25">
      <c r="A26" s="43" t="s">
        <v>189</v>
      </c>
      <c r="E26" s="31"/>
      <c r="F26" s="31"/>
      <c r="G26" s="8"/>
      <c r="H26" s="29"/>
      <c r="I26" s="8"/>
      <c r="J26" s="11"/>
      <c r="K26" s="11"/>
      <c r="L26" s="11"/>
      <c r="M26" s="11"/>
      <c r="N26" s="30"/>
      <c r="O26" s="8"/>
    </row>
    <row r="27" spans="1:15" x14ac:dyDescent="0.25">
      <c r="A27" s="48" t="s">
        <v>207</v>
      </c>
      <c r="E27" s="31"/>
      <c r="F27" s="31"/>
      <c r="G27" s="8"/>
      <c r="H27" s="29"/>
      <c r="I27" s="8"/>
      <c r="J27" s="11"/>
      <c r="K27" s="11"/>
      <c r="L27" s="11"/>
      <c r="M27" s="11"/>
      <c r="N27" s="30"/>
      <c r="O27" s="8"/>
    </row>
    <row r="28" spans="1:15" x14ac:dyDescent="0.25">
      <c r="A28" s="48" t="s">
        <v>211</v>
      </c>
      <c r="E28" s="31"/>
      <c r="F28" s="31"/>
      <c r="G28" s="8"/>
      <c r="H28" s="29"/>
      <c r="I28" s="8"/>
      <c r="J28" s="11"/>
      <c r="K28" s="11"/>
      <c r="L28" s="11"/>
      <c r="M28" s="11"/>
      <c r="N28" s="30"/>
      <c r="O28" s="8"/>
    </row>
    <row r="29" spans="1:15" x14ac:dyDescent="0.25">
      <c r="E29" s="31"/>
      <c r="F29" s="31"/>
      <c r="G29" s="8"/>
      <c r="H29" s="29"/>
      <c r="I29" s="8"/>
      <c r="J29" s="11"/>
      <c r="K29" s="11"/>
      <c r="L29" s="11"/>
      <c r="M29" s="11"/>
      <c r="N29" s="30"/>
      <c r="O29" s="8"/>
    </row>
    <row r="30" spans="1:15" ht="15.75" thickBot="1" x14ac:dyDescent="0.3">
      <c r="A30" s="48" t="s">
        <v>191</v>
      </c>
      <c r="E30" s="320" t="s">
        <v>203</v>
      </c>
      <c r="F30" s="321"/>
      <c r="G30" s="8"/>
      <c r="H30" s="29"/>
      <c r="I30" s="8"/>
      <c r="J30" s="11"/>
      <c r="K30" s="11"/>
      <c r="L30" s="11"/>
      <c r="M30" s="11"/>
      <c r="N30" s="30"/>
      <c r="O30" s="8"/>
    </row>
    <row r="31" spans="1:15" ht="15.75" thickBot="1" x14ac:dyDescent="0.3">
      <c r="A31" s="37" t="s">
        <v>182</v>
      </c>
      <c r="B31" s="298" t="s">
        <v>183</v>
      </c>
      <c r="E31" s="322"/>
      <c r="F31" s="323"/>
      <c r="I31" s="8"/>
      <c r="J31" s="11"/>
      <c r="K31" s="11"/>
      <c r="L31" s="11"/>
      <c r="M31" s="36"/>
      <c r="N31" s="30"/>
      <c r="O31" s="8"/>
    </row>
    <row r="32" spans="1:15" x14ac:dyDescent="0.25">
      <c r="A32" s="41" t="s">
        <v>69</v>
      </c>
      <c r="B32" s="313"/>
      <c r="E32" s="359"/>
      <c r="F32" s="360"/>
      <c r="I32" s="8"/>
      <c r="J32" s="11"/>
      <c r="K32" s="11"/>
      <c r="L32" s="11"/>
      <c r="M32" s="11"/>
      <c r="N32" s="30"/>
      <c r="O32" s="8"/>
    </row>
    <row r="33" spans="1:15" x14ac:dyDescent="0.25">
      <c r="A33" s="42" t="s">
        <v>70</v>
      </c>
      <c r="B33" s="314"/>
      <c r="E33" s="357"/>
      <c r="F33" s="358"/>
      <c r="I33" s="8"/>
      <c r="J33" s="11"/>
      <c r="K33" s="11"/>
      <c r="L33" s="11"/>
      <c r="M33" s="11"/>
      <c r="N33" s="30"/>
      <c r="O33" s="8"/>
    </row>
    <row r="34" spans="1:15" x14ac:dyDescent="0.25">
      <c r="A34" s="42" t="s">
        <v>71</v>
      </c>
      <c r="B34" s="314"/>
      <c r="E34" s="357"/>
      <c r="F34" s="358"/>
      <c r="I34" s="8"/>
      <c r="J34" s="11"/>
      <c r="K34" s="11"/>
      <c r="L34" s="11"/>
      <c r="M34" s="11"/>
      <c r="N34" s="30"/>
      <c r="O34" s="8"/>
    </row>
    <row r="35" spans="1:15" x14ac:dyDescent="0.25">
      <c r="A35" s="42" t="s">
        <v>111</v>
      </c>
      <c r="B35" s="314"/>
      <c r="E35" s="357"/>
      <c r="F35" s="358"/>
      <c r="I35" s="8"/>
      <c r="J35" s="11"/>
      <c r="K35" s="11"/>
      <c r="L35" s="11"/>
      <c r="M35" s="11"/>
      <c r="N35" s="30"/>
      <c r="O35" s="8"/>
    </row>
    <row r="36" spans="1:15" x14ac:dyDescent="0.25">
      <c r="A36" s="42" t="s">
        <v>73</v>
      </c>
      <c r="B36" s="314"/>
      <c r="E36" s="357"/>
      <c r="F36" s="358"/>
      <c r="I36" s="8"/>
      <c r="J36" s="11"/>
      <c r="K36" s="11"/>
      <c r="L36" s="11"/>
      <c r="M36" s="11"/>
      <c r="N36" s="30"/>
      <c r="O36" s="8"/>
    </row>
    <row r="37" spans="1:15" x14ac:dyDescent="0.25">
      <c r="A37" s="42" t="s">
        <v>74</v>
      </c>
      <c r="B37" s="314"/>
      <c r="E37" s="357"/>
      <c r="F37" s="358"/>
      <c r="I37" s="8"/>
      <c r="J37" s="11"/>
      <c r="K37" s="11"/>
      <c r="L37" s="11"/>
      <c r="M37" s="11"/>
      <c r="N37" s="30"/>
      <c r="O37" s="8"/>
    </row>
    <row r="38" spans="1:15" x14ac:dyDescent="0.25">
      <c r="A38" s="103" t="s">
        <v>188</v>
      </c>
      <c r="B38" s="314"/>
      <c r="E38" s="357"/>
      <c r="F38" s="358"/>
      <c r="I38" s="8"/>
      <c r="J38" s="11"/>
      <c r="K38" s="11"/>
      <c r="L38" s="11"/>
      <c r="M38" s="11"/>
      <c r="N38" s="30"/>
      <c r="O38" s="8"/>
    </row>
    <row r="39" spans="1:15" x14ac:dyDescent="0.25">
      <c r="A39" s="42" t="s">
        <v>76</v>
      </c>
      <c r="B39" s="314"/>
      <c r="E39" s="357"/>
      <c r="F39" s="358"/>
      <c r="I39" s="8"/>
      <c r="J39" s="11"/>
      <c r="K39" s="11"/>
      <c r="L39" s="11"/>
      <c r="M39" s="11"/>
      <c r="N39" s="30"/>
      <c r="O39" s="8"/>
    </row>
    <row r="40" spans="1:15" x14ac:dyDescent="0.25">
      <c r="A40" s="42" t="s">
        <v>75</v>
      </c>
      <c r="B40" s="314"/>
      <c r="E40" s="357"/>
      <c r="F40" s="358"/>
      <c r="I40" s="8"/>
      <c r="J40" s="11"/>
      <c r="K40" s="11"/>
      <c r="L40" s="11"/>
      <c r="M40" s="11"/>
      <c r="N40" s="30"/>
      <c r="O40" s="8"/>
    </row>
    <row r="41" spans="1:15" ht="15.75" thickBot="1" x14ac:dyDescent="0.3">
      <c r="A41" s="42" t="s">
        <v>112</v>
      </c>
      <c r="B41" s="315"/>
      <c r="E41" s="357"/>
      <c r="F41" s="358"/>
      <c r="I41" s="8"/>
      <c r="J41" s="11"/>
      <c r="K41" s="11"/>
      <c r="L41" s="11"/>
      <c r="M41" s="11"/>
      <c r="N41" s="30"/>
      <c r="O41" s="8"/>
    </row>
    <row r="42" spans="1:15" ht="15.75" thickBot="1" x14ac:dyDescent="0.3">
      <c r="A42" s="31"/>
      <c r="E42" s="357"/>
      <c r="F42" s="358"/>
      <c r="I42" s="8"/>
      <c r="J42" s="11"/>
      <c r="K42" s="11"/>
      <c r="L42" s="11"/>
      <c r="M42" s="11"/>
      <c r="N42" s="30"/>
      <c r="O42" s="8"/>
    </row>
    <row r="43" spans="1:15" ht="15.75" thickBot="1" x14ac:dyDescent="0.3">
      <c r="A43" s="37" t="s">
        <v>182</v>
      </c>
      <c r="B43" s="298" t="s">
        <v>183</v>
      </c>
      <c r="E43" s="357"/>
      <c r="F43" s="358"/>
      <c r="I43" s="8"/>
      <c r="J43" s="11"/>
      <c r="K43" s="11"/>
      <c r="L43" s="11"/>
      <c r="M43" s="11"/>
      <c r="N43" s="30"/>
      <c r="O43" s="8"/>
    </row>
    <row r="44" spans="1:15" x14ac:dyDescent="0.25">
      <c r="A44" s="32" t="s">
        <v>197</v>
      </c>
      <c r="B44" s="307"/>
      <c r="E44" s="357"/>
      <c r="F44" s="358"/>
      <c r="I44" s="8"/>
      <c r="J44" s="11"/>
      <c r="K44" s="11"/>
      <c r="L44" s="11"/>
      <c r="M44" s="11"/>
      <c r="N44" s="30"/>
      <c r="O44" s="8"/>
    </row>
    <row r="45" spans="1:15" x14ac:dyDescent="0.25">
      <c r="A45" s="38" t="s">
        <v>82</v>
      </c>
      <c r="B45" s="314"/>
      <c r="E45" s="357"/>
      <c r="F45" s="358"/>
      <c r="I45" s="8"/>
      <c r="J45" s="11"/>
      <c r="K45" s="11"/>
      <c r="L45" s="11"/>
      <c r="M45" s="11"/>
      <c r="N45" s="30"/>
      <c r="O45" s="8"/>
    </row>
    <row r="46" spans="1:15" x14ac:dyDescent="0.25">
      <c r="A46" s="38" t="s">
        <v>208</v>
      </c>
      <c r="B46" s="314"/>
      <c r="E46" s="357"/>
      <c r="F46" s="358"/>
      <c r="I46" s="8"/>
      <c r="J46" s="11"/>
      <c r="K46" s="11"/>
      <c r="L46" s="11"/>
      <c r="M46" s="11"/>
      <c r="N46" s="30"/>
      <c r="O46" s="8"/>
    </row>
    <row r="47" spans="1:15" x14ac:dyDescent="0.25">
      <c r="A47" s="38" t="s">
        <v>83</v>
      </c>
      <c r="B47" s="314"/>
      <c r="E47" s="357"/>
      <c r="F47" s="358"/>
      <c r="I47" s="8"/>
      <c r="J47" s="11"/>
      <c r="K47" s="11"/>
      <c r="L47" s="11"/>
      <c r="M47" s="11"/>
      <c r="N47" s="30"/>
      <c r="O47" s="8"/>
    </row>
    <row r="48" spans="1:15" ht="15.75" thickBot="1" x14ac:dyDescent="0.3">
      <c r="A48" s="34" t="s">
        <v>80</v>
      </c>
      <c r="B48" s="315"/>
      <c r="E48" s="365"/>
      <c r="F48" s="366"/>
      <c r="I48" s="8"/>
      <c r="J48" s="11"/>
      <c r="K48" s="11"/>
      <c r="L48" s="11"/>
      <c r="M48" s="11"/>
      <c r="N48" s="30"/>
      <c r="O48" s="8"/>
    </row>
    <row r="49" spans="1:17" x14ac:dyDescent="0.25">
      <c r="E49" s="31"/>
      <c r="F49" s="31"/>
      <c r="G49" s="8"/>
      <c r="H49" s="29"/>
      <c r="I49" s="8"/>
      <c r="J49" s="11"/>
      <c r="K49" s="11"/>
      <c r="L49" s="11"/>
      <c r="M49" s="11"/>
      <c r="N49" s="30"/>
      <c r="O49" s="8"/>
    </row>
    <row r="50" spans="1:17" x14ac:dyDescent="0.25">
      <c r="A50" s="35" t="s">
        <v>209</v>
      </c>
      <c r="E50" s="31"/>
      <c r="F50" s="31"/>
      <c r="G50" s="8"/>
      <c r="H50" s="29"/>
      <c r="I50" s="8"/>
      <c r="J50" s="11"/>
      <c r="K50" s="11"/>
      <c r="L50" s="11"/>
      <c r="M50" s="11"/>
      <c r="N50" s="30"/>
      <c r="O50" s="8"/>
    </row>
    <row r="51" spans="1:17" x14ac:dyDescent="0.25">
      <c r="A51" s="108" t="s">
        <v>212</v>
      </c>
      <c r="E51" s="31"/>
      <c r="F51" s="31"/>
      <c r="G51" s="8"/>
      <c r="H51" s="29"/>
      <c r="I51" s="8"/>
      <c r="J51" s="11"/>
      <c r="K51" s="11"/>
      <c r="L51" s="11"/>
      <c r="M51" s="11"/>
      <c r="N51" s="30"/>
      <c r="O51" s="8"/>
      <c r="P51" s="320" t="s">
        <v>203</v>
      </c>
      <c r="Q51" s="321"/>
    </row>
    <row r="52" spans="1:17" ht="15.75" thickBot="1" x14ac:dyDescent="0.3">
      <c r="A52" s="48" t="s">
        <v>192</v>
      </c>
      <c r="E52" s="31"/>
      <c r="F52" s="31"/>
      <c r="G52" s="8"/>
      <c r="H52" s="29"/>
      <c r="I52" s="8"/>
      <c r="J52" s="11"/>
      <c r="K52" s="11"/>
      <c r="L52" s="11"/>
      <c r="M52" s="11"/>
      <c r="N52" s="30"/>
      <c r="O52" s="8"/>
      <c r="P52" s="324"/>
      <c r="Q52" s="325"/>
    </row>
    <row r="53" spans="1:17" ht="15.75" thickBot="1" x14ac:dyDescent="0.3">
      <c r="A53" s="37" t="s">
        <v>118</v>
      </c>
      <c r="B53" s="24" t="s">
        <v>15</v>
      </c>
      <c r="C53" s="25" t="s">
        <v>19</v>
      </c>
      <c r="D53" s="25" t="s">
        <v>22</v>
      </c>
      <c r="E53" s="25" t="s">
        <v>24</v>
      </c>
      <c r="F53" s="25" t="s">
        <v>27</v>
      </c>
      <c r="G53" s="25" t="s">
        <v>28</v>
      </c>
      <c r="H53" s="25" t="s">
        <v>31</v>
      </c>
      <c r="I53" s="25" t="s">
        <v>33</v>
      </c>
      <c r="J53" s="26" t="s">
        <v>35</v>
      </c>
      <c r="K53" s="26" t="s">
        <v>113</v>
      </c>
      <c r="L53" s="26" t="s">
        <v>114</v>
      </c>
      <c r="M53" s="135" t="s">
        <v>122</v>
      </c>
      <c r="N53" s="30"/>
      <c r="O53" s="8"/>
      <c r="P53" s="322"/>
      <c r="Q53" s="323"/>
    </row>
    <row r="54" spans="1:17" x14ac:dyDescent="0.25">
      <c r="A54" s="41" t="s">
        <v>69</v>
      </c>
      <c r="B54" s="316"/>
      <c r="C54" s="316"/>
      <c r="D54" s="316"/>
      <c r="E54" s="316"/>
      <c r="F54" s="316"/>
      <c r="G54" s="316"/>
      <c r="H54" s="316"/>
      <c r="I54" s="316"/>
      <c r="J54" s="316"/>
      <c r="K54" s="316"/>
      <c r="L54" s="316"/>
      <c r="M54" s="140">
        <f>SUM(B54:L54)</f>
        <v>0</v>
      </c>
      <c r="N54" s="30"/>
      <c r="O54" s="8"/>
      <c r="P54" s="359"/>
      <c r="Q54" s="360"/>
    </row>
    <row r="55" spans="1:17" x14ac:dyDescent="0.25">
      <c r="A55" s="42" t="s">
        <v>70</v>
      </c>
      <c r="B55" s="140" t="s">
        <v>115</v>
      </c>
      <c r="C55" s="317"/>
      <c r="D55" s="317"/>
      <c r="E55" s="317"/>
      <c r="F55" s="140" t="s">
        <v>115</v>
      </c>
      <c r="G55" s="140" t="s">
        <v>115</v>
      </c>
      <c r="H55" s="317"/>
      <c r="I55" s="317"/>
      <c r="J55" s="317"/>
      <c r="K55" s="140" t="s">
        <v>115</v>
      </c>
      <c r="L55" s="317"/>
      <c r="M55" s="140">
        <f t="shared" ref="M55:M60" si="0">SUM(B55:L55)</f>
        <v>0</v>
      </c>
      <c r="N55" s="30"/>
      <c r="O55" s="8"/>
      <c r="P55" s="363"/>
      <c r="Q55" s="364"/>
    </row>
    <row r="56" spans="1:17" x14ac:dyDescent="0.25">
      <c r="A56" s="42" t="s">
        <v>71</v>
      </c>
      <c r="B56" s="140" t="s">
        <v>115</v>
      </c>
      <c r="C56" s="317"/>
      <c r="D56" s="317"/>
      <c r="E56" s="317"/>
      <c r="F56" s="140" t="s">
        <v>115</v>
      </c>
      <c r="G56" s="140" t="s">
        <v>115</v>
      </c>
      <c r="H56" s="317"/>
      <c r="I56" s="317"/>
      <c r="J56" s="317"/>
      <c r="K56" s="140" t="s">
        <v>115</v>
      </c>
      <c r="L56" s="317"/>
      <c r="M56" s="140">
        <f t="shared" si="0"/>
        <v>0</v>
      </c>
      <c r="N56" s="30"/>
      <c r="O56" s="8"/>
      <c r="P56" s="363"/>
      <c r="Q56" s="364"/>
    </row>
    <row r="57" spans="1:17" x14ac:dyDescent="0.25">
      <c r="A57" s="33" t="s">
        <v>111</v>
      </c>
      <c r="B57" s="140" t="s">
        <v>115</v>
      </c>
      <c r="C57" s="317"/>
      <c r="D57" s="317"/>
      <c r="E57" s="317"/>
      <c r="F57" s="140" t="s">
        <v>115</v>
      </c>
      <c r="G57" s="140" t="s">
        <v>115</v>
      </c>
      <c r="H57" s="317"/>
      <c r="I57" s="317"/>
      <c r="J57" s="317"/>
      <c r="K57" s="140" t="s">
        <v>115</v>
      </c>
      <c r="L57" s="317"/>
      <c r="M57" s="140">
        <f t="shared" si="0"/>
        <v>0</v>
      </c>
      <c r="N57" s="30"/>
      <c r="O57" s="8"/>
      <c r="P57" s="363"/>
      <c r="Q57" s="364"/>
    </row>
    <row r="58" spans="1:17" x14ac:dyDescent="0.25">
      <c r="A58" s="42" t="s">
        <v>73</v>
      </c>
      <c r="B58" s="317"/>
      <c r="C58" s="140" t="s">
        <v>115</v>
      </c>
      <c r="D58" s="140" t="s">
        <v>115</v>
      </c>
      <c r="E58" s="140" t="s">
        <v>115</v>
      </c>
      <c r="F58" s="140" t="s">
        <v>115</v>
      </c>
      <c r="G58" s="140" t="s">
        <v>115</v>
      </c>
      <c r="H58" s="140" t="s">
        <v>115</v>
      </c>
      <c r="I58" s="140" t="s">
        <v>115</v>
      </c>
      <c r="J58" s="317"/>
      <c r="K58" s="140" t="s">
        <v>115</v>
      </c>
      <c r="L58" s="140" t="s">
        <v>115</v>
      </c>
      <c r="M58" s="140">
        <f t="shared" si="0"/>
        <v>0</v>
      </c>
      <c r="N58" s="30"/>
      <c r="O58" s="8"/>
      <c r="P58" s="363"/>
      <c r="Q58" s="364"/>
    </row>
    <row r="59" spans="1:17" x14ac:dyDescent="0.25">
      <c r="A59" s="42" t="s">
        <v>74</v>
      </c>
      <c r="B59" s="317"/>
      <c r="C59" s="317"/>
      <c r="D59" s="140" t="s">
        <v>115</v>
      </c>
      <c r="E59" s="140" t="s">
        <v>115</v>
      </c>
      <c r="F59" s="140" t="s">
        <v>115</v>
      </c>
      <c r="G59" s="140" t="s">
        <v>115</v>
      </c>
      <c r="H59" s="140" t="s">
        <v>115</v>
      </c>
      <c r="I59" s="140" t="s">
        <v>115</v>
      </c>
      <c r="J59" s="317"/>
      <c r="K59" s="140" t="s">
        <v>115</v>
      </c>
      <c r="L59" s="140" t="s">
        <v>115</v>
      </c>
      <c r="M59" s="140">
        <f t="shared" si="0"/>
        <v>0</v>
      </c>
      <c r="N59" s="30"/>
      <c r="O59" s="8"/>
      <c r="P59" s="363"/>
      <c r="Q59" s="364"/>
    </row>
    <row r="60" spans="1:17" ht="15.75" thickBot="1" x14ac:dyDescent="0.3">
      <c r="A60" s="34" t="s">
        <v>75</v>
      </c>
      <c r="B60" s="140" t="s">
        <v>115</v>
      </c>
      <c r="C60" s="317"/>
      <c r="D60" s="140" t="s">
        <v>115</v>
      </c>
      <c r="E60" s="140" t="s">
        <v>115</v>
      </c>
      <c r="F60" s="140" t="s">
        <v>115</v>
      </c>
      <c r="G60" s="140" t="s">
        <v>115</v>
      </c>
      <c r="H60" s="317"/>
      <c r="I60" s="317"/>
      <c r="J60" s="317"/>
      <c r="K60" s="140" t="s">
        <v>115</v>
      </c>
      <c r="L60" s="140" t="s">
        <v>115</v>
      </c>
      <c r="M60" s="140">
        <f t="shared" si="0"/>
        <v>0</v>
      </c>
      <c r="N60" s="30"/>
      <c r="O60" s="8"/>
      <c r="P60" s="363"/>
      <c r="Q60" s="364"/>
    </row>
    <row r="61" spans="1:17" ht="15.75" thickBot="1" x14ac:dyDescent="0.3">
      <c r="A61" s="238"/>
      <c r="B61" s="31"/>
      <c r="C61" s="31"/>
      <c r="D61" s="8"/>
      <c r="E61" s="29"/>
      <c r="F61" s="8"/>
      <c r="G61" s="11"/>
      <c r="H61" s="11"/>
      <c r="I61" s="11"/>
      <c r="J61" s="11"/>
      <c r="K61" s="30"/>
      <c r="L61" s="11"/>
      <c r="M61" s="11"/>
      <c r="N61" s="30"/>
      <c r="O61" s="8"/>
      <c r="P61" s="363"/>
      <c r="Q61" s="364"/>
    </row>
    <row r="62" spans="1:17" s="113" customFormat="1" ht="15.75" thickBot="1" x14ac:dyDescent="0.3">
      <c r="A62" s="37" t="s">
        <v>118</v>
      </c>
      <c r="B62" s="109" t="s">
        <v>15</v>
      </c>
      <c r="C62" s="110" t="s">
        <v>19</v>
      </c>
      <c r="D62" s="110" t="s">
        <v>22</v>
      </c>
      <c r="E62" s="110" t="s">
        <v>24</v>
      </c>
      <c r="F62" s="110" t="s">
        <v>27</v>
      </c>
      <c r="G62" s="110" t="s">
        <v>28</v>
      </c>
      <c r="H62" s="110" t="s">
        <v>31</v>
      </c>
      <c r="I62" s="110" t="s">
        <v>33</v>
      </c>
      <c r="J62" s="111" t="s">
        <v>35</v>
      </c>
      <c r="K62" s="111" t="s">
        <v>113</v>
      </c>
      <c r="L62" s="111" t="s">
        <v>114</v>
      </c>
      <c r="M62" s="135" t="s">
        <v>122</v>
      </c>
      <c r="N62" s="112"/>
      <c r="P62" s="367"/>
      <c r="Q62" s="368"/>
    </row>
    <row r="63" spans="1:17" s="113" customFormat="1" x14ac:dyDescent="0.25">
      <c r="A63" s="114" t="s">
        <v>198</v>
      </c>
      <c r="B63" s="308"/>
      <c r="C63" s="308"/>
      <c r="D63" s="308"/>
      <c r="E63" s="308"/>
      <c r="F63" s="309"/>
      <c r="G63" s="309"/>
      <c r="H63" s="308"/>
      <c r="I63" s="308"/>
      <c r="J63" s="308"/>
      <c r="K63" s="308"/>
      <c r="L63" s="308"/>
      <c r="M63" s="308"/>
      <c r="N63" s="112"/>
      <c r="P63" s="367"/>
      <c r="Q63" s="368"/>
    </row>
    <row r="64" spans="1:17" s="113" customFormat="1" x14ac:dyDescent="0.25">
      <c r="A64" s="116" t="s">
        <v>82</v>
      </c>
      <c r="B64" s="318"/>
      <c r="C64" s="318"/>
      <c r="D64" s="318"/>
      <c r="E64" s="318"/>
      <c r="F64" s="143" t="s">
        <v>115</v>
      </c>
      <c r="G64" s="143" t="s">
        <v>115</v>
      </c>
      <c r="H64" s="318"/>
      <c r="I64" s="318"/>
      <c r="J64" s="318"/>
      <c r="K64" s="318"/>
      <c r="L64" s="318"/>
      <c r="M64" s="140">
        <f t="shared" ref="M64:M67" si="1">SUM(B64:L64)</f>
        <v>0</v>
      </c>
      <c r="N64" s="112"/>
      <c r="P64" s="367"/>
      <c r="Q64" s="368"/>
    </row>
    <row r="65" spans="1:21" s="113" customFormat="1" x14ac:dyDescent="0.25">
      <c r="A65" s="116" t="s">
        <v>208</v>
      </c>
      <c r="B65" s="318"/>
      <c r="C65" s="318"/>
      <c r="D65" s="318"/>
      <c r="E65" s="318"/>
      <c r="F65" s="143" t="s">
        <v>115</v>
      </c>
      <c r="G65" s="143" t="s">
        <v>115</v>
      </c>
      <c r="H65" s="318"/>
      <c r="I65" s="318"/>
      <c r="J65" s="318"/>
      <c r="K65" s="318"/>
      <c r="L65" s="318"/>
      <c r="M65" s="140">
        <f t="shared" si="1"/>
        <v>0</v>
      </c>
      <c r="N65" s="112"/>
      <c r="P65" s="367"/>
      <c r="Q65" s="368"/>
    </row>
    <row r="66" spans="1:21" s="113" customFormat="1" x14ac:dyDescent="0.25">
      <c r="A66" s="116" t="s">
        <v>83</v>
      </c>
      <c r="B66" s="318"/>
      <c r="C66" s="318"/>
      <c r="D66" s="318"/>
      <c r="E66" s="318"/>
      <c r="F66" s="143" t="s">
        <v>115</v>
      </c>
      <c r="G66" s="143" t="s">
        <v>115</v>
      </c>
      <c r="H66" s="318"/>
      <c r="I66" s="318"/>
      <c r="J66" s="318"/>
      <c r="K66" s="318"/>
      <c r="L66" s="318"/>
      <c r="M66" s="140">
        <f t="shared" si="1"/>
        <v>0</v>
      </c>
      <c r="N66" s="112"/>
      <c r="P66" s="367"/>
      <c r="Q66" s="368"/>
    </row>
    <row r="67" spans="1:21" s="113" customFormat="1" ht="15.75" thickBot="1" x14ac:dyDescent="0.3">
      <c r="A67" s="117" t="s">
        <v>80</v>
      </c>
      <c r="B67" s="143" t="s">
        <v>115</v>
      </c>
      <c r="C67" s="318"/>
      <c r="D67" s="143" t="s">
        <v>115</v>
      </c>
      <c r="E67" s="143" t="s">
        <v>115</v>
      </c>
      <c r="F67" s="143" t="s">
        <v>115</v>
      </c>
      <c r="G67" s="143" t="s">
        <v>115</v>
      </c>
      <c r="H67" s="318"/>
      <c r="I67" s="318"/>
      <c r="J67" s="143" t="s">
        <v>115</v>
      </c>
      <c r="K67" s="143" t="s">
        <v>115</v>
      </c>
      <c r="L67" s="143" t="s">
        <v>115</v>
      </c>
      <c r="M67" s="140">
        <f t="shared" si="1"/>
        <v>0</v>
      </c>
      <c r="N67" s="112"/>
      <c r="P67" s="361"/>
      <c r="Q67" s="362"/>
      <c r="T67" s="320" t="s">
        <v>203</v>
      </c>
      <c r="U67" s="321"/>
    </row>
    <row r="68" spans="1:21" ht="15.75" thickBot="1" x14ac:dyDescent="0.3">
      <c r="E68" s="31"/>
      <c r="F68" s="31"/>
      <c r="G68" s="8"/>
      <c r="H68" s="29"/>
      <c r="I68" s="8"/>
      <c r="J68" s="11"/>
      <c r="K68" s="11"/>
      <c r="L68" s="11"/>
      <c r="M68" s="11"/>
      <c r="N68" s="30"/>
      <c r="O68" s="8"/>
      <c r="T68" s="324"/>
      <c r="U68" s="325"/>
    </row>
    <row r="69" spans="1:21" s="113" customFormat="1" ht="15.75" thickBot="1" x14ac:dyDescent="0.3">
      <c r="B69" s="335" t="s">
        <v>15</v>
      </c>
      <c r="C69" s="336"/>
      <c r="D69" s="336"/>
      <c r="E69" s="336"/>
      <c r="F69" s="336"/>
      <c r="G69" s="336"/>
      <c r="H69" s="337"/>
      <c r="J69" s="136" t="s">
        <v>19</v>
      </c>
      <c r="K69" s="137"/>
      <c r="L69" s="137"/>
      <c r="M69" s="137"/>
      <c r="N69" s="137"/>
      <c r="O69" s="137"/>
      <c r="P69" s="138"/>
      <c r="Q69" s="48"/>
      <c r="T69" s="322"/>
      <c r="U69" s="323"/>
    </row>
    <row r="70" spans="1:21" s="112" customFormat="1" ht="45.75" thickBot="1" x14ac:dyDescent="0.3">
      <c r="A70" s="37" t="s">
        <v>118</v>
      </c>
      <c r="B70" s="118" t="s">
        <v>87</v>
      </c>
      <c r="C70" s="119" t="s">
        <v>16</v>
      </c>
      <c r="D70" s="120" t="s">
        <v>18</v>
      </c>
      <c r="E70" s="120" t="s">
        <v>20</v>
      </c>
      <c r="F70" s="120" t="s">
        <v>23</v>
      </c>
      <c r="G70" s="120" t="s">
        <v>25</v>
      </c>
      <c r="H70" s="121" t="s">
        <v>142</v>
      </c>
      <c r="I70" s="135" t="s">
        <v>123</v>
      </c>
      <c r="J70" s="118" t="s">
        <v>88</v>
      </c>
      <c r="K70" s="119" t="s">
        <v>30</v>
      </c>
      <c r="L70" s="120" t="s">
        <v>32</v>
      </c>
      <c r="M70" s="120" t="s">
        <v>34</v>
      </c>
      <c r="N70" s="120" t="s">
        <v>36</v>
      </c>
      <c r="O70" s="120" t="s">
        <v>37</v>
      </c>
      <c r="P70" s="122" t="s">
        <v>143</v>
      </c>
      <c r="Q70" s="135" t="s">
        <v>123</v>
      </c>
      <c r="T70" s="359"/>
      <c r="U70" s="360"/>
    </row>
    <row r="71" spans="1:21" s="113" customFormat="1" x14ac:dyDescent="0.25">
      <c r="A71" s="114" t="s">
        <v>69</v>
      </c>
      <c r="B71" s="318"/>
      <c r="C71" s="318"/>
      <c r="D71" s="318"/>
      <c r="E71" s="318"/>
      <c r="F71" s="318"/>
      <c r="G71" s="318"/>
      <c r="H71" s="318"/>
      <c r="I71" s="140">
        <f t="shared" ref="I71:I76" si="2">SUM(B71:H71)</f>
        <v>0</v>
      </c>
      <c r="J71" s="318"/>
      <c r="K71" s="319"/>
      <c r="L71" s="319"/>
      <c r="M71" s="318"/>
      <c r="N71" s="318"/>
      <c r="O71" s="318"/>
      <c r="P71" s="318"/>
      <c r="Q71" s="140">
        <f>SUM(J71:P71)</f>
        <v>0</v>
      </c>
      <c r="T71" s="363"/>
      <c r="U71" s="364"/>
    </row>
    <row r="72" spans="1:21" s="113" customFormat="1" x14ac:dyDescent="0.25">
      <c r="A72" s="123" t="s">
        <v>70</v>
      </c>
      <c r="B72" s="143" t="s">
        <v>115</v>
      </c>
      <c r="C72" s="143" t="s">
        <v>115</v>
      </c>
      <c r="D72" s="143" t="s">
        <v>115</v>
      </c>
      <c r="E72" s="143" t="s">
        <v>115</v>
      </c>
      <c r="F72" s="143" t="s">
        <v>115</v>
      </c>
      <c r="G72" s="143" t="s">
        <v>115</v>
      </c>
      <c r="H72" s="143" t="s">
        <v>115</v>
      </c>
      <c r="I72" s="140"/>
      <c r="J72" s="318"/>
      <c r="K72" s="319"/>
      <c r="L72" s="319"/>
      <c r="M72" s="318"/>
      <c r="N72" s="318"/>
      <c r="O72" s="318"/>
      <c r="P72" s="318"/>
      <c r="Q72" s="140">
        <f>SUM(J72:P72)</f>
        <v>0</v>
      </c>
      <c r="T72" s="363"/>
      <c r="U72" s="364"/>
    </row>
    <row r="73" spans="1:21" s="113" customFormat="1" x14ac:dyDescent="0.25">
      <c r="A73" s="123" t="s">
        <v>71</v>
      </c>
      <c r="B73" s="143" t="s">
        <v>115</v>
      </c>
      <c r="C73" s="143" t="s">
        <v>115</v>
      </c>
      <c r="D73" s="143" t="s">
        <v>115</v>
      </c>
      <c r="E73" s="143" t="s">
        <v>115</v>
      </c>
      <c r="F73" s="143" t="s">
        <v>115</v>
      </c>
      <c r="G73" s="143" t="s">
        <v>115</v>
      </c>
      <c r="H73" s="143" t="s">
        <v>115</v>
      </c>
      <c r="I73" s="140"/>
      <c r="J73" s="318"/>
      <c r="K73" s="319"/>
      <c r="L73" s="319"/>
      <c r="M73" s="318"/>
      <c r="N73" s="318"/>
      <c r="O73" s="318"/>
      <c r="P73" s="318"/>
      <c r="Q73" s="140">
        <f>SUM(J73:P73)</f>
        <v>0</v>
      </c>
      <c r="T73" s="363"/>
      <c r="U73" s="364"/>
    </row>
    <row r="74" spans="1:21" s="113" customFormat="1" x14ac:dyDescent="0.25">
      <c r="A74" s="123" t="s">
        <v>111</v>
      </c>
      <c r="B74" s="143" t="s">
        <v>115</v>
      </c>
      <c r="C74" s="143" t="s">
        <v>115</v>
      </c>
      <c r="D74" s="143" t="s">
        <v>115</v>
      </c>
      <c r="E74" s="143" t="s">
        <v>115</v>
      </c>
      <c r="F74" s="143" t="s">
        <v>115</v>
      </c>
      <c r="G74" s="143" t="s">
        <v>115</v>
      </c>
      <c r="H74" s="143" t="s">
        <v>115</v>
      </c>
      <c r="I74" s="140"/>
      <c r="J74" s="318"/>
      <c r="K74" s="319"/>
      <c r="L74" s="319"/>
      <c r="M74" s="318"/>
      <c r="N74" s="318"/>
      <c r="O74" s="318"/>
      <c r="P74" s="318"/>
      <c r="Q74" s="140">
        <f>SUM(J74:P74)</f>
        <v>0</v>
      </c>
      <c r="T74" s="363"/>
      <c r="U74" s="364"/>
    </row>
    <row r="75" spans="1:21" s="113" customFormat="1" x14ac:dyDescent="0.25">
      <c r="A75" s="123" t="s">
        <v>73</v>
      </c>
      <c r="B75" s="318"/>
      <c r="C75" s="318"/>
      <c r="D75" s="318"/>
      <c r="E75" s="318"/>
      <c r="F75" s="318"/>
      <c r="G75" s="318"/>
      <c r="H75" s="318"/>
      <c r="I75" s="140">
        <f t="shared" si="2"/>
        <v>0</v>
      </c>
      <c r="J75" s="143" t="s">
        <v>115</v>
      </c>
      <c r="K75" s="300" t="s">
        <v>115</v>
      </c>
      <c r="L75" s="143" t="s">
        <v>115</v>
      </c>
      <c r="M75" s="300" t="s">
        <v>115</v>
      </c>
      <c r="N75" s="143" t="s">
        <v>115</v>
      </c>
      <c r="O75" s="143" t="s">
        <v>115</v>
      </c>
      <c r="P75" s="143" t="s">
        <v>115</v>
      </c>
      <c r="Q75" s="140"/>
      <c r="T75" s="363"/>
      <c r="U75" s="364"/>
    </row>
    <row r="76" spans="1:21" s="113" customFormat="1" x14ac:dyDescent="0.25">
      <c r="A76" s="123" t="s">
        <v>74</v>
      </c>
      <c r="B76" s="143" t="s">
        <v>115</v>
      </c>
      <c r="C76" s="143" t="s">
        <v>115</v>
      </c>
      <c r="D76" s="318"/>
      <c r="E76" s="318"/>
      <c r="F76" s="318"/>
      <c r="G76" s="318"/>
      <c r="H76" s="318"/>
      <c r="I76" s="140">
        <f t="shared" si="2"/>
        <v>0</v>
      </c>
      <c r="J76" s="143" t="s">
        <v>115</v>
      </c>
      <c r="K76" s="300" t="s">
        <v>115</v>
      </c>
      <c r="L76" s="318"/>
      <c r="M76" s="319"/>
      <c r="N76" s="318"/>
      <c r="O76" s="318"/>
      <c r="P76" s="318"/>
      <c r="Q76" s="140">
        <f>SUM(J76:P76)</f>
        <v>0</v>
      </c>
      <c r="T76" s="363"/>
      <c r="U76" s="364"/>
    </row>
    <row r="77" spans="1:21" s="113" customFormat="1" ht="15.75" thickBot="1" x14ac:dyDescent="0.3">
      <c r="H77" s="124"/>
      <c r="P77" s="124"/>
      <c r="T77" s="363"/>
      <c r="U77" s="364"/>
    </row>
    <row r="78" spans="1:21" s="113" customFormat="1" ht="15.75" thickBot="1" x14ac:dyDescent="0.3">
      <c r="B78" s="335" t="s">
        <v>15</v>
      </c>
      <c r="C78" s="336"/>
      <c r="D78" s="336"/>
      <c r="E78" s="336"/>
      <c r="F78" s="336"/>
      <c r="G78" s="336"/>
      <c r="H78" s="337"/>
      <c r="J78" s="136" t="s">
        <v>19</v>
      </c>
      <c r="K78" s="137"/>
      <c r="L78" s="137"/>
      <c r="M78" s="137"/>
      <c r="N78" s="137"/>
      <c r="O78" s="137"/>
      <c r="P78" s="138"/>
      <c r="T78" s="367"/>
      <c r="U78" s="368"/>
    </row>
    <row r="79" spans="1:21" s="112" customFormat="1" ht="45.75" thickBot="1" x14ac:dyDescent="0.3">
      <c r="A79" s="37" t="s">
        <v>118</v>
      </c>
      <c r="B79" s="118" t="s">
        <v>87</v>
      </c>
      <c r="C79" s="119" t="s">
        <v>16</v>
      </c>
      <c r="D79" s="120" t="s">
        <v>18</v>
      </c>
      <c r="E79" s="120" t="s">
        <v>20</v>
      </c>
      <c r="F79" s="120" t="s">
        <v>23</v>
      </c>
      <c r="G79" s="120" t="s">
        <v>25</v>
      </c>
      <c r="H79" s="121" t="s">
        <v>142</v>
      </c>
      <c r="I79" s="135" t="s">
        <v>123</v>
      </c>
      <c r="J79" s="118" t="s">
        <v>88</v>
      </c>
      <c r="K79" s="119" t="s">
        <v>30</v>
      </c>
      <c r="L79" s="120" t="s">
        <v>32</v>
      </c>
      <c r="M79" s="120" t="s">
        <v>34</v>
      </c>
      <c r="N79" s="120" t="s">
        <v>36</v>
      </c>
      <c r="O79" s="120" t="s">
        <v>37</v>
      </c>
      <c r="P79" s="122" t="s">
        <v>143</v>
      </c>
      <c r="Q79" s="135" t="s">
        <v>123</v>
      </c>
      <c r="T79" s="367"/>
      <c r="U79" s="368"/>
    </row>
    <row r="80" spans="1:21" s="113" customFormat="1" x14ac:dyDescent="0.25">
      <c r="A80" s="114" t="s">
        <v>81</v>
      </c>
      <c r="B80" s="308"/>
      <c r="C80" s="308"/>
      <c r="D80" s="308"/>
      <c r="E80" s="308"/>
      <c r="F80" s="308"/>
      <c r="G80" s="308"/>
      <c r="H80" s="308"/>
      <c r="I80" s="308"/>
      <c r="J80" s="308"/>
      <c r="K80" s="310"/>
      <c r="L80" s="308"/>
      <c r="M80" s="310"/>
      <c r="N80" s="308"/>
      <c r="O80" s="308"/>
      <c r="P80" s="308"/>
      <c r="Q80" s="308"/>
      <c r="T80" s="367"/>
      <c r="U80" s="368"/>
    </row>
    <row r="81" spans="1:21" s="113" customFormat="1" x14ac:dyDescent="0.25">
      <c r="A81" s="116" t="s">
        <v>82</v>
      </c>
      <c r="B81" s="318"/>
      <c r="C81" s="318"/>
      <c r="D81" s="318"/>
      <c r="E81" s="318"/>
      <c r="F81" s="318"/>
      <c r="G81" s="318"/>
      <c r="H81" s="318"/>
      <c r="I81" s="134">
        <f t="shared" ref="I81:I83" si="3">SUM(B81:H81)</f>
        <v>0</v>
      </c>
      <c r="J81" s="318"/>
      <c r="K81" s="319"/>
      <c r="L81" s="318"/>
      <c r="M81" s="319"/>
      <c r="N81" s="318"/>
      <c r="O81" s="318"/>
      <c r="P81" s="318"/>
      <c r="Q81" s="134">
        <f t="shared" ref="Q81:Q84" si="4">SUM(J81:P81)</f>
        <v>0</v>
      </c>
      <c r="T81" s="367"/>
      <c r="U81" s="368"/>
    </row>
    <row r="82" spans="1:21" s="113" customFormat="1" x14ac:dyDescent="0.25">
      <c r="A82" s="116" t="s">
        <v>208</v>
      </c>
      <c r="B82" s="318"/>
      <c r="C82" s="318"/>
      <c r="D82" s="318"/>
      <c r="E82" s="318"/>
      <c r="F82" s="318"/>
      <c r="G82" s="318"/>
      <c r="H82" s="318"/>
      <c r="I82" s="134">
        <f t="shared" si="3"/>
        <v>0</v>
      </c>
      <c r="J82" s="318"/>
      <c r="K82" s="319"/>
      <c r="L82" s="318"/>
      <c r="M82" s="319"/>
      <c r="N82" s="318"/>
      <c r="O82" s="318"/>
      <c r="P82" s="318"/>
      <c r="Q82" s="134">
        <f t="shared" si="4"/>
        <v>0</v>
      </c>
      <c r="T82" s="367"/>
      <c r="U82" s="368"/>
    </row>
    <row r="83" spans="1:21" s="113" customFormat="1" x14ac:dyDescent="0.25">
      <c r="A83" s="116" t="s">
        <v>83</v>
      </c>
      <c r="B83" s="318"/>
      <c r="C83" s="318"/>
      <c r="D83" s="318"/>
      <c r="E83" s="318"/>
      <c r="F83" s="318"/>
      <c r="G83" s="318"/>
      <c r="H83" s="318"/>
      <c r="I83" s="134">
        <f t="shared" si="3"/>
        <v>0</v>
      </c>
      <c r="J83" s="318"/>
      <c r="K83" s="319"/>
      <c r="L83" s="318"/>
      <c r="M83" s="319"/>
      <c r="N83" s="318"/>
      <c r="O83" s="318"/>
      <c r="P83" s="318"/>
      <c r="Q83" s="134">
        <f t="shared" si="4"/>
        <v>0</v>
      </c>
      <c r="T83" s="361"/>
      <c r="U83" s="362"/>
    </row>
    <row r="84" spans="1:21" s="113" customFormat="1" ht="15.75" thickBot="1" x14ac:dyDescent="0.3">
      <c r="A84" s="117" t="s">
        <v>80</v>
      </c>
      <c r="B84" s="115" t="s">
        <v>115</v>
      </c>
      <c r="C84" s="115" t="s">
        <v>115</v>
      </c>
      <c r="D84" s="115" t="s">
        <v>115</v>
      </c>
      <c r="E84" s="115" t="s">
        <v>115</v>
      </c>
      <c r="F84" s="115" t="s">
        <v>115</v>
      </c>
      <c r="G84" s="115" t="s">
        <v>115</v>
      </c>
      <c r="H84" s="115" t="s">
        <v>115</v>
      </c>
      <c r="I84" s="134"/>
      <c r="J84" s="318"/>
      <c r="K84" s="319"/>
      <c r="L84" s="318"/>
      <c r="M84" s="319"/>
      <c r="N84" s="318"/>
      <c r="O84" s="318"/>
      <c r="P84" s="318"/>
      <c r="Q84" s="134">
        <f t="shared" si="4"/>
        <v>0</v>
      </c>
    </row>
    <row r="85" spans="1:21" s="8" customFormat="1" x14ac:dyDescent="0.25">
      <c r="A85" s="31"/>
      <c r="B85" s="31"/>
      <c r="C85" s="31"/>
      <c r="D85" s="31"/>
      <c r="E85" s="31"/>
      <c r="F85" s="31"/>
      <c r="G85" s="31"/>
      <c r="H85" s="39"/>
      <c r="I85" s="39"/>
      <c r="J85" s="31"/>
      <c r="K85" s="31"/>
      <c r="L85" s="31"/>
      <c r="M85" s="31"/>
      <c r="N85" s="39"/>
    </row>
    <row r="86" spans="1:21" s="8" customFormat="1" ht="15.75" thickBot="1" x14ac:dyDescent="0.3">
      <c r="A86" s="35" t="s">
        <v>171</v>
      </c>
      <c r="B86" s="31"/>
      <c r="C86" s="31"/>
      <c r="D86" s="31"/>
      <c r="E86" s="31"/>
      <c r="F86" s="31"/>
      <c r="G86" s="31"/>
      <c r="H86" s="39"/>
      <c r="I86" s="39"/>
      <c r="J86" s="31"/>
      <c r="K86" s="31"/>
      <c r="L86" s="31"/>
      <c r="M86" s="31"/>
      <c r="N86" s="39"/>
    </row>
    <row r="87" spans="1:21" s="8" customFormat="1" ht="15.75" thickBot="1" x14ac:dyDescent="0.3">
      <c r="A87" s="338" t="s">
        <v>170</v>
      </c>
      <c r="B87" s="339"/>
      <c r="C87" s="31"/>
      <c r="D87" s="31"/>
      <c r="E87" s="31"/>
      <c r="F87" s="31"/>
      <c r="G87" s="31"/>
      <c r="H87" s="39"/>
      <c r="I87" s="39"/>
      <c r="J87" s="31"/>
      <c r="K87" s="31"/>
      <c r="L87" s="31"/>
      <c r="M87" s="31"/>
      <c r="N87" s="39"/>
    </row>
    <row r="88" spans="1:21" ht="15.75" thickBot="1" x14ac:dyDescent="0.3">
      <c r="A88" s="369"/>
      <c r="B88" s="370"/>
      <c r="E88" s="31"/>
      <c r="F88" s="31"/>
      <c r="G88" s="8"/>
      <c r="H88" s="29"/>
      <c r="I88" s="8"/>
      <c r="J88" s="11"/>
      <c r="K88" s="11"/>
      <c r="L88" s="11"/>
      <c r="M88" s="11"/>
      <c r="N88" s="30"/>
      <c r="O88" s="8"/>
    </row>
    <row r="89" spans="1:21" s="8" customFormat="1" x14ac:dyDescent="0.25">
      <c r="A89" s="243"/>
      <c r="B89" s="243"/>
      <c r="E89" s="31"/>
      <c r="F89" s="31"/>
      <c r="H89" s="29"/>
      <c r="J89" s="11"/>
      <c r="K89" s="11"/>
      <c r="L89" s="11"/>
      <c r="M89" s="11"/>
      <c r="N89" s="30"/>
    </row>
    <row r="90" spans="1:21" s="125" customFormat="1" x14ac:dyDescent="0.25">
      <c r="A90" s="311" t="s">
        <v>179</v>
      </c>
      <c r="B90" s="311"/>
      <c r="C90" s="311"/>
      <c r="E90" s="126"/>
      <c r="F90" s="126"/>
      <c r="H90" s="127"/>
      <c r="J90" s="128"/>
      <c r="K90" s="128"/>
      <c r="L90" s="128"/>
      <c r="M90" s="128"/>
      <c r="N90" s="129"/>
    </row>
    <row r="91" spans="1:21" x14ac:dyDescent="0.25">
      <c r="A91" s="48" t="s">
        <v>106</v>
      </c>
      <c r="E91" s="31"/>
      <c r="F91" s="31"/>
      <c r="G91" s="8"/>
      <c r="H91" s="29"/>
      <c r="I91" s="8"/>
      <c r="J91" s="11"/>
      <c r="K91" s="11"/>
      <c r="L91" s="11"/>
      <c r="M91" s="11"/>
      <c r="N91" s="30"/>
      <c r="O91" s="8"/>
    </row>
    <row r="92" spans="1:21" x14ac:dyDescent="0.25">
      <c r="A92" s="48" t="s">
        <v>137</v>
      </c>
      <c r="E92" s="31"/>
      <c r="F92" s="31"/>
      <c r="G92" s="8"/>
      <c r="H92" s="29"/>
      <c r="I92" s="8"/>
      <c r="J92" s="11"/>
      <c r="K92" s="11"/>
      <c r="L92" s="11"/>
      <c r="M92" s="11"/>
      <c r="N92" s="30"/>
      <c r="O92" s="8"/>
    </row>
    <row r="93" spans="1:21" x14ac:dyDescent="0.25">
      <c r="A93" s="48" t="s">
        <v>92</v>
      </c>
      <c r="E93" s="31"/>
      <c r="F93" s="31"/>
      <c r="G93" s="8"/>
      <c r="H93" s="29"/>
      <c r="I93" s="8"/>
      <c r="J93" s="11"/>
      <c r="K93" s="11"/>
      <c r="L93" s="11"/>
      <c r="M93" s="11"/>
      <c r="N93" s="30"/>
      <c r="O93" s="8"/>
    </row>
    <row r="94" spans="1:21" x14ac:dyDescent="0.25">
      <c r="A94" s="48" t="s">
        <v>169</v>
      </c>
      <c r="E94" s="31"/>
      <c r="F94" s="31"/>
      <c r="G94" s="8"/>
      <c r="H94" s="29"/>
      <c r="I94" s="8"/>
      <c r="J94" s="11"/>
      <c r="K94" s="11"/>
      <c r="L94" s="11"/>
      <c r="M94" s="11"/>
      <c r="N94" s="30"/>
      <c r="O94" s="8"/>
    </row>
    <row r="95" spans="1:21" x14ac:dyDescent="0.25">
      <c r="A95" s="48" t="s">
        <v>107</v>
      </c>
      <c r="E95" s="31"/>
      <c r="F95" s="31"/>
      <c r="G95" s="8"/>
      <c r="H95" s="29"/>
      <c r="I95" s="8"/>
      <c r="J95" s="11"/>
      <c r="K95" s="11"/>
      <c r="L95" s="11"/>
      <c r="M95" s="11"/>
      <c r="N95" s="30"/>
      <c r="O95" s="8"/>
    </row>
    <row r="96" spans="1:21" x14ac:dyDescent="0.25">
      <c r="A96" s="48" t="s">
        <v>169</v>
      </c>
      <c r="E96" s="31"/>
      <c r="F96" s="31"/>
      <c r="G96" s="8"/>
      <c r="H96" s="29"/>
      <c r="I96" s="8"/>
      <c r="J96" s="11"/>
      <c r="K96" s="11"/>
      <c r="L96" s="11"/>
      <c r="M96" s="11"/>
      <c r="N96" s="30"/>
      <c r="O96" s="8"/>
    </row>
    <row r="97" spans="1:15" x14ac:dyDescent="0.25">
      <c r="E97" s="31"/>
      <c r="F97" s="31"/>
      <c r="G97" s="8"/>
      <c r="H97" s="29"/>
      <c r="I97" s="8"/>
      <c r="J97" s="11"/>
      <c r="K97" s="11"/>
      <c r="L97" s="11"/>
      <c r="M97" s="11"/>
      <c r="N97" s="30"/>
      <c r="O97" s="8"/>
    </row>
    <row r="99" spans="1:15" s="56" customFormat="1" x14ac:dyDescent="0.25">
      <c r="A99" s="334" t="s">
        <v>121</v>
      </c>
      <c r="B99" s="334"/>
    </row>
    <row r="100" spans="1:15" s="8" customFormat="1" x14ac:dyDescent="0.25">
      <c r="A100" s="130" t="s">
        <v>193</v>
      </c>
      <c r="B100" s="306"/>
    </row>
    <row r="101" spans="1:15" s="8" customFormat="1" x14ac:dyDescent="0.25">
      <c r="A101" s="306"/>
      <c r="B101" s="306"/>
    </row>
    <row r="102" spans="1:15" ht="15.75" thickBot="1" x14ac:dyDescent="0.3"/>
    <row r="103" spans="1:15" ht="16.5" thickBot="1" x14ac:dyDescent="0.3">
      <c r="A103" s="12"/>
      <c r="B103" s="269" t="s">
        <v>146</v>
      </c>
      <c r="C103" s="58"/>
      <c r="D103" s="58"/>
    </row>
    <row r="104" spans="1:15" ht="18.75" thickBot="1" x14ac:dyDescent="0.4">
      <c r="A104" s="14" t="s">
        <v>204</v>
      </c>
      <c r="B104" s="270" t="str">
        <f>IF(AND(SUM(J156:J349)&gt;0,SUM(M156:M349)&gt;0,SUM(Q156:Q349),A88&gt;0),(SUM(J156:J349)*$U$156+SUM(M156:M349)*$U$157+SUM(Q156:Q349)*$U$157)/$A$88*1000, "not enough data")</f>
        <v>not enough data</v>
      </c>
      <c r="C104" s="241" t="s">
        <v>168</v>
      </c>
      <c r="E104" s="242"/>
    </row>
    <row r="105" spans="1:15" x14ac:dyDescent="0.25">
      <c r="A105" s="28"/>
      <c r="B105" s="28"/>
      <c r="C105" s="28"/>
    </row>
    <row r="106" spans="1:15" ht="15.75" thickBot="1" x14ac:dyDescent="0.3"/>
    <row r="107" spans="1:15" x14ac:dyDescent="0.25">
      <c r="A107" s="257" t="s">
        <v>11</v>
      </c>
      <c r="B107" s="258" t="s">
        <v>10</v>
      </c>
      <c r="C107" s="259" t="s">
        <v>12</v>
      </c>
    </row>
    <row r="108" spans="1:15" ht="15.75" thickBot="1" x14ac:dyDescent="0.3">
      <c r="A108" s="254"/>
      <c r="B108" s="255"/>
      <c r="C108" s="256"/>
    </row>
    <row r="109" spans="1:15" x14ac:dyDescent="0.25">
      <c r="A109" s="251" t="s">
        <v>210</v>
      </c>
      <c r="B109" s="252" t="e">
        <f>(SUM(J192:J199)*$U$156 + SUM(M192:M199)*$U$157+ SUM(Q192:Q199)*$U$157)/$A$88*1000</f>
        <v>#DIV/0!</v>
      </c>
      <c r="C109" s="253" t="e">
        <f t="shared" ref="C109:C118" si="5">100*B109/SUM($B$109:$B$118)</f>
        <v>#DIV/0!</v>
      </c>
    </row>
    <row r="110" spans="1:15" x14ac:dyDescent="0.25">
      <c r="A110" s="22" t="s">
        <v>21</v>
      </c>
      <c r="B110" s="244" t="e">
        <f>(SUM(J200:J210)*$U$156+SUM(M200:M210)*$U$157+SUM(Q200:Q210)*$U$157)/$A$88*1000</f>
        <v>#DIV/0!</v>
      </c>
      <c r="C110" s="45" t="e">
        <f t="shared" si="5"/>
        <v>#DIV/0!</v>
      </c>
    </row>
    <row r="111" spans="1:15" x14ac:dyDescent="0.25">
      <c r="A111" s="22" t="s">
        <v>13</v>
      </c>
      <c r="B111" s="245" t="e">
        <f>(SUM(J156:J191)*$U$156 + SUM(M156:M191)*$U$157+ SUM(Q156:Q191)*$U$157)/$A$88*1000</f>
        <v>#DIV/0!</v>
      </c>
      <c r="C111" s="45" t="e">
        <f t="shared" si="5"/>
        <v>#DIV/0!</v>
      </c>
    </row>
    <row r="112" spans="1:15" x14ac:dyDescent="0.25">
      <c r="A112" s="22" t="s">
        <v>149</v>
      </c>
      <c r="B112" s="245" t="e">
        <f>(SUM(J211:J270)*$U$156 + SUM(M211:M270) *$U$157+ SUM(Q211:Q270)*$U$157)/$A$88*1000</f>
        <v>#DIV/0!</v>
      </c>
      <c r="C112" s="45" t="e">
        <f t="shared" si="5"/>
        <v>#DIV/0!</v>
      </c>
    </row>
    <row r="113" spans="1:3" x14ac:dyDescent="0.25">
      <c r="A113" s="22" t="s">
        <v>148</v>
      </c>
      <c r="B113" s="245" t="e">
        <f>(SUM(J271:J278)*$U$156+SUM(M271:M278)*$U$157+SUM(Q271:Q278)*$U$157)/$A$88*1000</f>
        <v>#DIV/0!</v>
      </c>
      <c r="C113" s="45" t="e">
        <f t="shared" si="5"/>
        <v>#DIV/0!</v>
      </c>
    </row>
    <row r="114" spans="1:3" x14ac:dyDescent="0.25">
      <c r="A114" s="22" t="s">
        <v>181</v>
      </c>
      <c r="B114" s="245" t="e">
        <f>(SUM(J279:J332)*$U$156+SUM(M279:M332)*$U$157+SUM(Q279:Q332)*$U$157)/$A$88*1000</f>
        <v>#DIV/0!</v>
      </c>
      <c r="C114" s="45" t="e">
        <f t="shared" si="5"/>
        <v>#DIV/0!</v>
      </c>
    </row>
    <row r="115" spans="1:3" x14ac:dyDescent="0.25">
      <c r="A115" s="22" t="s">
        <v>75</v>
      </c>
      <c r="B115" s="245" t="e">
        <f>(SUM(J335,J336:J340)*$U$156+SUM(M335,M336:M340)*$U$157+SUM(Q335,Q336:Q340)*$U$157)/$A$88*1000</f>
        <v>#DIV/0!</v>
      </c>
      <c r="C115" s="45" t="e">
        <f t="shared" si="5"/>
        <v>#DIV/0!</v>
      </c>
    </row>
    <row r="116" spans="1:3" x14ac:dyDescent="0.25">
      <c r="A116" s="22" t="s">
        <v>188</v>
      </c>
      <c r="B116" s="245" t="e">
        <f>(SUM(J333)*$U$156+SUM(M333)*$U$157+SUM(Q333)*$U$157)/$A$88*1000</f>
        <v>#DIV/0!</v>
      </c>
      <c r="C116" s="45" t="e">
        <f t="shared" si="5"/>
        <v>#DIV/0!</v>
      </c>
    </row>
    <row r="117" spans="1:3" x14ac:dyDescent="0.25">
      <c r="A117" s="22" t="s">
        <v>76</v>
      </c>
      <c r="B117" s="245" t="e">
        <f>(SUM(J334)*$U$156+SUM(M334)*$U$157+SUM(Q334)*$U$157)/$A$88*1000</f>
        <v>#DIV/0!</v>
      </c>
      <c r="C117" s="45" t="e">
        <f t="shared" si="5"/>
        <v>#DIV/0!</v>
      </c>
    </row>
    <row r="118" spans="1:3" ht="15.75" thickBot="1" x14ac:dyDescent="0.3">
      <c r="A118" s="23" t="s">
        <v>112</v>
      </c>
      <c r="B118" s="246" t="e">
        <f>(SUM(J341:J349)*$U$156+SUM(M341:M349)*$U$157+SUM(Q341:Q349)*$U$157)/$A$88*1000</f>
        <v>#DIV/0!</v>
      </c>
      <c r="C118" s="249" t="e">
        <f t="shared" si="5"/>
        <v>#DIV/0!</v>
      </c>
    </row>
    <row r="119" spans="1:3" x14ac:dyDescent="0.25">
      <c r="C119" s="250"/>
    </row>
    <row r="138" spans="5:15" x14ac:dyDescent="0.25">
      <c r="E138" s="31"/>
      <c r="F138" s="31"/>
      <c r="G138" s="8"/>
      <c r="H138" s="29"/>
      <c r="I138" s="8"/>
      <c r="J138" s="11"/>
      <c r="K138" s="11"/>
      <c r="L138" s="11"/>
      <c r="M138" s="11"/>
      <c r="N138" s="30"/>
      <c r="O138" s="8"/>
    </row>
    <row r="139" spans="5:15" x14ac:dyDescent="0.25">
      <c r="E139" s="31"/>
      <c r="F139" s="31"/>
      <c r="G139" s="8"/>
      <c r="H139" s="29"/>
      <c r="I139" s="8"/>
      <c r="J139" s="11"/>
      <c r="K139" s="11"/>
      <c r="L139" s="11"/>
      <c r="M139" s="11"/>
      <c r="N139" s="30"/>
      <c r="O139" s="8"/>
    </row>
    <row r="140" spans="5:15" x14ac:dyDescent="0.25">
      <c r="E140" s="31"/>
      <c r="F140" s="31"/>
      <c r="G140" s="8"/>
      <c r="H140" s="29"/>
      <c r="I140" s="8"/>
      <c r="J140" s="11"/>
      <c r="K140" s="11"/>
      <c r="L140" s="11"/>
      <c r="M140" s="11"/>
      <c r="N140" s="30"/>
      <c r="O140" s="8"/>
    </row>
    <row r="141" spans="5:15" x14ac:dyDescent="0.25">
      <c r="E141" s="31"/>
      <c r="F141" s="31"/>
      <c r="G141" s="8"/>
      <c r="H141" s="29"/>
      <c r="I141" s="8"/>
      <c r="J141" s="11"/>
      <c r="K141" s="11"/>
      <c r="L141" s="11"/>
      <c r="M141" s="11"/>
      <c r="N141" s="30"/>
      <c r="O141" s="8"/>
    </row>
    <row r="142" spans="5:15" x14ac:dyDescent="0.25">
      <c r="E142" s="31"/>
      <c r="F142" s="31"/>
      <c r="G142" s="8"/>
      <c r="H142" s="29"/>
      <c r="I142" s="8"/>
      <c r="J142" s="11"/>
      <c r="K142" s="11"/>
      <c r="L142" s="11"/>
      <c r="M142" s="11"/>
      <c r="N142" s="30"/>
      <c r="O142" s="8"/>
    </row>
    <row r="143" spans="5:15" x14ac:dyDescent="0.25">
      <c r="E143" s="31"/>
      <c r="F143" s="31"/>
      <c r="G143" s="8"/>
      <c r="H143" s="29"/>
      <c r="I143" s="8"/>
      <c r="J143" s="11"/>
      <c r="K143" s="11"/>
      <c r="L143" s="11"/>
      <c r="M143" s="11"/>
      <c r="N143" s="30"/>
      <c r="O143" s="8"/>
    </row>
    <row r="144" spans="5:15" x14ac:dyDescent="0.25">
      <c r="E144" s="31"/>
      <c r="F144" s="31"/>
      <c r="G144" s="8"/>
      <c r="H144" s="29"/>
      <c r="I144" s="8"/>
      <c r="J144" s="11"/>
      <c r="K144" s="11"/>
      <c r="L144" s="11"/>
      <c r="M144" s="11"/>
      <c r="N144" s="30"/>
      <c r="O144" s="8"/>
    </row>
    <row r="145" spans="1:40" x14ac:dyDescent="0.25">
      <c r="E145" s="31"/>
      <c r="F145" s="31"/>
      <c r="G145" s="8"/>
      <c r="H145" s="29"/>
      <c r="I145" s="8"/>
      <c r="J145" s="11"/>
      <c r="K145" s="11"/>
      <c r="L145" s="11"/>
      <c r="M145" s="11"/>
      <c r="N145" s="30"/>
      <c r="O145" s="8"/>
    </row>
    <row r="146" spans="1:40" x14ac:dyDescent="0.25">
      <c r="E146" s="31"/>
      <c r="F146" s="31"/>
      <c r="G146" s="8"/>
      <c r="H146" s="29"/>
      <c r="I146" s="8"/>
      <c r="J146" s="11"/>
      <c r="K146" s="11"/>
      <c r="L146" s="11"/>
      <c r="M146" s="11"/>
      <c r="N146" s="30"/>
      <c r="O146" s="8"/>
    </row>
    <row r="147" spans="1:40" x14ac:dyDescent="0.25">
      <c r="E147" s="31"/>
      <c r="F147" s="31"/>
      <c r="G147" s="8"/>
      <c r="H147" s="29"/>
      <c r="I147" s="8"/>
      <c r="J147" s="11"/>
      <c r="K147" s="11"/>
      <c r="L147" s="11"/>
      <c r="M147" s="11"/>
      <c r="N147" s="30"/>
      <c r="O147" s="8"/>
    </row>
    <row r="148" spans="1:40" x14ac:dyDescent="0.25">
      <c r="E148" s="31"/>
      <c r="F148" s="31"/>
      <c r="G148" s="8"/>
      <c r="H148" s="29"/>
      <c r="I148" s="8"/>
      <c r="J148" s="11"/>
      <c r="K148" s="11"/>
      <c r="L148" s="11"/>
      <c r="M148" s="11"/>
      <c r="N148" s="30"/>
      <c r="O148" s="8"/>
    </row>
    <row r="149" spans="1:40" x14ac:dyDescent="0.25">
      <c r="E149" s="31"/>
      <c r="F149" s="31"/>
      <c r="G149" s="8"/>
      <c r="H149" s="29"/>
      <c r="I149" s="8"/>
      <c r="J149" s="11"/>
      <c r="K149" s="11"/>
      <c r="L149" s="11"/>
      <c r="M149" s="11"/>
      <c r="N149" s="30"/>
      <c r="O149" s="8"/>
    </row>
    <row r="150" spans="1:40" s="56" customFormat="1" x14ac:dyDescent="0.25">
      <c r="A150" s="125" t="s">
        <v>190</v>
      </c>
      <c r="E150" s="302"/>
      <c r="F150" s="302"/>
      <c r="H150" s="303"/>
      <c r="J150" s="304"/>
      <c r="K150" s="304"/>
      <c r="L150" s="304"/>
      <c r="M150" s="304"/>
      <c r="N150" s="305"/>
    </row>
    <row r="151" spans="1:40" x14ac:dyDescent="0.25">
      <c r="A151" s="247" t="s">
        <v>178</v>
      </c>
      <c r="E151" s="31"/>
      <c r="F151" s="31"/>
      <c r="G151" s="8"/>
      <c r="H151" s="29"/>
      <c r="I151" s="8"/>
      <c r="J151" s="11"/>
      <c r="K151" s="11"/>
      <c r="L151" s="11"/>
      <c r="M151" s="11"/>
      <c r="N151" s="30"/>
      <c r="O151" s="8"/>
    </row>
    <row r="152" spans="1:40" x14ac:dyDescent="0.25">
      <c r="A152" s="40" t="s">
        <v>177</v>
      </c>
      <c r="E152" s="31"/>
      <c r="F152" s="31"/>
      <c r="G152" s="8"/>
      <c r="H152" s="29"/>
      <c r="I152" s="8"/>
      <c r="J152" s="342" t="s">
        <v>93</v>
      </c>
      <c r="K152" s="342"/>
      <c r="L152" s="342"/>
      <c r="M152" s="342"/>
      <c r="N152" s="342"/>
      <c r="O152" s="342"/>
      <c r="P152" s="342"/>
      <c r="Q152" s="342"/>
    </row>
    <row r="153" spans="1:40" x14ac:dyDescent="0.25">
      <c r="A153" s="130"/>
      <c r="E153" s="31"/>
      <c r="F153" s="31"/>
      <c r="G153" s="8"/>
      <c r="H153" s="29"/>
      <c r="K153" s="8" t="s">
        <v>4</v>
      </c>
      <c r="M153" s="8"/>
      <c r="N153" s="8" t="s">
        <v>4</v>
      </c>
      <c r="O153" s="8"/>
      <c r="P153" s="8" t="s">
        <v>102</v>
      </c>
    </row>
    <row r="154" spans="1:40" ht="15.75" thickBot="1" x14ac:dyDescent="0.3">
      <c r="A154" s="130"/>
      <c r="E154" s="31"/>
      <c r="F154" s="131"/>
      <c r="G154" s="132"/>
      <c r="H154" s="132"/>
      <c r="I154" s="133"/>
      <c r="K154" s="8"/>
      <c r="M154" s="8"/>
      <c r="N154" s="8"/>
      <c r="O154" s="8"/>
    </row>
    <row r="155" spans="1:40" ht="56.25" customHeight="1" thickBot="1" x14ac:dyDescent="0.3">
      <c r="B155" s="60" t="s">
        <v>5</v>
      </c>
      <c r="C155" s="60" t="s">
        <v>6</v>
      </c>
      <c r="D155" s="60" t="s">
        <v>7</v>
      </c>
      <c r="E155" s="61" t="s">
        <v>8</v>
      </c>
      <c r="F155" s="15" t="s">
        <v>128</v>
      </c>
      <c r="G155" s="16" t="s">
        <v>129</v>
      </c>
      <c r="H155" s="149" t="s">
        <v>120</v>
      </c>
      <c r="I155" s="17" t="s">
        <v>130</v>
      </c>
      <c r="J155" s="44" t="s">
        <v>131</v>
      </c>
      <c r="K155" s="18" t="s">
        <v>135</v>
      </c>
      <c r="L155" s="19" t="s">
        <v>9</v>
      </c>
      <c r="M155" s="44" t="s">
        <v>132</v>
      </c>
      <c r="N155" s="20" t="s">
        <v>136</v>
      </c>
      <c r="O155" s="20" t="s">
        <v>9</v>
      </c>
      <c r="P155" s="20" t="s">
        <v>133</v>
      </c>
      <c r="Q155" s="20" t="s">
        <v>134</v>
      </c>
      <c r="T155" s="329" t="s">
        <v>97</v>
      </c>
      <c r="U155" s="330"/>
    </row>
    <row r="156" spans="1:40" ht="46.5" customHeight="1" thickBot="1" x14ac:dyDescent="0.3">
      <c r="B156" s="62" t="s">
        <v>13</v>
      </c>
      <c r="C156" s="63" t="s">
        <v>14</v>
      </c>
      <c r="D156" s="64" t="s">
        <v>15</v>
      </c>
      <c r="E156" s="63" t="s">
        <v>87</v>
      </c>
      <c r="F156" s="271">
        <f>+B32</f>
        <v>0</v>
      </c>
      <c r="G156" s="272">
        <f>+B54</f>
        <v>0</v>
      </c>
      <c r="H156" s="272">
        <f>+B71</f>
        <v>0</v>
      </c>
      <c r="I156" s="150">
        <f>F156*G156*IF(ISBLANK(H156),1,H156)</f>
        <v>0</v>
      </c>
      <c r="J156" s="151">
        <f t="shared" ref="J156:J219" si="6">K156*$I156</f>
        <v>0</v>
      </c>
      <c r="K156" s="290">
        <v>2.6395348837209305</v>
      </c>
      <c r="L156" s="152"/>
      <c r="M156" s="151">
        <f>N156*$I156</f>
        <v>0</v>
      </c>
      <c r="N156" s="153">
        <v>2.2000000000000001E-3</v>
      </c>
      <c r="O156" s="153"/>
      <c r="P156" s="153">
        <v>1.15E-2</v>
      </c>
      <c r="Q156" s="154">
        <f>+P156*I156</f>
        <v>0</v>
      </c>
      <c r="T156" s="21" t="s">
        <v>17</v>
      </c>
      <c r="U156" s="268">
        <v>6.7000000000000004E-2</v>
      </c>
    </row>
    <row r="157" spans="1:40" ht="15.75" thickBot="1" x14ac:dyDescent="0.3">
      <c r="B157" s="51" t="s">
        <v>13</v>
      </c>
      <c r="C157" s="65" t="s">
        <v>14</v>
      </c>
      <c r="D157" s="52" t="s">
        <v>15</v>
      </c>
      <c r="E157" s="65" t="s">
        <v>16</v>
      </c>
      <c r="F157" s="155">
        <f t="shared" ref="F157:F191" si="7">$F$156</f>
        <v>0</v>
      </c>
      <c r="G157" s="156">
        <f>+G156</f>
        <v>0</v>
      </c>
      <c r="H157" s="273">
        <f>+C71</f>
        <v>0</v>
      </c>
      <c r="I157" s="157">
        <f t="shared" ref="I157:I234" si="8">F157*G157*IF(ISBLANK(H157),1,H157)</f>
        <v>0</v>
      </c>
      <c r="J157" s="158">
        <f t="shared" si="6"/>
        <v>0</v>
      </c>
      <c r="K157" s="291">
        <v>0.51860465116279075</v>
      </c>
      <c r="L157" s="159"/>
      <c r="M157" s="158">
        <f t="shared" ref="M157:M220" si="9">N157*$I157</f>
        <v>0</v>
      </c>
      <c r="N157" s="160">
        <v>2.2000000000000001E-3</v>
      </c>
      <c r="O157" s="160"/>
      <c r="P157" s="160">
        <v>1.15E-2</v>
      </c>
      <c r="Q157" s="161">
        <f t="shared" ref="Q157:Q220" si="10">+P157*I157</f>
        <v>0</v>
      </c>
      <c r="T157" s="21" t="s">
        <v>96</v>
      </c>
      <c r="U157" s="268">
        <v>1</v>
      </c>
    </row>
    <row r="158" spans="1:40" x14ac:dyDescent="0.25">
      <c r="B158" s="51" t="s">
        <v>13</v>
      </c>
      <c r="C158" s="65" t="s">
        <v>14</v>
      </c>
      <c r="D158" s="52" t="s">
        <v>15</v>
      </c>
      <c r="E158" s="65" t="s">
        <v>18</v>
      </c>
      <c r="F158" s="155">
        <f t="shared" si="7"/>
        <v>0</v>
      </c>
      <c r="G158" s="156">
        <f t="shared" ref="G158:G162" si="11">+G157</f>
        <v>0</v>
      </c>
      <c r="H158" s="273">
        <f>+D71</f>
        <v>0</v>
      </c>
      <c r="I158" s="157">
        <f t="shared" si="8"/>
        <v>0</v>
      </c>
      <c r="J158" s="162">
        <f t="shared" si="6"/>
        <v>0</v>
      </c>
      <c r="K158" s="291">
        <v>0.27558139534883719</v>
      </c>
      <c r="L158" s="159"/>
      <c r="M158" s="162">
        <f t="shared" si="9"/>
        <v>0</v>
      </c>
      <c r="N158" s="160">
        <v>2.2000000000000001E-3</v>
      </c>
      <c r="O158" s="160"/>
      <c r="P158" s="160">
        <v>1.15E-2</v>
      </c>
      <c r="Q158" s="161">
        <f t="shared" si="10"/>
        <v>0</v>
      </c>
      <c r="T158" s="48" t="s">
        <v>98</v>
      </c>
    </row>
    <row r="159" spans="1:40" x14ac:dyDescent="0.25">
      <c r="B159" s="51" t="s">
        <v>13</v>
      </c>
      <c r="C159" s="65" t="s">
        <v>14</v>
      </c>
      <c r="D159" s="52" t="s">
        <v>15</v>
      </c>
      <c r="E159" s="65" t="s">
        <v>20</v>
      </c>
      <c r="F159" s="155">
        <f t="shared" si="7"/>
        <v>0</v>
      </c>
      <c r="G159" s="156">
        <f t="shared" si="11"/>
        <v>0</v>
      </c>
      <c r="H159" s="273">
        <f>+E71</f>
        <v>0</v>
      </c>
      <c r="I159" s="157">
        <f t="shared" si="8"/>
        <v>0</v>
      </c>
      <c r="J159" s="162">
        <f t="shared" si="6"/>
        <v>0</v>
      </c>
      <c r="K159" s="291">
        <v>0.10697674418604651</v>
      </c>
      <c r="L159" s="159"/>
      <c r="M159" s="162">
        <f t="shared" si="9"/>
        <v>0</v>
      </c>
      <c r="N159" s="160">
        <v>1.1000000000000001E-3</v>
      </c>
      <c r="O159" s="160"/>
      <c r="P159" s="160">
        <v>1.15E-2</v>
      </c>
      <c r="Q159" s="161">
        <f t="shared" si="10"/>
        <v>0</v>
      </c>
      <c r="T159" s="328" t="s">
        <v>139</v>
      </c>
      <c r="U159" s="328"/>
      <c r="V159" s="328"/>
      <c r="W159" s="328"/>
      <c r="X159" s="328"/>
      <c r="Y159" s="328"/>
      <c r="Z159" s="328"/>
      <c r="AA159" s="328"/>
      <c r="AB159" s="328"/>
      <c r="AC159" s="328"/>
    </row>
    <row r="160" spans="1:40" ht="15" customHeight="1" x14ac:dyDescent="0.25">
      <c r="B160" s="51" t="s">
        <v>13</v>
      </c>
      <c r="C160" s="65" t="s">
        <v>14</v>
      </c>
      <c r="D160" s="52" t="s">
        <v>15</v>
      </c>
      <c r="E160" s="65" t="s">
        <v>23</v>
      </c>
      <c r="F160" s="155">
        <f t="shared" si="7"/>
        <v>0</v>
      </c>
      <c r="G160" s="156">
        <f t="shared" si="11"/>
        <v>0</v>
      </c>
      <c r="H160" s="273">
        <f>+F71</f>
        <v>0</v>
      </c>
      <c r="I160" s="157">
        <f t="shared" si="8"/>
        <v>0</v>
      </c>
      <c r="J160" s="162">
        <f t="shared" si="6"/>
        <v>0</v>
      </c>
      <c r="K160" s="291">
        <v>6.627906976744187E-2</v>
      </c>
      <c r="L160" s="159"/>
      <c r="M160" s="162">
        <f t="shared" si="9"/>
        <v>0</v>
      </c>
      <c r="N160" s="160">
        <v>1.1000000000000001E-3</v>
      </c>
      <c r="O160" s="160"/>
      <c r="P160" s="160">
        <v>1.15E-2</v>
      </c>
      <c r="Q160" s="161">
        <f t="shared" si="10"/>
        <v>0</v>
      </c>
      <c r="T160" s="328"/>
      <c r="U160" s="328"/>
      <c r="V160" s="328"/>
      <c r="W160" s="328"/>
      <c r="X160" s="328"/>
      <c r="Y160" s="328"/>
      <c r="Z160" s="328"/>
      <c r="AA160" s="328"/>
      <c r="AB160" s="328"/>
      <c r="AC160" s="328"/>
      <c r="AJ160" s="237"/>
      <c r="AK160" s="237"/>
      <c r="AL160" s="237"/>
      <c r="AM160" s="237"/>
      <c r="AN160" s="237"/>
    </row>
    <row r="161" spans="2:40" x14ac:dyDescent="0.25">
      <c r="B161" s="51" t="s">
        <v>13</v>
      </c>
      <c r="C161" s="65" t="s">
        <v>14</v>
      </c>
      <c r="D161" s="52" t="s">
        <v>15</v>
      </c>
      <c r="E161" s="65" t="s">
        <v>25</v>
      </c>
      <c r="F161" s="155">
        <f t="shared" si="7"/>
        <v>0</v>
      </c>
      <c r="G161" s="156">
        <f t="shared" si="11"/>
        <v>0</v>
      </c>
      <c r="H161" s="273">
        <f>+G71</f>
        <v>0</v>
      </c>
      <c r="I161" s="157">
        <f t="shared" si="8"/>
        <v>0</v>
      </c>
      <c r="J161" s="162">
        <f t="shared" si="6"/>
        <v>0</v>
      </c>
      <c r="K161" s="291">
        <v>6.627906976744187E-2</v>
      </c>
      <c r="L161" s="159"/>
      <c r="M161" s="162">
        <f t="shared" si="9"/>
        <v>0</v>
      </c>
      <c r="N161" s="160">
        <v>1.4E-3</v>
      </c>
      <c r="O161" s="160"/>
      <c r="P161" s="160">
        <v>1.15E-2</v>
      </c>
      <c r="Q161" s="161">
        <f t="shared" si="10"/>
        <v>0</v>
      </c>
      <c r="AD161" s="237"/>
      <c r="AJ161" s="237"/>
      <c r="AK161" s="237"/>
      <c r="AL161" s="237"/>
      <c r="AM161" s="237"/>
      <c r="AN161" s="237"/>
    </row>
    <row r="162" spans="2:40" x14ac:dyDescent="0.25">
      <c r="B162" s="66" t="s">
        <v>13</v>
      </c>
      <c r="C162" s="67" t="s">
        <v>14</v>
      </c>
      <c r="D162" s="68" t="s">
        <v>15</v>
      </c>
      <c r="E162" s="67" t="s">
        <v>26</v>
      </c>
      <c r="F162" s="163">
        <f t="shared" si="7"/>
        <v>0</v>
      </c>
      <c r="G162" s="164">
        <f t="shared" si="11"/>
        <v>0</v>
      </c>
      <c r="H162" s="274">
        <f>+H71</f>
        <v>0</v>
      </c>
      <c r="I162" s="165">
        <f t="shared" si="8"/>
        <v>0</v>
      </c>
      <c r="J162" s="166">
        <f t="shared" si="6"/>
        <v>0</v>
      </c>
      <c r="K162" s="292">
        <v>6.627906976744187E-2</v>
      </c>
      <c r="L162" s="167"/>
      <c r="M162" s="166">
        <f t="shared" si="9"/>
        <v>0</v>
      </c>
      <c r="N162" s="168">
        <v>1.4E-3</v>
      </c>
      <c r="O162" s="168"/>
      <c r="P162" s="168">
        <v>1.15E-2</v>
      </c>
      <c r="Q162" s="169">
        <f t="shared" si="10"/>
        <v>0</v>
      </c>
      <c r="AI162" s="237"/>
      <c r="AJ162" s="237"/>
      <c r="AK162" s="237"/>
      <c r="AL162" s="237"/>
      <c r="AM162" s="237"/>
      <c r="AN162" s="237"/>
    </row>
    <row r="163" spans="2:40" x14ac:dyDescent="0.25">
      <c r="B163" s="70" t="s">
        <v>13</v>
      </c>
      <c r="C163" s="71" t="s">
        <v>14</v>
      </c>
      <c r="D163" s="72" t="s">
        <v>29</v>
      </c>
      <c r="E163" s="73" t="s">
        <v>88</v>
      </c>
      <c r="F163" s="170">
        <f t="shared" si="7"/>
        <v>0</v>
      </c>
      <c r="G163" s="272">
        <f>+C54+H54</f>
        <v>0</v>
      </c>
      <c r="H163" s="272">
        <f>+J71</f>
        <v>0</v>
      </c>
      <c r="I163" s="171">
        <f t="shared" si="8"/>
        <v>0</v>
      </c>
      <c r="J163" s="172">
        <f t="shared" si="6"/>
        <v>0</v>
      </c>
      <c r="K163" s="291">
        <v>0.74534883720930234</v>
      </c>
      <c r="L163" s="159"/>
      <c r="M163" s="172">
        <f t="shared" si="9"/>
        <v>0</v>
      </c>
      <c r="N163" s="160">
        <v>0.22090000000000001</v>
      </c>
      <c r="O163" s="160"/>
      <c r="P163" s="160">
        <v>1.15E-2</v>
      </c>
      <c r="Q163" s="161">
        <f t="shared" si="10"/>
        <v>0</v>
      </c>
    </row>
    <row r="164" spans="2:40" x14ac:dyDescent="0.25">
      <c r="B164" s="49" t="s">
        <v>13</v>
      </c>
      <c r="C164" s="73" t="s">
        <v>14</v>
      </c>
      <c r="D164" s="50" t="s">
        <v>29</v>
      </c>
      <c r="E164" s="73" t="s">
        <v>30</v>
      </c>
      <c r="F164" s="155">
        <f t="shared" si="7"/>
        <v>0</v>
      </c>
      <c r="G164" s="156">
        <f>+G163</f>
        <v>0</v>
      </c>
      <c r="H164" s="273">
        <f>+K71</f>
        <v>0</v>
      </c>
      <c r="I164" s="157">
        <f t="shared" si="8"/>
        <v>0</v>
      </c>
      <c r="J164" s="158">
        <f t="shared" si="6"/>
        <v>0</v>
      </c>
      <c r="K164" s="291">
        <v>0.80232558139534882</v>
      </c>
      <c r="L164" s="159"/>
      <c r="M164" s="158">
        <f t="shared" si="9"/>
        <v>0</v>
      </c>
      <c r="N164" s="160">
        <v>8.4199999999999997E-2</v>
      </c>
      <c r="O164" s="160"/>
      <c r="P164" s="160">
        <v>1.15E-2</v>
      </c>
      <c r="Q164" s="161">
        <f t="shared" si="10"/>
        <v>0</v>
      </c>
    </row>
    <row r="165" spans="2:40" x14ac:dyDescent="0.25">
      <c r="B165" s="51" t="s">
        <v>13</v>
      </c>
      <c r="C165" s="65" t="s">
        <v>14</v>
      </c>
      <c r="D165" s="52" t="s">
        <v>29</v>
      </c>
      <c r="E165" s="65" t="s">
        <v>32</v>
      </c>
      <c r="F165" s="155">
        <f t="shared" si="7"/>
        <v>0</v>
      </c>
      <c r="G165" s="156">
        <f>+G164</f>
        <v>0</v>
      </c>
      <c r="H165" s="273">
        <f>+L71</f>
        <v>0</v>
      </c>
      <c r="I165" s="157">
        <f t="shared" si="8"/>
        <v>0</v>
      </c>
      <c r="J165" s="162">
        <f t="shared" si="6"/>
        <v>0</v>
      </c>
      <c r="K165" s="291">
        <v>0.83255813953488367</v>
      </c>
      <c r="L165" s="159"/>
      <c r="M165" s="162">
        <f t="shared" si="9"/>
        <v>0</v>
      </c>
      <c r="N165" s="160">
        <v>5.4800000000000001E-2</v>
      </c>
      <c r="O165" s="160"/>
      <c r="P165" s="160">
        <v>1.15E-2</v>
      </c>
      <c r="Q165" s="161">
        <f t="shared" si="10"/>
        <v>0</v>
      </c>
    </row>
    <row r="166" spans="2:40" x14ac:dyDescent="0.25">
      <c r="B166" s="51" t="s">
        <v>13</v>
      </c>
      <c r="C166" s="65" t="s">
        <v>14</v>
      </c>
      <c r="D166" s="52" t="s">
        <v>29</v>
      </c>
      <c r="E166" s="65" t="s">
        <v>34</v>
      </c>
      <c r="F166" s="155">
        <f t="shared" si="7"/>
        <v>0</v>
      </c>
      <c r="G166" s="156">
        <f t="shared" ref="G166:G169" si="12">+G165</f>
        <v>0</v>
      </c>
      <c r="H166" s="273">
        <f>+M71</f>
        <v>0</v>
      </c>
      <c r="I166" s="157">
        <f t="shared" si="8"/>
        <v>0</v>
      </c>
      <c r="J166" s="162">
        <f t="shared" si="6"/>
        <v>0</v>
      </c>
      <c r="K166" s="291">
        <v>0.89767441860465125</v>
      </c>
      <c r="L166" s="159"/>
      <c r="M166" s="162">
        <f t="shared" si="9"/>
        <v>0</v>
      </c>
      <c r="N166" s="160">
        <v>3.9100000000000003E-2</v>
      </c>
      <c r="O166" s="160"/>
      <c r="P166" s="160">
        <v>1.15E-2</v>
      </c>
      <c r="Q166" s="161">
        <f t="shared" si="10"/>
        <v>0</v>
      </c>
    </row>
    <row r="167" spans="2:40" x14ac:dyDescent="0.25">
      <c r="B167" s="51" t="s">
        <v>13</v>
      </c>
      <c r="C167" s="65" t="s">
        <v>14</v>
      </c>
      <c r="D167" s="52" t="s">
        <v>29</v>
      </c>
      <c r="E167" s="65" t="s">
        <v>36</v>
      </c>
      <c r="F167" s="155">
        <f t="shared" si="7"/>
        <v>0</v>
      </c>
      <c r="G167" s="156">
        <f t="shared" si="12"/>
        <v>0</v>
      </c>
      <c r="H167" s="273">
        <f>+N71</f>
        <v>0</v>
      </c>
      <c r="I167" s="157">
        <f t="shared" si="8"/>
        <v>0</v>
      </c>
      <c r="J167" s="162">
        <f t="shared" si="6"/>
        <v>0</v>
      </c>
      <c r="K167" s="291">
        <v>0.66744186046511622</v>
      </c>
      <c r="L167" s="159"/>
      <c r="M167" s="162">
        <f t="shared" si="9"/>
        <v>0</v>
      </c>
      <c r="N167" s="160">
        <v>3.1399999999999997E-2</v>
      </c>
      <c r="O167" s="160"/>
      <c r="P167" s="160">
        <v>1.15E-2</v>
      </c>
      <c r="Q167" s="161">
        <f t="shared" si="10"/>
        <v>0</v>
      </c>
    </row>
    <row r="168" spans="2:40" x14ac:dyDescent="0.25">
      <c r="B168" s="51" t="s">
        <v>13</v>
      </c>
      <c r="C168" s="65" t="s">
        <v>14</v>
      </c>
      <c r="D168" s="52" t="s">
        <v>29</v>
      </c>
      <c r="E168" s="65" t="s">
        <v>37</v>
      </c>
      <c r="F168" s="155">
        <f t="shared" si="7"/>
        <v>0</v>
      </c>
      <c r="G168" s="156">
        <f t="shared" si="12"/>
        <v>0</v>
      </c>
      <c r="H168" s="273">
        <f>+O71</f>
        <v>0</v>
      </c>
      <c r="I168" s="157">
        <f t="shared" si="8"/>
        <v>0</v>
      </c>
      <c r="J168" s="162">
        <f t="shared" si="6"/>
        <v>0</v>
      </c>
      <c r="K168" s="291">
        <v>0.70232558139534884</v>
      </c>
      <c r="L168" s="159"/>
      <c r="M168" s="162">
        <f t="shared" si="9"/>
        <v>0</v>
      </c>
      <c r="N168" s="160">
        <v>2.0999999999999999E-3</v>
      </c>
      <c r="O168" s="160"/>
      <c r="P168" s="160">
        <v>1.15E-2</v>
      </c>
      <c r="Q168" s="161">
        <f t="shared" si="10"/>
        <v>0</v>
      </c>
    </row>
    <row r="169" spans="2:40" x14ac:dyDescent="0.25">
      <c r="B169" s="66" t="s">
        <v>13</v>
      </c>
      <c r="C169" s="67" t="s">
        <v>14</v>
      </c>
      <c r="D169" s="68" t="s">
        <v>29</v>
      </c>
      <c r="E169" s="67" t="s">
        <v>38</v>
      </c>
      <c r="F169" s="163">
        <f t="shared" si="7"/>
        <v>0</v>
      </c>
      <c r="G169" s="164">
        <f t="shared" si="12"/>
        <v>0</v>
      </c>
      <c r="H169" s="274">
        <f>+P71</f>
        <v>0</v>
      </c>
      <c r="I169" s="165">
        <f t="shared" si="8"/>
        <v>0</v>
      </c>
      <c r="J169" s="166">
        <f t="shared" si="6"/>
        <v>0</v>
      </c>
      <c r="K169" s="292">
        <v>0.24186046511627907</v>
      </c>
      <c r="L169" s="167"/>
      <c r="M169" s="166">
        <f t="shared" si="9"/>
        <v>0</v>
      </c>
      <c r="N169" s="168">
        <v>1.5E-3</v>
      </c>
      <c r="O169" s="168"/>
      <c r="P169" s="168">
        <v>1.15E-2</v>
      </c>
      <c r="Q169" s="169">
        <f t="shared" si="10"/>
        <v>0</v>
      </c>
    </row>
    <row r="170" spans="2:40" x14ac:dyDescent="0.25">
      <c r="B170" s="74" t="s">
        <v>13</v>
      </c>
      <c r="C170" s="50" t="s">
        <v>14</v>
      </c>
      <c r="D170" s="50" t="s">
        <v>22</v>
      </c>
      <c r="E170" s="65" t="s">
        <v>124</v>
      </c>
      <c r="F170" s="170">
        <f t="shared" si="7"/>
        <v>0</v>
      </c>
      <c r="G170" s="272">
        <f>+D54</f>
        <v>0</v>
      </c>
      <c r="H170" s="156">
        <v>0.15</v>
      </c>
      <c r="I170" s="171">
        <f t="shared" si="8"/>
        <v>0</v>
      </c>
      <c r="J170" s="158">
        <f t="shared" si="6"/>
        <v>0</v>
      </c>
      <c r="K170" s="291">
        <v>0.12209302325581395</v>
      </c>
      <c r="L170" s="159"/>
      <c r="M170" s="158">
        <f t="shared" si="9"/>
        <v>0</v>
      </c>
      <c r="N170" s="160">
        <v>1.1000000000000001E-3</v>
      </c>
      <c r="O170" s="160"/>
      <c r="P170" s="160">
        <v>1.15E-2</v>
      </c>
      <c r="Q170" s="161">
        <f t="shared" si="10"/>
        <v>0</v>
      </c>
    </row>
    <row r="171" spans="2:40" x14ac:dyDescent="0.25">
      <c r="B171" s="75" t="s">
        <v>13</v>
      </c>
      <c r="C171" s="52" t="s">
        <v>14</v>
      </c>
      <c r="D171" s="52" t="s">
        <v>22</v>
      </c>
      <c r="E171" s="65" t="s">
        <v>127</v>
      </c>
      <c r="F171" s="155">
        <f t="shared" si="7"/>
        <v>0</v>
      </c>
      <c r="G171" s="156">
        <f>+G170</f>
        <v>0</v>
      </c>
      <c r="H171" s="156">
        <v>0.14000000000000001</v>
      </c>
      <c r="I171" s="157">
        <f t="shared" si="8"/>
        <v>0</v>
      </c>
      <c r="J171" s="162">
        <f t="shared" si="6"/>
        <v>0</v>
      </c>
      <c r="K171" s="291">
        <v>6.5116279069767441E-2</v>
      </c>
      <c r="L171" s="159"/>
      <c r="M171" s="162">
        <f t="shared" si="9"/>
        <v>0</v>
      </c>
      <c r="N171" s="160">
        <v>1.1000000000000001E-3</v>
      </c>
      <c r="O171" s="160"/>
      <c r="P171" s="160">
        <v>1.15E-2</v>
      </c>
      <c r="Q171" s="161">
        <f t="shared" si="10"/>
        <v>0</v>
      </c>
    </row>
    <row r="172" spans="2:40" x14ac:dyDescent="0.25">
      <c r="B172" s="75" t="s">
        <v>13</v>
      </c>
      <c r="C172" s="52" t="s">
        <v>14</v>
      </c>
      <c r="D172" s="52" t="s">
        <v>22</v>
      </c>
      <c r="E172" s="65" t="s">
        <v>47</v>
      </c>
      <c r="F172" s="155">
        <f t="shared" si="7"/>
        <v>0</v>
      </c>
      <c r="G172" s="156">
        <f t="shared" ref="G172:G173" si="13">+G171</f>
        <v>0</v>
      </c>
      <c r="H172" s="156">
        <v>0.49</v>
      </c>
      <c r="I172" s="157">
        <f t="shared" si="8"/>
        <v>0</v>
      </c>
      <c r="J172" s="162">
        <f t="shared" si="6"/>
        <v>0</v>
      </c>
      <c r="K172" s="291">
        <v>6.5116279069767441E-2</v>
      </c>
      <c r="L172" s="159"/>
      <c r="M172" s="162">
        <f t="shared" si="9"/>
        <v>0</v>
      </c>
      <c r="N172" s="160">
        <v>1.1000000000000001E-3</v>
      </c>
      <c r="O172" s="160"/>
      <c r="P172" s="160">
        <v>1.15E-2</v>
      </c>
      <c r="Q172" s="161">
        <f t="shared" si="10"/>
        <v>0</v>
      </c>
    </row>
    <row r="173" spans="2:40" x14ac:dyDescent="0.25">
      <c r="B173" s="76" t="s">
        <v>13</v>
      </c>
      <c r="C173" s="68" t="s">
        <v>14</v>
      </c>
      <c r="D173" s="68" t="s">
        <v>22</v>
      </c>
      <c r="E173" s="67" t="s">
        <v>125</v>
      </c>
      <c r="F173" s="163">
        <f t="shared" si="7"/>
        <v>0</v>
      </c>
      <c r="G173" s="164">
        <f t="shared" si="13"/>
        <v>0</v>
      </c>
      <c r="H173" s="156">
        <v>0.22</v>
      </c>
      <c r="I173" s="165">
        <f t="shared" si="8"/>
        <v>0</v>
      </c>
      <c r="J173" s="166">
        <f t="shared" si="6"/>
        <v>0</v>
      </c>
      <c r="K173" s="292">
        <v>6.5116279069767441E-2</v>
      </c>
      <c r="L173" s="167"/>
      <c r="M173" s="166">
        <f t="shared" si="9"/>
        <v>0</v>
      </c>
      <c r="N173" s="168">
        <v>1.1000000000000001E-3</v>
      </c>
      <c r="O173" s="168"/>
      <c r="P173" s="168">
        <v>1.15E-2</v>
      </c>
      <c r="Q173" s="169">
        <f t="shared" si="10"/>
        <v>0</v>
      </c>
    </row>
    <row r="174" spans="2:40" x14ac:dyDescent="0.25">
      <c r="B174" s="49" t="s">
        <v>13</v>
      </c>
      <c r="C174" s="73" t="s">
        <v>14</v>
      </c>
      <c r="D174" s="50" t="s">
        <v>24</v>
      </c>
      <c r="E174" s="65" t="s">
        <v>124</v>
      </c>
      <c r="F174" s="170">
        <f t="shared" si="7"/>
        <v>0</v>
      </c>
      <c r="G174" s="272">
        <f>+E54</f>
        <v>0</v>
      </c>
      <c r="H174" s="156">
        <v>0.14000000000000001</v>
      </c>
      <c r="I174" s="171">
        <f>F174*G174*IF(ISBLANK(H174),1,H174)</f>
        <v>0</v>
      </c>
      <c r="J174" s="158">
        <f t="shared" si="6"/>
        <v>0</v>
      </c>
      <c r="K174" s="291">
        <v>0.10465116279069767</v>
      </c>
      <c r="L174" s="159"/>
      <c r="M174" s="158">
        <f t="shared" si="9"/>
        <v>0</v>
      </c>
      <c r="N174" s="160">
        <v>1.1000000000000001E-3</v>
      </c>
      <c r="O174" s="160"/>
      <c r="P174" s="160">
        <v>1.15E-2</v>
      </c>
      <c r="Q174" s="161">
        <f t="shared" si="10"/>
        <v>0</v>
      </c>
    </row>
    <row r="175" spans="2:40" x14ac:dyDescent="0.25">
      <c r="B175" s="51" t="s">
        <v>13</v>
      </c>
      <c r="C175" s="65" t="s">
        <v>14</v>
      </c>
      <c r="D175" s="52" t="s">
        <v>24</v>
      </c>
      <c r="E175" s="65" t="s">
        <v>127</v>
      </c>
      <c r="F175" s="155">
        <f t="shared" si="7"/>
        <v>0</v>
      </c>
      <c r="G175" s="156">
        <f>+G174</f>
        <v>0</v>
      </c>
      <c r="H175" s="156">
        <v>0.12</v>
      </c>
      <c r="I175" s="157">
        <f t="shared" si="8"/>
        <v>0</v>
      </c>
      <c r="J175" s="162">
        <f t="shared" si="6"/>
        <v>0</v>
      </c>
      <c r="K175" s="291">
        <v>6.5116279069767441E-2</v>
      </c>
      <c r="L175" s="159"/>
      <c r="M175" s="162">
        <f t="shared" si="9"/>
        <v>0</v>
      </c>
      <c r="N175" s="160">
        <v>1.1000000000000001E-3</v>
      </c>
      <c r="O175" s="160"/>
      <c r="P175" s="160">
        <v>1.15E-2</v>
      </c>
      <c r="Q175" s="161">
        <f t="shared" si="10"/>
        <v>0</v>
      </c>
    </row>
    <row r="176" spans="2:40" x14ac:dyDescent="0.25">
      <c r="B176" s="51" t="s">
        <v>13</v>
      </c>
      <c r="C176" s="65" t="s">
        <v>14</v>
      </c>
      <c r="D176" s="52" t="s">
        <v>24</v>
      </c>
      <c r="E176" s="65" t="s">
        <v>47</v>
      </c>
      <c r="F176" s="155">
        <f t="shared" si="7"/>
        <v>0</v>
      </c>
      <c r="G176" s="156">
        <f>+G175</f>
        <v>0</v>
      </c>
      <c r="H176" s="156">
        <f>+H172</f>
        <v>0.49</v>
      </c>
      <c r="I176" s="157">
        <f t="shared" si="8"/>
        <v>0</v>
      </c>
      <c r="J176" s="162">
        <f t="shared" si="6"/>
        <v>0</v>
      </c>
      <c r="K176" s="291">
        <v>6.5116279069767441E-2</v>
      </c>
      <c r="L176" s="159"/>
      <c r="M176" s="162">
        <f t="shared" si="9"/>
        <v>0</v>
      </c>
      <c r="N176" s="160">
        <v>1.1000000000000001E-3</v>
      </c>
      <c r="O176" s="160"/>
      <c r="P176" s="160">
        <v>1.15E-2</v>
      </c>
      <c r="Q176" s="161">
        <f t="shared" si="10"/>
        <v>0</v>
      </c>
    </row>
    <row r="177" spans="2:17" x14ac:dyDescent="0.25">
      <c r="B177" s="66" t="s">
        <v>13</v>
      </c>
      <c r="C177" s="67" t="s">
        <v>14</v>
      </c>
      <c r="D177" s="68" t="s">
        <v>24</v>
      </c>
      <c r="E177" s="67" t="s">
        <v>125</v>
      </c>
      <c r="F177" s="163">
        <f t="shared" si="7"/>
        <v>0</v>
      </c>
      <c r="G177" s="164">
        <f>+G176</f>
        <v>0</v>
      </c>
      <c r="H177" s="156">
        <v>0.25</v>
      </c>
      <c r="I177" s="165">
        <f t="shared" si="8"/>
        <v>0</v>
      </c>
      <c r="J177" s="166">
        <f t="shared" si="6"/>
        <v>0</v>
      </c>
      <c r="K177" s="292">
        <v>6.5116279069767441E-2</v>
      </c>
      <c r="L177" s="167"/>
      <c r="M177" s="166">
        <f t="shared" si="9"/>
        <v>0</v>
      </c>
      <c r="N177" s="168">
        <v>1.1000000000000001E-3</v>
      </c>
      <c r="O177" s="168"/>
      <c r="P177" s="168">
        <v>1.15E-2</v>
      </c>
      <c r="Q177" s="169">
        <f t="shared" si="10"/>
        <v>0</v>
      </c>
    </row>
    <row r="178" spans="2:17" x14ac:dyDescent="0.25">
      <c r="B178" s="49" t="s">
        <v>13</v>
      </c>
      <c r="C178" s="73" t="s">
        <v>14</v>
      </c>
      <c r="D178" s="50" t="s">
        <v>109</v>
      </c>
      <c r="E178" s="65" t="s">
        <v>124</v>
      </c>
      <c r="F178" s="170">
        <f t="shared" si="7"/>
        <v>0</v>
      </c>
      <c r="G178" s="272">
        <f>+G54</f>
        <v>0</v>
      </c>
      <c r="H178" s="156">
        <v>0.37</v>
      </c>
      <c r="I178" s="171">
        <f t="shared" si="8"/>
        <v>0</v>
      </c>
      <c r="J178" s="158">
        <f t="shared" si="6"/>
        <v>0</v>
      </c>
      <c r="K178" s="291">
        <v>0.11555232558139535</v>
      </c>
      <c r="L178" s="159"/>
      <c r="M178" s="158">
        <f t="shared" si="9"/>
        <v>0</v>
      </c>
      <c r="N178" s="160">
        <v>1.1000000000000001E-3</v>
      </c>
      <c r="O178" s="160"/>
      <c r="P178" s="160">
        <v>1.15E-2</v>
      </c>
      <c r="Q178" s="161">
        <f t="shared" si="10"/>
        <v>0</v>
      </c>
    </row>
    <row r="179" spans="2:17" x14ac:dyDescent="0.25">
      <c r="B179" s="51" t="s">
        <v>13</v>
      </c>
      <c r="C179" s="65" t="s">
        <v>14</v>
      </c>
      <c r="D179" s="52" t="str">
        <f>+D178</f>
        <v>Bio-Ethanol / ethanol</v>
      </c>
      <c r="E179" s="65" t="s">
        <v>127</v>
      </c>
      <c r="F179" s="155">
        <f t="shared" si="7"/>
        <v>0</v>
      </c>
      <c r="G179" s="156">
        <f>+G178</f>
        <v>0</v>
      </c>
      <c r="H179" s="156">
        <v>0.31</v>
      </c>
      <c r="I179" s="157">
        <f t="shared" si="8"/>
        <v>0</v>
      </c>
      <c r="J179" s="162">
        <f t="shared" si="6"/>
        <v>0</v>
      </c>
      <c r="K179" s="291">
        <v>6.1627906976744189E-2</v>
      </c>
      <c r="L179" s="159"/>
      <c r="M179" s="162">
        <f t="shared" si="9"/>
        <v>0</v>
      </c>
      <c r="N179" s="160">
        <v>1.1000000000000001E-3</v>
      </c>
      <c r="O179" s="160"/>
      <c r="P179" s="160">
        <v>1.15E-2</v>
      </c>
      <c r="Q179" s="161">
        <f t="shared" si="10"/>
        <v>0</v>
      </c>
    </row>
    <row r="180" spans="2:17" x14ac:dyDescent="0.25">
      <c r="B180" s="51" t="s">
        <v>13</v>
      </c>
      <c r="C180" s="65" t="s">
        <v>14</v>
      </c>
      <c r="D180" s="52" t="str">
        <f>+D179</f>
        <v>Bio-Ethanol / ethanol</v>
      </c>
      <c r="E180" s="65" t="s">
        <v>47</v>
      </c>
      <c r="F180" s="155">
        <f t="shared" si="7"/>
        <v>0</v>
      </c>
      <c r="G180" s="156">
        <f t="shared" ref="G180:G181" si="14">+G179</f>
        <v>0</v>
      </c>
      <c r="H180" s="156">
        <v>0.17</v>
      </c>
      <c r="I180" s="157">
        <f t="shared" si="8"/>
        <v>0</v>
      </c>
      <c r="J180" s="162">
        <f t="shared" si="6"/>
        <v>0</v>
      </c>
      <c r="K180" s="291">
        <v>6.1627906976744189E-2</v>
      </c>
      <c r="L180" s="159"/>
      <c r="M180" s="162">
        <f t="shared" si="9"/>
        <v>0</v>
      </c>
      <c r="N180" s="160">
        <v>1.1000000000000001E-3</v>
      </c>
      <c r="O180" s="160"/>
      <c r="P180" s="160">
        <v>1.15E-2</v>
      </c>
      <c r="Q180" s="161">
        <f t="shared" si="10"/>
        <v>0</v>
      </c>
    </row>
    <row r="181" spans="2:17" x14ac:dyDescent="0.25">
      <c r="B181" s="66" t="s">
        <v>13</v>
      </c>
      <c r="C181" s="67" t="s">
        <v>14</v>
      </c>
      <c r="D181" s="68" t="str">
        <f>+D180</f>
        <v>Bio-Ethanol / ethanol</v>
      </c>
      <c r="E181" s="67" t="s">
        <v>125</v>
      </c>
      <c r="F181" s="163">
        <f t="shared" si="7"/>
        <v>0</v>
      </c>
      <c r="G181" s="164">
        <f t="shared" si="14"/>
        <v>0</v>
      </c>
      <c r="H181" s="156">
        <v>0.15</v>
      </c>
      <c r="I181" s="165">
        <f t="shared" si="8"/>
        <v>0</v>
      </c>
      <c r="J181" s="166">
        <f t="shared" si="6"/>
        <v>0</v>
      </c>
      <c r="K181" s="292">
        <v>6.1627906976744189E-2</v>
      </c>
      <c r="L181" s="167"/>
      <c r="M181" s="166">
        <f t="shared" si="9"/>
        <v>0</v>
      </c>
      <c r="N181" s="168">
        <v>1.1000000000000001E-3</v>
      </c>
      <c r="O181" s="168"/>
      <c r="P181" s="168">
        <v>1.15E-2</v>
      </c>
      <c r="Q181" s="169">
        <f t="shared" si="10"/>
        <v>0</v>
      </c>
    </row>
    <row r="182" spans="2:17" x14ac:dyDescent="0.25">
      <c r="B182" s="49" t="s">
        <v>13</v>
      </c>
      <c r="C182" s="73" t="s">
        <v>14</v>
      </c>
      <c r="D182" s="50" t="s">
        <v>43</v>
      </c>
      <c r="E182" s="65" t="s">
        <v>124</v>
      </c>
      <c r="F182" s="170">
        <f t="shared" si="7"/>
        <v>0</v>
      </c>
      <c r="G182" s="272">
        <f>+K54</f>
        <v>0</v>
      </c>
      <c r="H182" s="156">
        <v>0.01</v>
      </c>
      <c r="I182" s="171">
        <f t="shared" si="8"/>
        <v>0</v>
      </c>
      <c r="J182" s="158">
        <f t="shared" si="6"/>
        <v>0</v>
      </c>
      <c r="K182" s="291">
        <v>2.7906976744186046E-2</v>
      </c>
      <c r="L182" s="159"/>
      <c r="M182" s="158">
        <f t="shared" si="9"/>
        <v>0</v>
      </c>
      <c r="N182" s="160">
        <v>1.1000000000000001E-3</v>
      </c>
      <c r="O182" s="160"/>
      <c r="P182" s="160">
        <v>1.15E-2</v>
      </c>
      <c r="Q182" s="161">
        <f t="shared" si="10"/>
        <v>0</v>
      </c>
    </row>
    <row r="183" spans="2:17" x14ac:dyDescent="0.25">
      <c r="B183" s="51" t="s">
        <v>13</v>
      </c>
      <c r="C183" s="65" t="s">
        <v>14</v>
      </c>
      <c r="D183" s="52" t="s">
        <v>43</v>
      </c>
      <c r="E183" s="65" t="s">
        <v>127</v>
      </c>
      <c r="F183" s="155">
        <f t="shared" si="7"/>
        <v>0</v>
      </c>
      <c r="G183" s="156">
        <f>+G182</f>
        <v>0</v>
      </c>
      <c r="H183" s="156">
        <v>0.05</v>
      </c>
      <c r="I183" s="157">
        <f t="shared" si="8"/>
        <v>0</v>
      </c>
      <c r="J183" s="162">
        <f t="shared" si="6"/>
        <v>0</v>
      </c>
      <c r="K183" s="291">
        <v>1.5116279069767442E-2</v>
      </c>
      <c r="L183" s="159"/>
      <c r="M183" s="162">
        <f t="shared" si="9"/>
        <v>0</v>
      </c>
      <c r="N183" s="160">
        <v>1.1000000000000001E-3</v>
      </c>
      <c r="O183" s="160"/>
      <c r="P183" s="160">
        <v>1.15E-2</v>
      </c>
      <c r="Q183" s="161">
        <f t="shared" si="10"/>
        <v>0</v>
      </c>
    </row>
    <row r="184" spans="2:17" x14ac:dyDescent="0.25">
      <c r="B184" s="51" t="s">
        <v>13</v>
      </c>
      <c r="C184" s="65" t="s">
        <v>14</v>
      </c>
      <c r="D184" s="52" t="s">
        <v>43</v>
      </c>
      <c r="E184" s="65" t="s">
        <v>47</v>
      </c>
      <c r="F184" s="155">
        <f t="shared" si="7"/>
        <v>0</v>
      </c>
      <c r="G184" s="156">
        <f t="shared" ref="G184:G185" si="15">+G183</f>
        <v>0</v>
      </c>
      <c r="H184" s="156">
        <v>0.3</v>
      </c>
      <c r="I184" s="157">
        <f t="shared" si="8"/>
        <v>0</v>
      </c>
      <c r="J184" s="162">
        <f t="shared" si="6"/>
        <v>0</v>
      </c>
      <c r="K184" s="291">
        <v>1.5116279069767442E-2</v>
      </c>
      <c r="L184" s="159"/>
      <c r="M184" s="162">
        <f t="shared" si="9"/>
        <v>0</v>
      </c>
      <c r="N184" s="160">
        <v>1.1000000000000001E-3</v>
      </c>
      <c r="O184" s="160"/>
      <c r="P184" s="160">
        <v>1.15E-2</v>
      </c>
      <c r="Q184" s="161">
        <f t="shared" si="10"/>
        <v>0</v>
      </c>
    </row>
    <row r="185" spans="2:17" x14ac:dyDescent="0.25">
      <c r="B185" s="66" t="s">
        <v>13</v>
      </c>
      <c r="C185" s="67" t="s">
        <v>14</v>
      </c>
      <c r="D185" s="68" t="s">
        <v>43</v>
      </c>
      <c r="E185" s="67" t="s">
        <v>125</v>
      </c>
      <c r="F185" s="163">
        <f t="shared" si="7"/>
        <v>0</v>
      </c>
      <c r="G185" s="164">
        <f t="shared" si="15"/>
        <v>0</v>
      </c>
      <c r="H185" s="156">
        <v>0.64</v>
      </c>
      <c r="I185" s="165">
        <f t="shared" si="8"/>
        <v>0</v>
      </c>
      <c r="J185" s="166">
        <f t="shared" si="6"/>
        <v>0</v>
      </c>
      <c r="K185" s="292">
        <v>1.5116279069767442E-2</v>
      </c>
      <c r="L185" s="167"/>
      <c r="M185" s="166">
        <f t="shared" si="9"/>
        <v>0</v>
      </c>
      <c r="N185" s="168">
        <v>1.1000000000000001E-3</v>
      </c>
      <c r="O185" s="168"/>
      <c r="P185" s="168">
        <v>1.15E-2</v>
      </c>
      <c r="Q185" s="169">
        <f t="shared" si="10"/>
        <v>0</v>
      </c>
    </row>
    <row r="186" spans="2:17" x14ac:dyDescent="0.25">
      <c r="B186" s="49" t="s">
        <v>13</v>
      </c>
      <c r="C186" s="73" t="s">
        <v>14</v>
      </c>
      <c r="D186" s="50" t="s">
        <v>44</v>
      </c>
      <c r="E186" s="65" t="s">
        <v>124</v>
      </c>
      <c r="F186" s="170">
        <f t="shared" si="7"/>
        <v>0</v>
      </c>
      <c r="G186" s="272">
        <f>+L54</f>
        <v>0</v>
      </c>
      <c r="H186" s="156">
        <v>0.01</v>
      </c>
      <c r="I186" s="171">
        <f t="shared" si="8"/>
        <v>0</v>
      </c>
      <c r="J186" s="158">
        <f t="shared" si="6"/>
        <v>0</v>
      </c>
      <c r="K186" s="291">
        <v>2.7906976744186046E-2</v>
      </c>
      <c r="L186" s="159"/>
      <c r="M186" s="158">
        <f t="shared" si="9"/>
        <v>0</v>
      </c>
      <c r="N186" s="160">
        <v>1.1000000000000001E-3</v>
      </c>
      <c r="O186" s="160"/>
      <c r="P186" s="160">
        <v>1.15E-2</v>
      </c>
      <c r="Q186" s="161">
        <f t="shared" si="10"/>
        <v>0</v>
      </c>
    </row>
    <row r="187" spans="2:17" x14ac:dyDescent="0.25">
      <c r="B187" s="51" t="s">
        <v>13</v>
      </c>
      <c r="C187" s="65" t="s">
        <v>14</v>
      </c>
      <c r="D187" s="52" t="s">
        <v>44</v>
      </c>
      <c r="E187" s="65" t="s">
        <v>127</v>
      </c>
      <c r="F187" s="155">
        <f t="shared" si="7"/>
        <v>0</v>
      </c>
      <c r="G187" s="156">
        <f>+G186</f>
        <v>0</v>
      </c>
      <c r="H187" s="156">
        <v>0.05</v>
      </c>
      <c r="I187" s="157">
        <f t="shared" si="8"/>
        <v>0</v>
      </c>
      <c r="J187" s="162">
        <f t="shared" si="6"/>
        <v>0</v>
      </c>
      <c r="K187" s="291">
        <v>1.5116279069767442E-2</v>
      </c>
      <c r="L187" s="159"/>
      <c r="M187" s="162">
        <f t="shared" si="9"/>
        <v>0</v>
      </c>
      <c r="N187" s="160">
        <v>1.1000000000000001E-3</v>
      </c>
      <c r="O187" s="160"/>
      <c r="P187" s="160">
        <v>1.15E-2</v>
      </c>
      <c r="Q187" s="161">
        <f t="shared" si="10"/>
        <v>0</v>
      </c>
    </row>
    <row r="188" spans="2:17" x14ac:dyDescent="0.25">
      <c r="B188" s="51" t="s">
        <v>13</v>
      </c>
      <c r="C188" s="65" t="s">
        <v>14</v>
      </c>
      <c r="D188" s="52" t="s">
        <v>44</v>
      </c>
      <c r="E188" s="65" t="s">
        <v>47</v>
      </c>
      <c r="F188" s="155">
        <f t="shared" si="7"/>
        <v>0</v>
      </c>
      <c r="G188" s="156">
        <f t="shared" ref="G188:G189" si="16">+G187</f>
        <v>0</v>
      </c>
      <c r="H188" s="156">
        <v>0.3</v>
      </c>
      <c r="I188" s="157">
        <f t="shared" si="8"/>
        <v>0</v>
      </c>
      <c r="J188" s="162">
        <f t="shared" si="6"/>
        <v>0</v>
      </c>
      <c r="K188" s="291">
        <v>1.5116279069767442E-2</v>
      </c>
      <c r="L188" s="159"/>
      <c r="M188" s="162">
        <f t="shared" si="9"/>
        <v>0</v>
      </c>
      <c r="N188" s="160">
        <v>1.1000000000000001E-3</v>
      </c>
      <c r="O188" s="160"/>
      <c r="P188" s="160">
        <v>1.15E-2</v>
      </c>
      <c r="Q188" s="161">
        <f t="shared" si="10"/>
        <v>0</v>
      </c>
    </row>
    <row r="189" spans="2:17" x14ac:dyDescent="0.25">
      <c r="B189" s="66" t="s">
        <v>13</v>
      </c>
      <c r="C189" s="67" t="s">
        <v>14</v>
      </c>
      <c r="D189" s="68" t="s">
        <v>44</v>
      </c>
      <c r="E189" s="67" t="s">
        <v>125</v>
      </c>
      <c r="F189" s="163">
        <f t="shared" si="7"/>
        <v>0</v>
      </c>
      <c r="G189" s="164">
        <f t="shared" si="16"/>
        <v>0</v>
      </c>
      <c r="H189" s="156">
        <v>0.64</v>
      </c>
      <c r="I189" s="165">
        <f t="shared" si="8"/>
        <v>0</v>
      </c>
      <c r="J189" s="166">
        <f t="shared" si="6"/>
        <v>0</v>
      </c>
      <c r="K189" s="292">
        <v>1.5116279069767442E-2</v>
      </c>
      <c r="L189" s="167"/>
      <c r="M189" s="166">
        <f t="shared" si="9"/>
        <v>0</v>
      </c>
      <c r="N189" s="168">
        <v>1.1000000000000001E-3</v>
      </c>
      <c r="O189" s="168"/>
      <c r="P189" s="168">
        <v>1.15E-2</v>
      </c>
      <c r="Q189" s="169">
        <f t="shared" si="10"/>
        <v>0</v>
      </c>
    </row>
    <row r="190" spans="2:17" x14ac:dyDescent="0.25">
      <c r="B190" s="85" t="s">
        <v>13</v>
      </c>
      <c r="C190" s="100" t="s">
        <v>14</v>
      </c>
      <c r="D190" s="86" t="s">
        <v>45</v>
      </c>
      <c r="E190" s="87"/>
      <c r="F190" s="173">
        <f t="shared" si="7"/>
        <v>0</v>
      </c>
      <c r="G190" s="275">
        <f>+J54</f>
        <v>0</v>
      </c>
      <c r="H190" s="174">
        <v>1</v>
      </c>
      <c r="I190" s="175">
        <f>F190*G190*IF(ISBLANK(H190),1,H190)</f>
        <v>0</v>
      </c>
      <c r="J190" s="176">
        <f t="shared" si="6"/>
        <v>0</v>
      </c>
      <c r="K190" s="292">
        <v>0</v>
      </c>
      <c r="L190" s="167"/>
      <c r="M190" s="176">
        <f t="shared" si="9"/>
        <v>0</v>
      </c>
      <c r="N190" s="168">
        <v>0</v>
      </c>
      <c r="O190" s="168"/>
      <c r="P190" s="168">
        <v>1.15E-2</v>
      </c>
      <c r="Q190" s="169">
        <f t="shared" si="10"/>
        <v>0</v>
      </c>
    </row>
    <row r="191" spans="2:17" ht="15.75" thickBot="1" x14ac:dyDescent="0.3">
      <c r="B191" s="59" t="s">
        <v>13</v>
      </c>
      <c r="C191" s="80" t="s">
        <v>14</v>
      </c>
      <c r="D191" s="82" t="s">
        <v>108</v>
      </c>
      <c r="E191" s="80"/>
      <c r="F191" s="177">
        <f t="shared" si="7"/>
        <v>0</v>
      </c>
      <c r="G191" s="276">
        <f>+I54</f>
        <v>0</v>
      </c>
      <c r="H191" s="178">
        <v>1</v>
      </c>
      <c r="I191" s="179">
        <f>F191*G191*IF(ISBLANK(H191),1,H191)</f>
        <v>0</v>
      </c>
      <c r="J191" s="180">
        <f t="shared" si="6"/>
        <v>0</v>
      </c>
      <c r="K191" s="293">
        <v>0</v>
      </c>
      <c r="L191" s="181"/>
      <c r="M191" s="180">
        <f t="shared" si="9"/>
        <v>0</v>
      </c>
      <c r="N191" s="182">
        <v>0</v>
      </c>
      <c r="O191" s="182"/>
      <c r="P191" s="182">
        <v>1.15E-2</v>
      </c>
      <c r="Q191" s="183">
        <f t="shared" si="10"/>
        <v>0</v>
      </c>
    </row>
    <row r="192" spans="2:17" x14ac:dyDescent="0.25">
      <c r="B192" s="62" t="s">
        <v>46</v>
      </c>
      <c r="C192" s="63" t="s">
        <v>14</v>
      </c>
      <c r="D192" s="64" t="s">
        <v>15</v>
      </c>
      <c r="E192" s="63" t="s">
        <v>90</v>
      </c>
      <c r="F192" s="277">
        <f>+B36</f>
        <v>0</v>
      </c>
      <c r="G192" s="272">
        <f>+B58</f>
        <v>0</v>
      </c>
      <c r="H192" s="272">
        <f>+B75</f>
        <v>0</v>
      </c>
      <c r="I192" s="150">
        <f t="shared" si="8"/>
        <v>0</v>
      </c>
      <c r="J192" s="184">
        <f t="shared" si="6"/>
        <v>0</v>
      </c>
      <c r="K192" s="290">
        <v>0.26162790697674421</v>
      </c>
      <c r="L192" s="152"/>
      <c r="M192" s="184">
        <f t="shared" si="9"/>
        <v>0</v>
      </c>
      <c r="N192" s="153">
        <v>1.4E-2</v>
      </c>
      <c r="O192" s="153"/>
      <c r="P192" s="153">
        <v>5.0000000000000001E-3</v>
      </c>
      <c r="Q192" s="154">
        <f t="shared" si="10"/>
        <v>0</v>
      </c>
    </row>
    <row r="193" spans="2:17" x14ac:dyDescent="0.25">
      <c r="B193" s="51" t="s">
        <v>46</v>
      </c>
      <c r="C193" s="65" t="s">
        <v>14</v>
      </c>
      <c r="D193" s="52" t="s">
        <v>15</v>
      </c>
      <c r="E193" s="65" t="s">
        <v>89</v>
      </c>
      <c r="F193" s="185">
        <f t="shared" ref="F193:F199" si="17">$F$192</f>
        <v>0</v>
      </c>
      <c r="G193" s="186">
        <f>+G192</f>
        <v>0</v>
      </c>
      <c r="H193" s="273">
        <f>+C75</f>
        <v>0</v>
      </c>
      <c r="I193" s="157">
        <f t="shared" si="8"/>
        <v>0</v>
      </c>
      <c r="J193" s="162">
        <f t="shared" si="6"/>
        <v>0</v>
      </c>
      <c r="K193" s="291">
        <v>0.51744186046511631</v>
      </c>
      <c r="L193" s="159"/>
      <c r="M193" s="162">
        <f t="shared" si="9"/>
        <v>0</v>
      </c>
      <c r="N193" s="160">
        <v>1.4E-2</v>
      </c>
      <c r="O193" s="160"/>
      <c r="P193" s="160">
        <v>5.0000000000000001E-3</v>
      </c>
      <c r="Q193" s="161">
        <f t="shared" si="10"/>
        <v>0</v>
      </c>
    </row>
    <row r="194" spans="2:17" x14ac:dyDescent="0.25">
      <c r="B194" s="51" t="s">
        <v>46</v>
      </c>
      <c r="C194" s="65" t="s">
        <v>14</v>
      </c>
      <c r="D194" s="52" t="s">
        <v>15</v>
      </c>
      <c r="E194" s="65" t="s">
        <v>126</v>
      </c>
      <c r="F194" s="185">
        <f t="shared" si="17"/>
        <v>0</v>
      </c>
      <c r="G194" s="186">
        <f t="shared" ref="G194:G198" si="18">+G193</f>
        <v>0</v>
      </c>
      <c r="H194" s="273">
        <f>+D75</f>
        <v>0</v>
      </c>
      <c r="I194" s="157">
        <f t="shared" si="8"/>
        <v>0</v>
      </c>
      <c r="J194" s="162">
        <f t="shared" si="6"/>
        <v>0</v>
      </c>
      <c r="K194" s="291">
        <v>0.36860465116279073</v>
      </c>
      <c r="L194" s="159"/>
      <c r="M194" s="162">
        <f t="shared" si="9"/>
        <v>0</v>
      </c>
      <c r="N194" s="160">
        <v>3.5000000000000001E-3</v>
      </c>
      <c r="O194" s="160"/>
      <c r="P194" s="160">
        <v>5.0000000000000001E-3</v>
      </c>
      <c r="Q194" s="161">
        <f t="shared" si="10"/>
        <v>0</v>
      </c>
    </row>
    <row r="195" spans="2:17" x14ac:dyDescent="0.25">
      <c r="B195" s="51" t="s">
        <v>46</v>
      </c>
      <c r="C195" s="65" t="s">
        <v>14</v>
      </c>
      <c r="D195" s="52" t="s">
        <v>15</v>
      </c>
      <c r="E195" s="65" t="s">
        <v>124</v>
      </c>
      <c r="F195" s="185">
        <f t="shared" si="17"/>
        <v>0</v>
      </c>
      <c r="G195" s="186">
        <f t="shared" si="18"/>
        <v>0</v>
      </c>
      <c r="H195" s="273">
        <f>+E75</f>
        <v>0</v>
      </c>
      <c r="I195" s="157">
        <f t="shared" si="8"/>
        <v>0</v>
      </c>
      <c r="J195" s="162">
        <f t="shared" si="6"/>
        <v>0</v>
      </c>
      <c r="K195" s="291">
        <v>0.22558139534883723</v>
      </c>
      <c r="L195" s="159"/>
      <c r="M195" s="162">
        <f t="shared" si="9"/>
        <v>0</v>
      </c>
      <c r="N195" s="160">
        <v>3.5000000000000001E-3</v>
      </c>
      <c r="O195" s="160"/>
      <c r="P195" s="160">
        <v>5.0000000000000001E-3</v>
      </c>
      <c r="Q195" s="161">
        <f t="shared" si="10"/>
        <v>0</v>
      </c>
    </row>
    <row r="196" spans="2:17" x14ac:dyDescent="0.25">
      <c r="B196" s="51" t="s">
        <v>46</v>
      </c>
      <c r="C196" s="65" t="s">
        <v>14</v>
      </c>
      <c r="D196" s="52" t="s">
        <v>15</v>
      </c>
      <c r="E196" s="65" t="s">
        <v>127</v>
      </c>
      <c r="F196" s="185">
        <f t="shared" si="17"/>
        <v>0</v>
      </c>
      <c r="G196" s="186">
        <f t="shared" si="18"/>
        <v>0</v>
      </c>
      <c r="H196" s="273">
        <f>+F75</f>
        <v>0</v>
      </c>
      <c r="I196" s="157">
        <f t="shared" si="8"/>
        <v>0</v>
      </c>
      <c r="J196" s="162">
        <f t="shared" si="6"/>
        <v>0</v>
      </c>
      <c r="K196" s="291">
        <v>0.22558139534883723</v>
      </c>
      <c r="L196" s="159"/>
      <c r="M196" s="162">
        <f t="shared" si="9"/>
        <v>0</v>
      </c>
      <c r="N196" s="160">
        <v>3.5000000000000001E-3</v>
      </c>
      <c r="O196" s="160"/>
      <c r="P196" s="160">
        <v>5.0000000000000001E-3</v>
      </c>
      <c r="Q196" s="161">
        <f t="shared" si="10"/>
        <v>0</v>
      </c>
    </row>
    <row r="197" spans="2:17" x14ac:dyDescent="0.25">
      <c r="B197" s="51" t="s">
        <v>46</v>
      </c>
      <c r="C197" s="65" t="s">
        <v>14</v>
      </c>
      <c r="D197" s="52" t="s">
        <v>15</v>
      </c>
      <c r="E197" s="65" t="s">
        <v>47</v>
      </c>
      <c r="F197" s="185">
        <f t="shared" si="17"/>
        <v>0</v>
      </c>
      <c r="G197" s="186">
        <f t="shared" si="18"/>
        <v>0</v>
      </c>
      <c r="H197" s="278">
        <f>+G75</f>
        <v>0</v>
      </c>
      <c r="I197" s="157">
        <f t="shared" si="8"/>
        <v>0</v>
      </c>
      <c r="J197" s="162">
        <f t="shared" si="6"/>
        <v>0</v>
      </c>
      <c r="K197" s="291">
        <v>0.22558139534883723</v>
      </c>
      <c r="L197" s="159"/>
      <c r="M197" s="162">
        <f t="shared" si="9"/>
        <v>0</v>
      </c>
      <c r="N197" s="160">
        <v>3.5000000000000001E-3</v>
      </c>
      <c r="O197" s="160"/>
      <c r="P197" s="160">
        <v>5.0000000000000001E-3</v>
      </c>
      <c r="Q197" s="161">
        <f t="shared" si="10"/>
        <v>0</v>
      </c>
    </row>
    <row r="198" spans="2:17" x14ac:dyDescent="0.25">
      <c r="B198" s="66" t="s">
        <v>46</v>
      </c>
      <c r="C198" s="67" t="s">
        <v>14</v>
      </c>
      <c r="D198" s="68" t="s">
        <v>15</v>
      </c>
      <c r="E198" s="67" t="s">
        <v>125</v>
      </c>
      <c r="F198" s="187">
        <f t="shared" si="17"/>
        <v>0</v>
      </c>
      <c r="G198" s="188">
        <f t="shared" si="18"/>
        <v>0</v>
      </c>
      <c r="H198" s="279">
        <f>+H75</f>
        <v>0</v>
      </c>
      <c r="I198" s="175">
        <f t="shared" si="8"/>
        <v>0</v>
      </c>
      <c r="J198" s="176">
        <f t="shared" si="6"/>
        <v>0</v>
      </c>
      <c r="K198" s="292">
        <v>0.22558139534883723</v>
      </c>
      <c r="L198" s="167"/>
      <c r="M198" s="176">
        <f t="shared" si="9"/>
        <v>0</v>
      </c>
      <c r="N198" s="168">
        <v>3.5000000000000001E-3</v>
      </c>
      <c r="O198" s="168"/>
      <c r="P198" s="168">
        <v>5.0000000000000001E-3</v>
      </c>
      <c r="Q198" s="169">
        <f t="shared" si="10"/>
        <v>0</v>
      </c>
    </row>
    <row r="199" spans="2:17" ht="15.75" thickBot="1" x14ac:dyDescent="0.3">
      <c r="B199" s="59" t="s">
        <v>46</v>
      </c>
      <c r="C199" s="80" t="s">
        <v>14</v>
      </c>
      <c r="D199" s="82" t="s">
        <v>45</v>
      </c>
      <c r="E199" s="80"/>
      <c r="F199" s="189">
        <f t="shared" si="17"/>
        <v>0</v>
      </c>
      <c r="G199" s="276">
        <f>+J58</f>
        <v>0</v>
      </c>
      <c r="H199" s="178">
        <v>1</v>
      </c>
      <c r="I199" s="179">
        <f t="shared" si="8"/>
        <v>0</v>
      </c>
      <c r="J199" s="180">
        <f t="shared" si="6"/>
        <v>0</v>
      </c>
      <c r="K199" s="293">
        <v>0</v>
      </c>
      <c r="L199" s="181"/>
      <c r="M199" s="180">
        <f t="shared" si="9"/>
        <v>0</v>
      </c>
      <c r="N199" s="182">
        <v>0</v>
      </c>
      <c r="O199" s="182"/>
      <c r="P199" s="182">
        <v>5.0000000000000001E-3</v>
      </c>
      <c r="Q199" s="183">
        <f t="shared" si="10"/>
        <v>0</v>
      </c>
    </row>
    <row r="200" spans="2:17" x14ac:dyDescent="0.25">
      <c r="B200" s="49" t="s">
        <v>48</v>
      </c>
      <c r="C200" s="73" t="s">
        <v>14</v>
      </c>
      <c r="D200" s="50" t="s">
        <v>19</v>
      </c>
      <c r="E200" s="73" t="s">
        <v>49</v>
      </c>
      <c r="F200" s="280">
        <f>+B37</f>
        <v>0</v>
      </c>
      <c r="G200" s="272">
        <f>+C59</f>
        <v>0</v>
      </c>
      <c r="H200" s="281">
        <f>+L76</f>
        <v>0</v>
      </c>
      <c r="I200" s="171">
        <f t="shared" si="8"/>
        <v>0</v>
      </c>
      <c r="J200" s="158">
        <f t="shared" si="6"/>
        <v>0</v>
      </c>
      <c r="K200" s="291">
        <v>0.19767441860465118</v>
      </c>
      <c r="L200" s="159"/>
      <c r="M200" s="158">
        <f t="shared" si="9"/>
        <v>0</v>
      </c>
      <c r="N200" s="160">
        <v>7.0000000000000001E-3</v>
      </c>
      <c r="O200" s="160"/>
      <c r="P200" s="160">
        <v>8.6E-3</v>
      </c>
      <c r="Q200" s="161">
        <f t="shared" si="10"/>
        <v>0</v>
      </c>
    </row>
    <row r="201" spans="2:17" x14ac:dyDescent="0.25">
      <c r="B201" s="83" t="s">
        <v>48</v>
      </c>
      <c r="C201" s="65" t="s">
        <v>14</v>
      </c>
      <c r="D201" s="52" t="s">
        <v>19</v>
      </c>
      <c r="E201" s="65" t="s">
        <v>124</v>
      </c>
      <c r="F201" s="185">
        <f t="shared" ref="F201:F206" si="19">$F$200</f>
        <v>0</v>
      </c>
      <c r="G201" s="186">
        <f>+G200</f>
        <v>0</v>
      </c>
      <c r="H201" s="273">
        <f>+M76</f>
        <v>0</v>
      </c>
      <c r="I201" s="157">
        <f t="shared" si="8"/>
        <v>0</v>
      </c>
      <c r="J201" s="162">
        <f t="shared" si="6"/>
        <v>0</v>
      </c>
      <c r="K201" s="291">
        <v>0.19767441860465118</v>
      </c>
      <c r="L201" s="159"/>
      <c r="M201" s="162">
        <f t="shared" si="9"/>
        <v>0</v>
      </c>
      <c r="N201" s="160">
        <v>4.0000000000000001E-3</v>
      </c>
      <c r="O201" s="160"/>
      <c r="P201" s="160">
        <v>8.6E-3</v>
      </c>
      <c r="Q201" s="161">
        <f t="shared" si="10"/>
        <v>0</v>
      </c>
    </row>
    <row r="202" spans="2:17" x14ac:dyDescent="0.25">
      <c r="B202" s="83" t="s">
        <v>48</v>
      </c>
      <c r="C202" s="65" t="s">
        <v>14</v>
      </c>
      <c r="D202" s="52" t="s">
        <v>19</v>
      </c>
      <c r="E202" s="65" t="s">
        <v>50</v>
      </c>
      <c r="F202" s="185">
        <f t="shared" si="19"/>
        <v>0</v>
      </c>
      <c r="G202" s="186">
        <f t="shared" ref="G202:G204" si="20">+G201</f>
        <v>0</v>
      </c>
      <c r="H202" s="273">
        <f>+N76</f>
        <v>0</v>
      </c>
      <c r="I202" s="157">
        <f t="shared" si="8"/>
        <v>0</v>
      </c>
      <c r="J202" s="162">
        <f t="shared" si="6"/>
        <v>0</v>
      </c>
      <c r="K202" s="291">
        <v>0.19767441860465118</v>
      </c>
      <c r="L202" s="159"/>
      <c r="M202" s="162">
        <f t="shared" si="9"/>
        <v>0</v>
      </c>
      <c r="N202" s="160">
        <v>4.0000000000000001E-3</v>
      </c>
      <c r="O202" s="160"/>
      <c r="P202" s="160">
        <v>8.6E-3</v>
      </c>
      <c r="Q202" s="161">
        <f t="shared" si="10"/>
        <v>0</v>
      </c>
    </row>
    <row r="203" spans="2:17" x14ac:dyDescent="0.25">
      <c r="B203" s="83" t="s">
        <v>48</v>
      </c>
      <c r="C203" s="65" t="s">
        <v>14</v>
      </c>
      <c r="D203" s="52" t="s">
        <v>19</v>
      </c>
      <c r="E203" s="65" t="s">
        <v>51</v>
      </c>
      <c r="F203" s="185">
        <f t="shared" si="19"/>
        <v>0</v>
      </c>
      <c r="G203" s="186">
        <f t="shared" si="20"/>
        <v>0</v>
      </c>
      <c r="H203" s="273">
        <f>+O76</f>
        <v>0</v>
      </c>
      <c r="I203" s="157">
        <f t="shared" si="8"/>
        <v>0</v>
      </c>
      <c r="J203" s="162">
        <f t="shared" si="6"/>
        <v>0</v>
      </c>
      <c r="K203" s="291">
        <v>0.19767441860465118</v>
      </c>
      <c r="L203" s="159"/>
      <c r="M203" s="162">
        <f t="shared" si="9"/>
        <v>0</v>
      </c>
      <c r="N203" s="160">
        <v>4.0000000000000001E-3</v>
      </c>
      <c r="O203" s="160"/>
      <c r="P203" s="160">
        <v>8.6E-3</v>
      </c>
      <c r="Q203" s="161">
        <f t="shared" si="10"/>
        <v>0</v>
      </c>
    </row>
    <row r="204" spans="2:17" x14ac:dyDescent="0.25">
      <c r="B204" s="83" t="s">
        <v>48</v>
      </c>
      <c r="C204" s="144" t="s">
        <v>14</v>
      </c>
      <c r="D204" s="84" t="s">
        <v>19</v>
      </c>
      <c r="E204" s="144" t="s">
        <v>125</v>
      </c>
      <c r="F204" s="190">
        <f t="shared" si="19"/>
        <v>0</v>
      </c>
      <c r="G204" s="188">
        <f t="shared" si="20"/>
        <v>0</v>
      </c>
      <c r="H204" s="274">
        <f>+P76</f>
        <v>0</v>
      </c>
      <c r="I204" s="165">
        <f t="shared" si="8"/>
        <v>0</v>
      </c>
      <c r="J204" s="166">
        <f t="shared" si="6"/>
        <v>0</v>
      </c>
      <c r="K204" s="292">
        <v>0.19767441860465118</v>
      </c>
      <c r="L204" s="167"/>
      <c r="M204" s="166">
        <f t="shared" si="9"/>
        <v>0</v>
      </c>
      <c r="N204" s="168">
        <v>4.0000000000000001E-3</v>
      </c>
      <c r="O204" s="168"/>
      <c r="P204" s="168">
        <v>8.6E-3</v>
      </c>
      <c r="Q204" s="169">
        <f t="shared" si="10"/>
        <v>0</v>
      </c>
    </row>
    <row r="205" spans="2:17" x14ac:dyDescent="0.25">
      <c r="B205" s="145" t="s">
        <v>48</v>
      </c>
      <c r="C205" s="146" t="s">
        <v>14</v>
      </c>
      <c r="D205" s="147" t="s">
        <v>15</v>
      </c>
      <c r="E205" s="148" t="s">
        <v>49</v>
      </c>
      <c r="F205" s="191">
        <f t="shared" si="19"/>
        <v>0</v>
      </c>
      <c r="G205" s="272">
        <f>+B59</f>
        <v>0</v>
      </c>
      <c r="H205" s="281">
        <f>+D76</f>
        <v>0</v>
      </c>
      <c r="I205" s="171">
        <f t="shared" si="8"/>
        <v>0</v>
      </c>
      <c r="J205" s="158">
        <f t="shared" si="6"/>
        <v>0</v>
      </c>
      <c r="K205" s="291">
        <v>0.19767441860465118</v>
      </c>
      <c r="L205" s="159"/>
      <c r="M205" s="158">
        <f t="shared" si="9"/>
        <v>0</v>
      </c>
      <c r="N205" s="160">
        <v>7.0000000000000001E-3</v>
      </c>
      <c r="O205" s="160"/>
      <c r="P205" s="160">
        <v>8.6E-3</v>
      </c>
      <c r="Q205" s="161">
        <f t="shared" si="10"/>
        <v>0</v>
      </c>
    </row>
    <row r="206" spans="2:17" x14ac:dyDescent="0.25">
      <c r="B206" s="83" t="s">
        <v>48</v>
      </c>
      <c r="C206" s="65" t="s">
        <v>14</v>
      </c>
      <c r="D206" s="52" t="s">
        <v>15</v>
      </c>
      <c r="E206" s="81" t="s">
        <v>124</v>
      </c>
      <c r="F206" s="192">
        <f t="shared" si="19"/>
        <v>0</v>
      </c>
      <c r="G206" s="193">
        <f>+G205</f>
        <v>0</v>
      </c>
      <c r="H206" s="282">
        <f>+E76</f>
        <v>0</v>
      </c>
      <c r="I206" s="157">
        <f t="shared" si="8"/>
        <v>0</v>
      </c>
      <c r="J206" s="162">
        <f t="shared" si="6"/>
        <v>0</v>
      </c>
      <c r="K206" s="291">
        <v>0.19767441860465118</v>
      </c>
      <c r="L206" s="159"/>
      <c r="M206" s="162">
        <f t="shared" si="9"/>
        <v>0</v>
      </c>
      <c r="N206" s="160">
        <v>4.0000000000000001E-3</v>
      </c>
      <c r="O206" s="160"/>
      <c r="P206" s="160">
        <v>8.6E-3</v>
      </c>
      <c r="Q206" s="161">
        <f t="shared" si="10"/>
        <v>0</v>
      </c>
    </row>
    <row r="207" spans="2:17" x14ac:dyDescent="0.25">
      <c r="B207" s="83" t="s">
        <v>48</v>
      </c>
      <c r="C207" s="65" t="s">
        <v>14</v>
      </c>
      <c r="D207" s="52" t="s">
        <v>15</v>
      </c>
      <c r="E207" s="81" t="s">
        <v>50</v>
      </c>
      <c r="F207" s="192">
        <f>$F$200</f>
        <v>0</v>
      </c>
      <c r="G207" s="193">
        <f t="shared" ref="G207:G209" si="21">+G206</f>
        <v>0</v>
      </c>
      <c r="H207" s="282">
        <f>+F76</f>
        <v>0</v>
      </c>
      <c r="I207" s="157">
        <f t="shared" si="8"/>
        <v>0</v>
      </c>
      <c r="J207" s="162">
        <f t="shared" si="6"/>
        <v>0</v>
      </c>
      <c r="K207" s="291">
        <v>0.19767441860465118</v>
      </c>
      <c r="L207" s="159"/>
      <c r="M207" s="162">
        <f t="shared" si="9"/>
        <v>0</v>
      </c>
      <c r="N207" s="160">
        <v>4.0000000000000001E-3</v>
      </c>
      <c r="O207" s="160"/>
      <c r="P207" s="160">
        <v>8.6E-3</v>
      </c>
      <c r="Q207" s="161">
        <f t="shared" si="10"/>
        <v>0</v>
      </c>
    </row>
    <row r="208" spans="2:17" x14ac:dyDescent="0.25">
      <c r="B208" s="83" t="s">
        <v>48</v>
      </c>
      <c r="C208" s="65" t="s">
        <v>14</v>
      </c>
      <c r="D208" s="52" t="s">
        <v>15</v>
      </c>
      <c r="E208" s="81" t="s">
        <v>51</v>
      </c>
      <c r="F208" s="192">
        <f>$F$200</f>
        <v>0</v>
      </c>
      <c r="G208" s="193">
        <f t="shared" si="21"/>
        <v>0</v>
      </c>
      <c r="H208" s="273">
        <f>+G76</f>
        <v>0</v>
      </c>
      <c r="I208" s="157">
        <f t="shared" si="8"/>
        <v>0</v>
      </c>
      <c r="J208" s="162">
        <f t="shared" si="6"/>
        <v>0</v>
      </c>
      <c r="K208" s="291">
        <v>0.19767441860465118</v>
      </c>
      <c r="L208" s="159"/>
      <c r="M208" s="162">
        <f t="shared" si="9"/>
        <v>0</v>
      </c>
      <c r="N208" s="160">
        <v>4.0000000000000001E-3</v>
      </c>
      <c r="O208" s="160"/>
      <c r="P208" s="160">
        <v>8.6E-3</v>
      </c>
      <c r="Q208" s="161">
        <f t="shared" si="10"/>
        <v>0</v>
      </c>
    </row>
    <row r="209" spans="2:17" x14ac:dyDescent="0.25">
      <c r="B209" s="66" t="s">
        <v>48</v>
      </c>
      <c r="C209" s="67" t="s">
        <v>14</v>
      </c>
      <c r="D209" s="68" t="s">
        <v>15</v>
      </c>
      <c r="E209" s="69" t="s">
        <v>125</v>
      </c>
      <c r="F209" s="194">
        <f>$F$200</f>
        <v>0</v>
      </c>
      <c r="G209" s="164">
        <f t="shared" si="21"/>
        <v>0</v>
      </c>
      <c r="H209" s="283">
        <f>+H76</f>
        <v>0</v>
      </c>
      <c r="I209" s="175">
        <f t="shared" si="8"/>
        <v>0</v>
      </c>
      <c r="J209" s="176">
        <f t="shared" si="6"/>
        <v>0</v>
      </c>
      <c r="K209" s="292">
        <v>0.19767441860465118</v>
      </c>
      <c r="L209" s="167"/>
      <c r="M209" s="176">
        <f t="shared" si="9"/>
        <v>0</v>
      </c>
      <c r="N209" s="168">
        <v>4.0000000000000001E-3</v>
      </c>
      <c r="O209" s="168"/>
      <c r="P209" s="168">
        <v>8.6E-3</v>
      </c>
      <c r="Q209" s="169">
        <f t="shared" si="10"/>
        <v>0</v>
      </c>
    </row>
    <row r="210" spans="2:17" ht="15.75" thickBot="1" x14ac:dyDescent="0.3">
      <c r="B210" s="59" t="s">
        <v>48</v>
      </c>
      <c r="C210" s="80" t="s">
        <v>14</v>
      </c>
      <c r="D210" s="82" t="s">
        <v>45</v>
      </c>
      <c r="E210" s="80"/>
      <c r="F210" s="189">
        <f>+F200</f>
        <v>0</v>
      </c>
      <c r="G210" s="276">
        <f>+J59</f>
        <v>0</v>
      </c>
      <c r="H210" s="178">
        <v>1</v>
      </c>
      <c r="I210" s="179">
        <f t="shared" si="8"/>
        <v>0</v>
      </c>
      <c r="J210" s="180">
        <f t="shared" si="6"/>
        <v>0</v>
      </c>
      <c r="K210" s="293">
        <v>0</v>
      </c>
      <c r="L210" s="181"/>
      <c r="M210" s="180">
        <f t="shared" si="9"/>
        <v>0</v>
      </c>
      <c r="N210" s="182">
        <v>0</v>
      </c>
      <c r="O210" s="182"/>
      <c r="P210" s="182">
        <v>8.6E-3</v>
      </c>
      <c r="Q210" s="183">
        <f t="shared" si="10"/>
        <v>0</v>
      </c>
    </row>
    <row r="211" spans="2:17" x14ac:dyDescent="0.25">
      <c r="B211" s="62" t="s">
        <v>52</v>
      </c>
      <c r="C211" s="64" t="s">
        <v>153</v>
      </c>
      <c r="D211" s="64" t="s">
        <v>15</v>
      </c>
      <c r="E211" s="239" t="s">
        <v>152</v>
      </c>
      <c r="F211" s="280">
        <f>+B45</f>
        <v>0</v>
      </c>
      <c r="G211" s="272">
        <f>+B64</f>
        <v>0</v>
      </c>
      <c r="H211" s="272">
        <f>+B81</f>
        <v>0</v>
      </c>
      <c r="I211" s="171">
        <f t="shared" si="8"/>
        <v>0</v>
      </c>
      <c r="J211" s="158">
        <f t="shared" si="6"/>
        <v>0</v>
      </c>
      <c r="K211" s="291">
        <v>3.5930232558139532</v>
      </c>
      <c r="L211" s="159"/>
      <c r="M211" s="158">
        <f t="shared" si="9"/>
        <v>0</v>
      </c>
      <c r="N211" s="160">
        <v>2.3E-3</v>
      </c>
      <c r="O211" s="160"/>
      <c r="P211" s="160">
        <v>1.5699999999999999E-2</v>
      </c>
      <c r="Q211" s="161">
        <f t="shared" si="10"/>
        <v>0</v>
      </c>
    </row>
    <row r="212" spans="2:17" x14ac:dyDescent="0.25">
      <c r="B212" s="51" t="s">
        <v>52</v>
      </c>
      <c r="C212" s="52" t="s">
        <v>153</v>
      </c>
      <c r="D212" s="52" t="s">
        <v>15</v>
      </c>
      <c r="E212" s="81" t="s">
        <v>154</v>
      </c>
      <c r="F212" s="195">
        <f>$F$211</f>
        <v>0</v>
      </c>
      <c r="G212" s="156">
        <f>+G211</f>
        <v>0</v>
      </c>
      <c r="H212" s="273">
        <f>+C81</f>
        <v>0</v>
      </c>
      <c r="I212" s="171">
        <f>F212*G212*IF(ISBLANK(H212),1,H212)</f>
        <v>0</v>
      </c>
      <c r="J212" s="158">
        <f t="shared" si="6"/>
        <v>0</v>
      </c>
      <c r="K212" s="291">
        <v>0.65465116279069757</v>
      </c>
      <c r="L212" s="159"/>
      <c r="M212" s="158">
        <f t="shared" si="9"/>
        <v>0</v>
      </c>
      <c r="N212" s="160">
        <v>2.3E-3</v>
      </c>
      <c r="O212" s="160"/>
      <c r="P212" s="160">
        <v>1.5699999999999999E-2</v>
      </c>
      <c r="Q212" s="161">
        <f t="shared" si="10"/>
        <v>0</v>
      </c>
    </row>
    <row r="213" spans="2:17" x14ac:dyDescent="0.25">
      <c r="B213" s="51" t="s">
        <v>52</v>
      </c>
      <c r="C213" s="52" t="s">
        <v>153</v>
      </c>
      <c r="D213" s="52" t="s">
        <v>15</v>
      </c>
      <c r="E213" s="81" t="s">
        <v>18</v>
      </c>
      <c r="F213" s="195">
        <f t="shared" ref="F213:F217" si="22">$F$211</f>
        <v>0</v>
      </c>
      <c r="G213" s="156">
        <f t="shared" ref="G213:G217" si="23">+G212</f>
        <v>0</v>
      </c>
      <c r="H213" s="273">
        <f>+D81</f>
        <v>0</v>
      </c>
      <c r="I213" s="157">
        <f>F213*G213*IF(ISBLANK(H213),1,H213)</f>
        <v>0</v>
      </c>
      <c r="J213" s="162">
        <f t="shared" si="6"/>
        <v>0</v>
      </c>
      <c r="K213" s="291">
        <v>0.26744186046511631</v>
      </c>
      <c r="L213" s="159"/>
      <c r="M213" s="162">
        <f t="shared" si="9"/>
        <v>0</v>
      </c>
      <c r="N213" s="160">
        <v>2.3E-3</v>
      </c>
      <c r="O213" s="160"/>
      <c r="P213" s="160">
        <v>1.5699999999999999E-2</v>
      </c>
      <c r="Q213" s="161">
        <f t="shared" si="10"/>
        <v>0</v>
      </c>
    </row>
    <row r="214" spans="2:17" x14ac:dyDescent="0.25">
      <c r="B214" s="51" t="s">
        <v>52</v>
      </c>
      <c r="C214" s="52" t="s">
        <v>153</v>
      </c>
      <c r="D214" s="52" t="s">
        <v>15</v>
      </c>
      <c r="E214" s="81" t="s">
        <v>155</v>
      </c>
      <c r="F214" s="195">
        <f t="shared" si="22"/>
        <v>0</v>
      </c>
      <c r="G214" s="156">
        <f t="shared" si="23"/>
        <v>0</v>
      </c>
      <c r="H214" s="273">
        <f>+D81</f>
        <v>0</v>
      </c>
      <c r="I214" s="157">
        <f t="shared" si="8"/>
        <v>0</v>
      </c>
      <c r="J214" s="162">
        <f t="shared" si="6"/>
        <v>0</v>
      </c>
      <c r="K214" s="291">
        <v>0.15</v>
      </c>
      <c r="L214" s="159"/>
      <c r="M214" s="162">
        <f t="shared" si="9"/>
        <v>0</v>
      </c>
      <c r="N214" s="160">
        <v>1.1000000000000001E-3</v>
      </c>
      <c r="O214" s="160"/>
      <c r="P214" s="160">
        <v>1.5699999999999999E-2</v>
      </c>
      <c r="Q214" s="161">
        <f t="shared" si="10"/>
        <v>0</v>
      </c>
    </row>
    <row r="215" spans="2:17" x14ac:dyDescent="0.25">
      <c r="B215" s="51" t="s">
        <v>52</v>
      </c>
      <c r="C215" s="52" t="s">
        <v>153</v>
      </c>
      <c r="D215" s="52" t="s">
        <v>15</v>
      </c>
      <c r="E215" s="81" t="s">
        <v>156</v>
      </c>
      <c r="F215" s="195">
        <f t="shared" si="22"/>
        <v>0</v>
      </c>
      <c r="G215" s="156">
        <f t="shared" si="23"/>
        <v>0</v>
      </c>
      <c r="H215" s="273">
        <f>+E81</f>
        <v>0</v>
      </c>
      <c r="I215" s="157">
        <f t="shared" si="8"/>
        <v>0</v>
      </c>
      <c r="J215" s="162">
        <f t="shared" si="6"/>
        <v>0</v>
      </c>
      <c r="K215" s="291">
        <v>7.441860465116279E-2</v>
      </c>
      <c r="L215" s="159"/>
      <c r="M215" s="162">
        <f t="shared" si="9"/>
        <v>0</v>
      </c>
      <c r="N215" s="160">
        <v>1.1000000000000001E-3</v>
      </c>
      <c r="O215" s="160"/>
      <c r="P215" s="160">
        <v>1.5699999999999999E-2</v>
      </c>
      <c r="Q215" s="161">
        <f t="shared" si="10"/>
        <v>0</v>
      </c>
    </row>
    <row r="216" spans="2:17" x14ac:dyDescent="0.25">
      <c r="B216" s="51" t="s">
        <v>52</v>
      </c>
      <c r="C216" s="52" t="s">
        <v>153</v>
      </c>
      <c r="D216" s="52" t="s">
        <v>15</v>
      </c>
      <c r="E216" s="81" t="s">
        <v>157</v>
      </c>
      <c r="F216" s="195">
        <f t="shared" si="22"/>
        <v>0</v>
      </c>
      <c r="G216" s="156">
        <f t="shared" si="23"/>
        <v>0</v>
      </c>
      <c r="H216" s="273">
        <f>+F81</f>
        <v>0</v>
      </c>
      <c r="I216" s="157">
        <f>F216*G216*IF(ISBLANK(H216),1,H216)</f>
        <v>0</v>
      </c>
      <c r="J216" s="162">
        <f t="shared" si="6"/>
        <v>0</v>
      </c>
      <c r="K216" s="291">
        <v>7.441860465116279E-2</v>
      </c>
      <c r="L216" s="159"/>
      <c r="M216" s="162">
        <f t="shared" si="9"/>
        <v>0</v>
      </c>
      <c r="N216" s="160">
        <v>1.4E-3</v>
      </c>
      <c r="O216" s="160"/>
      <c r="P216" s="160">
        <v>1.5699999999999999E-2</v>
      </c>
      <c r="Q216" s="161">
        <f t="shared" si="10"/>
        <v>0</v>
      </c>
    </row>
    <row r="217" spans="2:17" x14ac:dyDescent="0.25">
      <c r="B217" s="66" t="s">
        <v>52</v>
      </c>
      <c r="C217" s="68" t="s">
        <v>153</v>
      </c>
      <c r="D217" s="68" t="s">
        <v>15</v>
      </c>
      <c r="E217" s="69" t="s">
        <v>158</v>
      </c>
      <c r="F217" s="196">
        <f t="shared" si="22"/>
        <v>0</v>
      </c>
      <c r="G217" s="164">
        <f t="shared" si="23"/>
        <v>0</v>
      </c>
      <c r="H217" s="274">
        <f>+G81</f>
        <v>0</v>
      </c>
      <c r="I217" s="165">
        <f t="shared" si="8"/>
        <v>0</v>
      </c>
      <c r="J217" s="166">
        <f t="shared" si="6"/>
        <v>0</v>
      </c>
      <c r="K217" s="292">
        <v>7.441860465116279E-2</v>
      </c>
      <c r="L217" s="167"/>
      <c r="M217" s="166">
        <f t="shared" si="9"/>
        <v>0</v>
      </c>
      <c r="N217" s="168">
        <v>1.1999999999999999E-3</v>
      </c>
      <c r="O217" s="168"/>
      <c r="P217" s="168">
        <v>1.5699999999999999E-2</v>
      </c>
      <c r="Q217" s="169">
        <f t="shared" si="10"/>
        <v>0</v>
      </c>
    </row>
    <row r="218" spans="2:17" x14ac:dyDescent="0.25">
      <c r="B218" s="49" t="s">
        <v>52</v>
      </c>
      <c r="C218" s="50" t="s">
        <v>153</v>
      </c>
      <c r="D218" s="72" t="s">
        <v>29</v>
      </c>
      <c r="E218" s="95" t="s">
        <v>159</v>
      </c>
      <c r="F218" s="197">
        <f>$F$211</f>
        <v>0</v>
      </c>
      <c r="G218" s="272">
        <f>+C64+H64</f>
        <v>0</v>
      </c>
      <c r="H218" s="272">
        <f>+J81</f>
        <v>0</v>
      </c>
      <c r="I218" s="171">
        <f t="shared" si="8"/>
        <v>0</v>
      </c>
      <c r="J218" s="158">
        <f t="shared" si="6"/>
        <v>0</v>
      </c>
      <c r="K218" s="291">
        <v>1.9302325581395348</v>
      </c>
      <c r="L218" s="159"/>
      <c r="M218" s="158">
        <f t="shared" si="9"/>
        <v>0</v>
      </c>
      <c r="N218" s="160">
        <v>0.35599999999999998</v>
      </c>
      <c r="O218" s="160"/>
      <c r="P218" s="160">
        <v>1.5699999999999999E-2</v>
      </c>
      <c r="Q218" s="161">
        <f t="shared" si="10"/>
        <v>0</v>
      </c>
    </row>
    <row r="219" spans="2:17" x14ac:dyDescent="0.25">
      <c r="B219" s="51" t="s">
        <v>52</v>
      </c>
      <c r="C219" s="52" t="s">
        <v>153</v>
      </c>
      <c r="D219" s="50" t="s">
        <v>29</v>
      </c>
      <c r="E219" s="81" t="s">
        <v>160</v>
      </c>
      <c r="F219" s="195">
        <f>$F$211</f>
        <v>0</v>
      </c>
      <c r="G219" s="156">
        <f>+G218</f>
        <v>0</v>
      </c>
      <c r="H219" s="273">
        <f>+K81</f>
        <v>0</v>
      </c>
      <c r="I219" s="171">
        <f t="shared" si="8"/>
        <v>0</v>
      </c>
      <c r="J219" s="162">
        <f t="shared" si="6"/>
        <v>0</v>
      </c>
      <c r="K219" s="291">
        <v>1.4186046511627908</v>
      </c>
      <c r="L219" s="159"/>
      <c r="M219" s="162">
        <f t="shared" si="9"/>
        <v>0</v>
      </c>
      <c r="N219" s="160">
        <v>0.11700000000000001</v>
      </c>
      <c r="O219" s="160"/>
      <c r="P219" s="160">
        <v>1.5699999999999999E-2</v>
      </c>
      <c r="Q219" s="161">
        <f t="shared" si="10"/>
        <v>0</v>
      </c>
    </row>
    <row r="220" spans="2:17" x14ac:dyDescent="0.25">
      <c r="B220" s="51" t="s">
        <v>52</v>
      </c>
      <c r="C220" s="52" t="s">
        <v>153</v>
      </c>
      <c r="D220" s="52" t="s">
        <v>29</v>
      </c>
      <c r="E220" s="81" t="s">
        <v>161</v>
      </c>
      <c r="F220" s="195">
        <f t="shared" ref="F220:F230" si="24">$F$211</f>
        <v>0</v>
      </c>
      <c r="G220" s="156">
        <f t="shared" ref="G220:G224" si="25">+G219</f>
        <v>0</v>
      </c>
      <c r="H220" s="273">
        <f>+L81</f>
        <v>0</v>
      </c>
      <c r="I220" s="157">
        <f t="shared" si="8"/>
        <v>0</v>
      </c>
      <c r="J220" s="162">
        <f t="shared" ref="J220:J283" si="26">K220*$I220</f>
        <v>0</v>
      </c>
      <c r="K220" s="291">
        <v>1.4186046511627908</v>
      </c>
      <c r="L220" s="159"/>
      <c r="M220" s="162">
        <f t="shared" si="9"/>
        <v>0</v>
      </c>
      <c r="N220" s="160">
        <v>0.11700000000000001</v>
      </c>
      <c r="O220" s="160"/>
      <c r="P220" s="160">
        <v>1.5699999999999999E-2</v>
      </c>
      <c r="Q220" s="161">
        <f t="shared" si="10"/>
        <v>0</v>
      </c>
    </row>
    <row r="221" spans="2:17" x14ac:dyDescent="0.25">
      <c r="B221" s="51" t="s">
        <v>52</v>
      </c>
      <c r="C221" s="52" t="s">
        <v>153</v>
      </c>
      <c r="D221" s="52" t="s">
        <v>29</v>
      </c>
      <c r="E221" s="81" t="s">
        <v>162</v>
      </c>
      <c r="F221" s="195">
        <f t="shared" si="24"/>
        <v>0</v>
      </c>
      <c r="G221" s="156">
        <f t="shared" si="25"/>
        <v>0</v>
      </c>
      <c r="H221" s="273">
        <f>+M81</f>
        <v>0</v>
      </c>
      <c r="I221" s="157">
        <f t="shared" si="8"/>
        <v>0</v>
      </c>
      <c r="J221" s="162">
        <f t="shared" si="26"/>
        <v>0</v>
      </c>
      <c r="K221" s="291">
        <v>1.1976744186046513</v>
      </c>
      <c r="L221" s="159"/>
      <c r="M221" s="162">
        <f t="shared" ref="M221:M284" si="27">N221*$I221</f>
        <v>0</v>
      </c>
      <c r="N221" s="160">
        <v>7.8299999999999995E-2</v>
      </c>
      <c r="O221" s="160"/>
      <c r="P221" s="160">
        <v>1.5699999999999999E-2</v>
      </c>
      <c r="Q221" s="161">
        <f t="shared" ref="Q221:Q284" si="28">+P221*I221</f>
        <v>0</v>
      </c>
    </row>
    <row r="222" spans="2:17" x14ac:dyDescent="0.25">
      <c r="B222" s="51" t="s">
        <v>52</v>
      </c>
      <c r="C222" s="52" t="s">
        <v>153</v>
      </c>
      <c r="D222" s="52" t="s">
        <v>29</v>
      </c>
      <c r="E222" s="81" t="s">
        <v>163</v>
      </c>
      <c r="F222" s="195">
        <f t="shared" si="24"/>
        <v>0</v>
      </c>
      <c r="G222" s="156">
        <f t="shared" si="25"/>
        <v>0</v>
      </c>
      <c r="H222" s="273">
        <f>+N81</f>
        <v>0</v>
      </c>
      <c r="I222" s="157">
        <f t="shared" si="8"/>
        <v>0</v>
      </c>
      <c r="J222" s="162">
        <f t="shared" si="26"/>
        <v>0</v>
      </c>
      <c r="K222" s="291">
        <v>0.96627906976744182</v>
      </c>
      <c r="L222" s="159"/>
      <c r="M222" s="162">
        <f t="shared" si="27"/>
        <v>0</v>
      </c>
      <c r="N222" s="160">
        <v>4.0899999999999999E-2</v>
      </c>
      <c r="O222" s="160"/>
      <c r="P222" s="160">
        <v>1.5699999999999999E-2</v>
      </c>
      <c r="Q222" s="161">
        <f t="shared" si="28"/>
        <v>0</v>
      </c>
    </row>
    <row r="223" spans="2:17" x14ac:dyDescent="0.25">
      <c r="B223" s="51" t="s">
        <v>52</v>
      </c>
      <c r="C223" s="52" t="s">
        <v>153</v>
      </c>
      <c r="D223" s="52" t="s">
        <v>29</v>
      </c>
      <c r="E223" s="81" t="s">
        <v>164</v>
      </c>
      <c r="F223" s="195">
        <f t="shared" si="24"/>
        <v>0</v>
      </c>
      <c r="G223" s="156">
        <f t="shared" si="25"/>
        <v>0</v>
      </c>
      <c r="H223" s="273">
        <f>+O81</f>
        <v>0</v>
      </c>
      <c r="I223" s="157">
        <f>F223*G223*IF(ISBLANK(H223),1,H223)</f>
        <v>0</v>
      </c>
      <c r="J223" s="162">
        <f t="shared" si="26"/>
        <v>0</v>
      </c>
      <c r="K223" s="291">
        <v>1.3372093023255813</v>
      </c>
      <c r="L223" s="159"/>
      <c r="M223" s="162">
        <f t="shared" si="27"/>
        <v>0</v>
      </c>
      <c r="N223" s="160">
        <v>1E-3</v>
      </c>
      <c r="O223" s="160"/>
      <c r="P223" s="160">
        <v>1.5699999999999999E-2</v>
      </c>
      <c r="Q223" s="161">
        <f t="shared" si="28"/>
        <v>0</v>
      </c>
    </row>
    <row r="224" spans="2:17" x14ac:dyDescent="0.25">
      <c r="B224" s="51" t="s">
        <v>52</v>
      </c>
      <c r="C224" s="52" t="s">
        <v>153</v>
      </c>
      <c r="D224" s="52" t="s">
        <v>29</v>
      </c>
      <c r="E224" s="81" t="s">
        <v>165</v>
      </c>
      <c r="F224" s="195">
        <f t="shared" si="24"/>
        <v>0</v>
      </c>
      <c r="G224" s="156">
        <f t="shared" si="25"/>
        <v>0</v>
      </c>
      <c r="H224" s="273">
        <f>+P81</f>
        <v>0</v>
      </c>
      <c r="I224" s="157">
        <f t="shared" si="8"/>
        <v>0</v>
      </c>
      <c r="J224" s="162">
        <f t="shared" si="26"/>
        <v>0</v>
      </c>
      <c r="K224" s="291">
        <v>0.57674418604651168</v>
      </c>
      <c r="L224" s="159"/>
      <c r="M224" s="162">
        <f t="shared" si="27"/>
        <v>0</v>
      </c>
      <c r="N224" s="160">
        <v>8.9999999999999998E-4</v>
      </c>
      <c r="O224" s="160"/>
      <c r="P224" s="160">
        <v>1.5699999999999999E-2</v>
      </c>
      <c r="Q224" s="161">
        <f t="shared" si="28"/>
        <v>0</v>
      </c>
    </row>
    <row r="225" spans="2:17" x14ac:dyDescent="0.25">
      <c r="B225" s="77" t="s">
        <v>52</v>
      </c>
      <c r="C225" s="78" t="s">
        <v>153</v>
      </c>
      <c r="D225" s="78" t="s">
        <v>45</v>
      </c>
      <c r="E225" s="79"/>
      <c r="F225" s="194">
        <f t="shared" si="24"/>
        <v>0</v>
      </c>
      <c r="G225" s="275">
        <f>+J64</f>
        <v>0</v>
      </c>
      <c r="H225" s="174">
        <v>1</v>
      </c>
      <c r="I225" s="175">
        <f t="shared" si="8"/>
        <v>0</v>
      </c>
      <c r="J225" s="176">
        <f t="shared" si="26"/>
        <v>0</v>
      </c>
      <c r="K225" s="292">
        <v>0</v>
      </c>
      <c r="L225" s="167"/>
      <c r="M225" s="176">
        <f t="shared" si="27"/>
        <v>0</v>
      </c>
      <c r="N225" s="168">
        <v>0</v>
      </c>
      <c r="O225" s="168"/>
      <c r="P225" s="168">
        <v>1.5699999999999999E-2</v>
      </c>
      <c r="Q225" s="169">
        <f t="shared" si="28"/>
        <v>0</v>
      </c>
    </row>
    <row r="226" spans="2:17" x14ac:dyDescent="0.25">
      <c r="B226" s="77" t="s">
        <v>52</v>
      </c>
      <c r="C226" s="78" t="s">
        <v>153</v>
      </c>
      <c r="D226" s="78" t="s">
        <v>22</v>
      </c>
      <c r="E226" s="79"/>
      <c r="F226" s="194">
        <f t="shared" si="24"/>
        <v>0</v>
      </c>
      <c r="G226" s="275">
        <f>+D64</f>
        <v>0</v>
      </c>
      <c r="H226" s="174">
        <v>1</v>
      </c>
      <c r="I226" s="175">
        <f t="shared" si="8"/>
        <v>0</v>
      </c>
      <c r="J226" s="176">
        <f t="shared" si="26"/>
        <v>0</v>
      </c>
      <c r="K226" s="291">
        <v>7.1627906976744191E-2</v>
      </c>
      <c r="L226" s="167"/>
      <c r="M226" s="176">
        <f t="shared" si="27"/>
        <v>0</v>
      </c>
      <c r="N226" s="168">
        <v>1.1999999999999999E-3</v>
      </c>
      <c r="O226" s="168"/>
      <c r="P226" s="168">
        <v>1.5699999999999999E-2</v>
      </c>
      <c r="Q226" s="169">
        <f t="shared" si="28"/>
        <v>0</v>
      </c>
    </row>
    <row r="227" spans="2:17" x14ac:dyDescent="0.25">
      <c r="B227" s="77" t="s">
        <v>52</v>
      </c>
      <c r="C227" s="78" t="s">
        <v>153</v>
      </c>
      <c r="D227" s="78" t="s">
        <v>24</v>
      </c>
      <c r="E227" s="79"/>
      <c r="F227" s="194">
        <f t="shared" si="24"/>
        <v>0</v>
      </c>
      <c r="G227" s="275">
        <f>+E64</f>
        <v>0</v>
      </c>
      <c r="H227" s="174">
        <v>1</v>
      </c>
      <c r="I227" s="175">
        <f t="shared" si="8"/>
        <v>0</v>
      </c>
      <c r="J227" s="176">
        <f t="shared" si="26"/>
        <v>0</v>
      </c>
      <c r="K227" s="291">
        <v>7.1627906976744191E-2</v>
      </c>
      <c r="L227" s="167"/>
      <c r="M227" s="176">
        <f t="shared" si="27"/>
        <v>0</v>
      </c>
      <c r="N227" s="168">
        <v>1.1999999999999999E-3</v>
      </c>
      <c r="O227" s="168"/>
      <c r="P227" s="168">
        <v>1.5699999999999999E-2</v>
      </c>
      <c r="Q227" s="169">
        <f t="shared" si="28"/>
        <v>0</v>
      </c>
    </row>
    <row r="228" spans="2:17" x14ac:dyDescent="0.25">
      <c r="B228" s="77" t="s">
        <v>52</v>
      </c>
      <c r="C228" s="78" t="s">
        <v>153</v>
      </c>
      <c r="D228" s="78" t="s">
        <v>108</v>
      </c>
      <c r="E228" s="79"/>
      <c r="F228" s="194">
        <f t="shared" si="24"/>
        <v>0</v>
      </c>
      <c r="G228" s="275">
        <f>+I64</f>
        <v>0</v>
      </c>
      <c r="H228" s="174">
        <v>1</v>
      </c>
      <c r="I228" s="175">
        <f t="shared" si="8"/>
        <v>0</v>
      </c>
      <c r="J228" s="176">
        <f t="shared" si="26"/>
        <v>0</v>
      </c>
      <c r="K228" s="292">
        <v>0</v>
      </c>
      <c r="L228" s="167"/>
      <c r="M228" s="176">
        <f t="shared" si="27"/>
        <v>0</v>
      </c>
      <c r="N228" s="168">
        <v>0</v>
      </c>
      <c r="O228" s="168"/>
      <c r="P228" s="168">
        <v>1.5699999999999999E-2</v>
      </c>
      <c r="Q228" s="169">
        <f t="shared" si="28"/>
        <v>0</v>
      </c>
    </row>
    <row r="229" spans="2:17" x14ac:dyDescent="0.25">
      <c r="B229" s="85" t="s">
        <v>52</v>
      </c>
      <c r="C229" s="86" t="s">
        <v>153</v>
      </c>
      <c r="D229" s="86" t="s">
        <v>43</v>
      </c>
      <c r="E229" s="87"/>
      <c r="F229" s="194">
        <f t="shared" si="24"/>
        <v>0</v>
      </c>
      <c r="G229" s="275">
        <f>+K64</f>
        <v>0</v>
      </c>
      <c r="H229" s="174">
        <v>1</v>
      </c>
      <c r="I229" s="175">
        <f t="shared" si="8"/>
        <v>0</v>
      </c>
      <c r="J229" s="176">
        <f t="shared" si="26"/>
        <v>0</v>
      </c>
      <c r="K229" s="291">
        <v>2.2325581395348834E-2</v>
      </c>
      <c r="L229" s="167"/>
      <c r="M229" s="176">
        <f t="shared" si="27"/>
        <v>0</v>
      </c>
      <c r="N229" s="168">
        <v>1.1000000000000001E-3</v>
      </c>
      <c r="O229" s="168"/>
      <c r="P229" s="168">
        <v>1.5699999999999999E-2</v>
      </c>
      <c r="Q229" s="169">
        <f t="shared" si="28"/>
        <v>0</v>
      </c>
    </row>
    <row r="230" spans="2:17" x14ac:dyDescent="0.25">
      <c r="B230" s="85" t="s">
        <v>52</v>
      </c>
      <c r="C230" s="86" t="s">
        <v>153</v>
      </c>
      <c r="D230" s="86" t="s">
        <v>44</v>
      </c>
      <c r="E230" s="87"/>
      <c r="F230" s="194">
        <f t="shared" si="24"/>
        <v>0</v>
      </c>
      <c r="G230" s="275">
        <f>+L64</f>
        <v>0</v>
      </c>
      <c r="H230" s="174">
        <v>1</v>
      </c>
      <c r="I230" s="175">
        <f t="shared" si="8"/>
        <v>0</v>
      </c>
      <c r="J230" s="176">
        <f t="shared" si="26"/>
        <v>0</v>
      </c>
      <c r="K230" s="291">
        <v>2.2325581395348834E-2</v>
      </c>
      <c r="L230" s="167"/>
      <c r="M230" s="176">
        <f t="shared" si="27"/>
        <v>0</v>
      </c>
      <c r="N230" s="168">
        <v>1.1000000000000001E-3</v>
      </c>
      <c r="O230" s="168"/>
      <c r="P230" s="168">
        <v>1.5699999999999999E-2</v>
      </c>
      <c r="Q230" s="169">
        <f t="shared" si="28"/>
        <v>0</v>
      </c>
    </row>
    <row r="231" spans="2:17" x14ac:dyDescent="0.25">
      <c r="B231" s="49" t="s">
        <v>52</v>
      </c>
      <c r="C231" s="50" t="s">
        <v>166</v>
      </c>
      <c r="D231" s="50" t="s">
        <v>15</v>
      </c>
      <c r="E231" s="95" t="s">
        <v>152</v>
      </c>
      <c r="F231" s="280">
        <f>+B46</f>
        <v>0</v>
      </c>
      <c r="G231" s="272">
        <f>+B65</f>
        <v>0</v>
      </c>
      <c r="H231" s="272">
        <f>+B82</f>
        <v>0</v>
      </c>
      <c r="I231" s="171">
        <f t="shared" si="8"/>
        <v>0</v>
      </c>
      <c r="J231" s="158">
        <f t="shared" si="26"/>
        <v>0</v>
      </c>
      <c r="K231" s="291">
        <v>3.5930232558139532</v>
      </c>
      <c r="L231" s="159"/>
      <c r="M231" s="158">
        <f t="shared" si="27"/>
        <v>0</v>
      </c>
      <c r="N231" s="160">
        <v>2.3E-3</v>
      </c>
      <c r="O231" s="160"/>
      <c r="P231" s="160">
        <v>1.5699999999999999E-2</v>
      </c>
      <c r="Q231" s="161">
        <f t="shared" si="28"/>
        <v>0</v>
      </c>
    </row>
    <row r="232" spans="2:17" x14ac:dyDescent="0.25">
      <c r="B232" s="51" t="s">
        <v>52</v>
      </c>
      <c r="C232" s="52" t="s">
        <v>166</v>
      </c>
      <c r="D232" s="52" t="s">
        <v>15</v>
      </c>
      <c r="E232" s="81" t="s">
        <v>154</v>
      </c>
      <c r="F232" s="195">
        <f>$F$231</f>
        <v>0</v>
      </c>
      <c r="G232" s="156">
        <f>+G231</f>
        <v>0</v>
      </c>
      <c r="H232" s="273">
        <f>+C82</f>
        <v>0</v>
      </c>
      <c r="I232" s="171">
        <f t="shared" si="8"/>
        <v>0</v>
      </c>
      <c r="J232" s="162">
        <f t="shared" si="26"/>
        <v>0</v>
      </c>
      <c r="K232" s="291">
        <v>0.65465116279069757</v>
      </c>
      <c r="L232" s="159"/>
      <c r="M232" s="162">
        <f t="shared" si="27"/>
        <v>0</v>
      </c>
      <c r="N232" s="160">
        <v>2.3E-3</v>
      </c>
      <c r="O232" s="160"/>
      <c r="P232" s="160">
        <v>1.5699999999999999E-2</v>
      </c>
      <c r="Q232" s="161">
        <f t="shared" si="28"/>
        <v>0</v>
      </c>
    </row>
    <row r="233" spans="2:17" x14ac:dyDescent="0.25">
      <c r="B233" s="51" t="s">
        <v>52</v>
      </c>
      <c r="C233" s="52" t="s">
        <v>166</v>
      </c>
      <c r="D233" s="52" t="s">
        <v>15</v>
      </c>
      <c r="E233" s="81" t="s">
        <v>18</v>
      </c>
      <c r="F233" s="195">
        <f t="shared" ref="F233:F250" si="29">$F$231</f>
        <v>0</v>
      </c>
      <c r="G233" s="156">
        <f t="shared" ref="G233:G237" si="30">+G232</f>
        <v>0</v>
      </c>
      <c r="H233" s="273">
        <f>+D82</f>
        <v>0</v>
      </c>
      <c r="I233" s="157">
        <f t="shared" si="8"/>
        <v>0</v>
      </c>
      <c r="J233" s="162">
        <f t="shared" si="26"/>
        <v>0</v>
      </c>
      <c r="K233" s="291">
        <v>0.26744186046511631</v>
      </c>
      <c r="L233" s="159"/>
      <c r="M233" s="162">
        <f t="shared" si="27"/>
        <v>0</v>
      </c>
      <c r="N233" s="160">
        <v>2.3E-3</v>
      </c>
      <c r="O233" s="160"/>
      <c r="P233" s="160">
        <v>1.5699999999999999E-2</v>
      </c>
      <c r="Q233" s="161">
        <f t="shared" si="28"/>
        <v>0</v>
      </c>
    </row>
    <row r="234" spans="2:17" x14ac:dyDescent="0.25">
      <c r="B234" s="51" t="s">
        <v>52</v>
      </c>
      <c r="C234" s="52" t="s">
        <v>166</v>
      </c>
      <c r="D234" s="52" t="s">
        <v>15</v>
      </c>
      <c r="E234" s="81" t="s">
        <v>155</v>
      </c>
      <c r="F234" s="195">
        <f t="shared" si="29"/>
        <v>0</v>
      </c>
      <c r="G234" s="156">
        <f t="shared" si="30"/>
        <v>0</v>
      </c>
      <c r="H234" s="273">
        <f>+E82</f>
        <v>0</v>
      </c>
      <c r="I234" s="157">
        <f t="shared" si="8"/>
        <v>0</v>
      </c>
      <c r="J234" s="162">
        <f t="shared" si="26"/>
        <v>0</v>
      </c>
      <c r="K234" s="291">
        <v>0.15</v>
      </c>
      <c r="L234" s="159"/>
      <c r="M234" s="162">
        <f t="shared" si="27"/>
        <v>0</v>
      </c>
      <c r="N234" s="160">
        <v>1.1000000000000001E-3</v>
      </c>
      <c r="O234" s="160"/>
      <c r="P234" s="160">
        <v>1.5699999999999999E-2</v>
      </c>
      <c r="Q234" s="161">
        <f t="shared" si="28"/>
        <v>0</v>
      </c>
    </row>
    <row r="235" spans="2:17" x14ac:dyDescent="0.25">
      <c r="B235" s="51" t="s">
        <v>52</v>
      </c>
      <c r="C235" s="52" t="s">
        <v>166</v>
      </c>
      <c r="D235" s="52" t="s">
        <v>15</v>
      </c>
      <c r="E235" s="81" t="s">
        <v>156</v>
      </c>
      <c r="F235" s="195">
        <f t="shared" si="29"/>
        <v>0</v>
      </c>
      <c r="G235" s="156">
        <f t="shared" si="30"/>
        <v>0</v>
      </c>
      <c r="H235" s="273">
        <f>+F82</f>
        <v>0</v>
      </c>
      <c r="I235" s="157">
        <f t="shared" ref="I235:I289" si="31">F235*G235*IF(ISBLANK(H235),1,H235)</f>
        <v>0</v>
      </c>
      <c r="J235" s="162">
        <f t="shared" si="26"/>
        <v>0</v>
      </c>
      <c r="K235" s="291">
        <v>7.441860465116279E-2</v>
      </c>
      <c r="L235" s="159"/>
      <c r="M235" s="162">
        <f t="shared" si="27"/>
        <v>0</v>
      </c>
      <c r="N235" s="160">
        <v>1.1000000000000001E-3</v>
      </c>
      <c r="O235" s="160"/>
      <c r="P235" s="160">
        <v>1.5699999999999999E-2</v>
      </c>
      <c r="Q235" s="161">
        <f t="shared" si="28"/>
        <v>0</v>
      </c>
    </row>
    <row r="236" spans="2:17" x14ac:dyDescent="0.25">
      <c r="B236" s="51" t="s">
        <v>52</v>
      </c>
      <c r="C236" s="52" t="s">
        <v>166</v>
      </c>
      <c r="D236" s="52" t="s">
        <v>15</v>
      </c>
      <c r="E236" s="81" t="s">
        <v>157</v>
      </c>
      <c r="F236" s="195">
        <f t="shared" si="29"/>
        <v>0</v>
      </c>
      <c r="G236" s="156">
        <f t="shared" si="30"/>
        <v>0</v>
      </c>
      <c r="H236" s="273">
        <f>+G82</f>
        <v>0</v>
      </c>
      <c r="I236" s="157">
        <f>F236*G236*IF(ISBLANK(H236),1,H236)</f>
        <v>0</v>
      </c>
      <c r="J236" s="162">
        <f t="shared" si="26"/>
        <v>0</v>
      </c>
      <c r="K236" s="291">
        <v>7.441860465116279E-2</v>
      </c>
      <c r="L236" s="159"/>
      <c r="M236" s="162">
        <f t="shared" si="27"/>
        <v>0</v>
      </c>
      <c r="N236" s="160">
        <v>1.4E-3</v>
      </c>
      <c r="O236" s="160"/>
      <c r="P236" s="160">
        <v>1.5699999999999999E-2</v>
      </c>
      <c r="Q236" s="161">
        <f t="shared" si="28"/>
        <v>0</v>
      </c>
    </row>
    <row r="237" spans="2:17" x14ac:dyDescent="0.25">
      <c r="B237" s="66" t="s">
        <v>52</v>
      </c>
      <c r="C237" s="68" t="s">
        <v>166</v>
      </c>
      <c r="D237" s="68" t="s">
        <v>15</v>
      </c>
      <c r="E237" s="69" t="s">
        <v>158</v>
      </c>
      <c r="F237" s="196">
        <f t="shared" si="29"/>
        <v>0</v>
      </c>
      <c r="G237" s="164">
        <f t="shared" si="30"/>
        <v>0</v>
      </c>
      <c r="H237" s="274">
        <f>+H82</f>
        <v>0</v>
      </c>
      <c r="I237" s="165">
        <f t="shared" si="31"/>
        <v>0</v>
      </c>
      <c r="J237" s="166">
        <f t="shared" si="26"/>
        <v>0</v>
      </c>
      <c r="K237" s="292">
        <v>7.441860465116279E-2</v>
      </c>
      <c r="L237" s="167"/>
      <c r="M237" s="166">
        <f t="shared" si="27"/>
        <v>0</v>
      </c>
      <c r="N237" s="168">
        <v>1.1999999999999999E-3</v>
      </c>
      <c r="O237" s="168"/>
      <c r="P237" s="168">
        <v>1.5699999999999999E-2</v>
      </c>
      <c r="Q237" s="169">
        <f t="shared" si="28"/>
        <v>0</v>
      </c>
    </row>
    <row r="238" spans="2:17" x14ac:dyDescent="0.25">
      <c r="B238" s="49" t="s">
        <v>52</v>
      </c>
      <c r="C238" s="50" t="s">
        <v>166</v>
      </c>
      <c r="D238" s="72" t="s">
        <v>29</v>
      </c>
      <c r="E238" s="95" t="s">
        <v>159</v>
      </c>
      <c r="F238" s="197">
        <f t="shared" si="29"/>
        <v>0</v>
      </c>
      <c r="G238" s="272">
        <f>+C65+H65</f>
        <v>0</v>
      </c>
      <c r="H238" s="272">
        <f>+J82</f>
        <v>0</v>
      </c>
      <c r="I238" s="171">
        <f t="shared" si="31"/>
        <v>0</v>
      </c>
      <c r="J238" s="158">
        <f t="shared" si="26"/>
        <v>0</v>
      </c>
      <c r="K238" s="291">
        <v>1.9302325581395348</v>
      </c>
      <c r="L238" s="159"/>
      <c r="M238" s="158">
        <f t="shared" si="27"/>
        <v>0</v>
      </c>
      <c r="N238" s="160">
        <v>0.35599999999999998</v>
      </c>
      <c r="O238" s="160"/>
      <c r="P238" s="160">
        <v>1.5699999999999999E-2</v>
      </c>
      <c r="Q238" s="161">
        <f t="shared" si="28"/>
        <v>0</v>
      </c>
    </row>
    <row r="239" spans="2:17" x14ac:dyDescent="0.25">
      <c r="B239" s="51" t="s">
        <v>52</v>
      </c>
      <c r="C239" s="52" t="s">
        <v>166</v>
      </c>
      <c r="D239" s="50" t="s">
        <v>29</v>
      </c>
      <c r="E239" s="81" t="s">
        <v>160</v>
      </c>
      <c r="F239" s="195">
        <f t="shared" si="29"/>
        <v>0</v>
      </c>
      <c r="G239" s="156">
        <f>+G238</f>
        <v>0</v>
      </c>
      <c r="H239" s="273">
        <f>+K82</f>
        <v>0</v>
      </c>
      <c r="I239" s="171">
        <f t="shared" si="31"/>
        <v>0</v>
      </c>
      <c r="J239" s="162">
        <f t="shared" si="26"/>
        <v>0</v>
      </c>
      <c r="K239" s="291">
        <v>1.4186046511627908</v>
      </c>
      <c r="L239" s="159"/>
      <c r="M239" s="162">
        <f t="shared" si="27"/>
        <v>0</v>
      </c>
      <c r="N239" s="160">
        <v>0.11700000000000001</v>
      </c>
      <c r="O239" s="160"/>
      <c r="P239" s="160">
        <v>1.5699999999999999E-2</v>
      </c>
      <c r="Q239" s="161">
        <f t="shared" si="28"/>
        <v>0</v>
      </c>
    </row>
    <row r="240" spans="2:17" x14ac:dyDescent="0.25">
      <c r="B240" s="51" t="s">
        <v>52</v>
      </c>
      <c r="C240" s="52" t="s">
        <v>166</v>
      </c>
      <c r="D240" s="52" t="s">
        <v>29</v>
      </c>
      <c r="E240" s="81" t="s">
        <v>161</v>
      </c>
      <c r="F240" s="195">
        <f t="shared" si="29"/>
        <v>0</v>
      </c>
      <c r="G240" s="156">
        <f t="shared" ref="G240:G244" si="32">+G239</f>
        <v>0</v>
      </c>
      <c r="H240" s="273">
        <f>+L82</f>
        <v>0</v>
      </c>
      <c r="I240" s="157">
        <f t="shared" si="31"/>
        <v>0</v>
      </c>
      <c r="J240" s="162">
        <f t="shared" si="26"/>
        <v>0</v>
      </c>
      <c r="K240" s="291">
        <v>1.4186046511627908</v>
      </c>
      <c r="L240" s="159"/>
      <c r="M240" s="162">
        <f t="shared" si="27"/>
        <v>0</v>
      </c>
      <c r="N240" s="160">
        <v>0.11700000000000001</v>
      </c>
      <c r="O240" s="160"/>
      <c r="P240" s="160">
        <v>1.5699999999999999E-2</v>
      </c>
      <c r="Q240" s="161">
        <f t="shared" si="28"/>
        <v>0</v>
      </c>
    </row>
    <row r="241" spans="2:17" x14ac:dyDescent="0.25">
      <c r="B241" s="51" t="s">
        <v>52</v>
      </c>
      <c r="C241" s="52" t="s">
        <v>166</v>
      </c>
      <c r="D241" s="52" t="s">
        <v>29</v>
      </c>
      <c r="E241" s="81" t="s">
        <v>162</v>
      </c>
      <c r="F241" s="195">
        <f t="shared" si="29"/>
        <v>0</v>
      </c>
      <c r="G241" s="156">
        <f t="shared" si="32"/>
        <v>0</v>
      </c>
      <c r="H241" s="273">
        <f>+M82</f>
        <v>0</v>
      </c>
      <c r="I241" s="157">
        <f t="shared" si="31"/>
        <v>0</v>
      </c>
      <c r="J241" s="162">
        <f t="shared" si="26"/>
        <v>0</v>
      </c>
      <c r="K241" s="291">
        <v>1.1976744186046513</v>
      </c>
      <c r="L241" s="159"/>
      <c r="M241" s="162">
        <f t="shared" si="27"/>
        <v>0</v>
      </c>
      <c r="N241" s="160">
        <v>7.8299999999999995E-2</v>
      </c>
      <c r="O241" s="160"/>
      <c r="P241" s="160">
        <v>1.5699999999999999E-2</v>
      </c>
      <c r="Q241" s="161">
        <f t="shared" si="28"/>
        <v>0</v>
      </c>
    </row>
    <row r="242" spans="2:17" x14ac:dyDescent="0.25">
      <c r="B242" s="51" t="s">
        <v>52</v>
      </c>
      <c r="C242" s="52" t="s">
        <v>166</v>
      </c>
      <c r="D242" s="52" t="s">
        <v>29</v>
      </c>
      <c r="E242" s="81" t="s">
        <v>163</v>
      </c>
      <c r="F242" s="195">
        <f t="shared" si="29"/>
        <v>0</v>
      </c>
      <c r="G242" s="156">
        <f t="shared" si="32"/>
        <v>0</v>
      </c>
      <c r="H242" s="273">
        <f>+N82</f>
        <v>0</v>
      </c>
      <c r="I242" s="157">
        <f t="shared" si="31"/>
        <v>0</v>
      </c>
      <c r="J242" s="162">
        <f t="shared" si="26"/>
        <v>0</v>
      </c>
      <c r="K242" s="291">
        <v>0.96627906976744182</v>
      </c>
      <c r="L242" s="159"/>
      <c r="M242" s="162">
        <f t="shared" si="27"/>
        <v>0</v>
      </c>
      <c r="N242" s="160">
        <v>4.0899999999999999E-2</v>
      </c>
      <c r="O242" s="160"/>
      <c r="P242" s="160">
        <v>1.5699999999999999E-2</v>
      </c>
      <c r="Q242" s="161">
        <f t="shared" si="28"/>
        <v>0</v>
      </c>
    </row>
    <row r="243" spans="2:17" x14ac:dyDescent="0.25">
      <c r="B243" s="51" t="s">
        <v>52</v>
      </c>
      <c r="C243" s="52" t="s">
        <v>166</v>
      </c>
      <c r="D243" s="52" t="s">
        <v>29</v>
      </c>
      <c r="E243" s="81" t="s">
        <v>164</v>
      </c>
      <c r="F243" s="195">
        <f t="shared" si="29"/>
        <v>0</v>
      </c>
      <c r="G243" s="156">
        <f t="shared" si="32"/>
        <v>0</v>
      </c>
      <c r="H243" s="273">
        <f>+O82</f>
        <v>0</v>
      </c>
      <c r="I243" s="157">
        <f>F243*G243*IF(ISBLANK(H243),1,H243)</f>
        <v>0</v>
      </c>
      <c r="J243" s="162">
        <f t="shared" si="26"/>
        <v>0</v>
      </c>
      <c r="K243" s="291">
        <v>1.3372093023255813</v>
      </c>
      <c r="L243" s="159"/>
      <c r="M243" s="162">
        <f t="shared" si="27"/>
        <v>0</v>
      </c>
      <c r="N243" s="160">
        <v>1E-3</v>
      </c>
      <c r="O243" s="160"/>
      <c r="P243" s="160">
        <v>1.5699999999999999E-2</v>
      </c>
      <c r="Q243" s="161">
        <f t="shared" si="28"/>
        <v>0</v>
      </c>
    </row>
    <row r="244" spans="2:17" x14ac:dyDescent="0.25">
      <c r="B244" s="51" t="s">
        <v>52</v>
      </c>
      <c r="C244" s="52" t="s">
        <v>166</v>
      </c>
      <c r="D244" s="52" t="s">
        <v>29</v>
      </c>
      <c r="E244" s="81" t="s">
        <v>165</v>
      </c>
      <c r="F244" s="195">
        <f t="shared" si="29"/>
        <v>0</v>
      </c>
      <c r="G244" s="156">
        <f t="shared" si="32"/>
        <v>0</v>
      </c>
      <c r="H244" s="273">
        <f>+P82</f>
        <v>0</v>
      </c>
      <c r="I244" s="157">
        <f t="shared" si="31"/>
        <v>0</v>
      </c>
      <c r="J244" s="162">
        <f t="shared" si="26"/>
        <v>0</v>
      </c>
      <c r="K244" s="291">
        <v>0.57674418604651168</v>
      </c>
      <c r="L244" s="159"/>
      <c r="M244" s="162">
        <f t="shared" si="27"/>
        <v>0</v>
      </c>
      <c r="N244" s="160">
        <v>8.9999999999999998E-4</v>
      </c>
      <c r="O244" s="160"/>
      <c r="P244" s="160">
        <v>1.5699999999999999E-2</v>
      </c>
      <c r="Q244" s="161">
        <f t="shared" si="28"/>
        <v>0</v>
      </c>
    </row>
    <row r="245" spans="2:17" x14ac:dyDescent="0.25">
      <c r="B245" s="77" t="s">
        <v>52</v>
      </c>
      <c r="C245" s="78" t="s">
        <v>166</v>
      </c>
      <c r="D245" s="78" t="s">
        <v>45</v>
      </c>
      <c r="E245" s="79"/>
      <c r="F245" s="198">
        <f t="shared" si="29"/>
        <v>0</v>
      </c>
      <c r="G245" s="284">
        <f>+J65</f>
        <v>0</v>
      </c>
      <c r="H245" s="199">
        <v>1</v>
      </c>
      <c r="I245" s="200">
        <f t="shared" si="31"/>
        <v>0</v>
      </c>
      <c r="J245" s="201">
        <f t="shared" si="26"/>
        <v>0</v>
      </c>
      <c r="K245" s="294">
        <v>0</v>
      </c>
      <c r="L245" s="202"/>
      <c r="M245" s="201">
        <f t="shared" si="27"/>
        <v>0</v>
      </c>
      <c r="N245" s="168">
        <v>0</v>
      </c>
      <c r="O245" s="203"/>
      <c r="P245" s="203">
        <v>1.5699999999999999E-2</v>
      </c>
      <c r="Q245" s="204">
        <f t="shared" si="28"/>
        <v>0</v>
      </c>
    </row>
    <row r="246" spans="2:17" x14ac:dyDescent="0.25">
      <c r="B246" s="77" t="s">
        <v>52</v>
      </c>
      <c r="C246" s="78" t="s">
        <v>166</v>
      </c>
      <c r="D246" s="78" t="s">
        <v>22</v>
      </c>
      <c r="E246" s="79"/>
      <c r="F246" s="198">
        <f t="shared" si="29"/>
        <v>0</v>
      </c>
      <c r="G246" s="284">
        <f>+D65</f>
        <v>0</v>
      </c>
      <c r="H246" s="199">
        <v>1</v>
      </c>
      <c r="I246" s="200">
        <f t="shared" si="31"/>
        <v>0</v>
      </c>
      <c r="J246" s="201">
        <f t="shared" si="26"/>
        <v>0</v>
      </c>
      <c r="K246" s="291">
        <v>7.1627906976744191E-2</v>
      </c>
      <c r="L246" s="202"/>
      <c r="M246" s="201">
        <f t="shared" si="27"/>
        <v>0</v>
      </c>
      <c r="N246" s="168">
        <v>1.1999999999999999E-3</v>
      </c>
      <c r="O246" s="203"/>
      <c r="P246" s="203">
        <v>1.5699999999999999E-2</v>
      </c>
      <c r="Q246" s="204">
        <f t="shared" si="28"/>
        <v>0</v>
      </c>
    </row>
    <row r="247" spans="2:17" x14ac:dyDescent="0.25">
      <c r="B247" s="77" t="s">
        <v>52</v>
      </c>
      <c r="C247" s="78" t="s">
        <v>166</v>
      </c>
      <c r="D247" s="78" t="s">
        <v>24</v>
      </c>
      <c r="E247" s="79"/>
      <c r="F247" s="198">
        <f t="shared" si="29"/>
        <v>0</v>
      </c>
      <c r="G247" s="284">
        <f>+E65</f>
        <v>0</v>
      </c>
      <c r="H247" s="199">
        <v>1</v>
      </c>
      <c r="I247" s="200">
        <f t="shared" si="31"/>
        <v>0</v>
      </c>
      <c r="J247" s="201">
        <f t="shared" si="26"/>
        <v>0</v>
      </c>
      <c r="K247" s="291">
        <v>7.1627906976744191E-2</v>
      </c>
      <c r="L247" s="202"/>
      <c r="M247" s="201">
        <f t="shared" si="27"/>
        <v>0</v>
      </c>
      <c r="N247" s="168">
        <v>1.1999999999999999E-3</v>
      </c>
      <c r="O247" s="203"/>
      <c r="P247" s="203">
        <v>1.5699999999999999E-2</v>
      </c>
      <c r="Q247" s="204">
        <f t="shared" si="28"/>
        <v>0</v>
      </c>
    </row>
    <row r="248" spans="2:17" x14ac:dyDescent="0.25">
      <c r="B248" s="77" t="s">
        <v>52</v>
      </c>
      <c r="C248" s="78" t="s">
        <v>166</v>
      </c>
      <c r="D248" s="78" t="s">
        <v>108</v>
      </c>
      <c r="E248" s="79"/>
      <c r="F248" s="198">
        <f t="shared" si="29"/>
        <v>0</v>
      </c>
      <c r="G248" s="284">
        <f>+I65</f>
        <v>0</v>
      </c>
      <c r="H248" s="199">
        <v>1</v>
      </c>
      <c r="I248" s="200">
        <f t="shared" si="31"/>
        <v>0</v>
      </c>
      <c r="J248" s="201">
        <f t="shared" si="26"/>
        <v>0</v>
      </c>
      <c r="K248" s="292">
        <v>0</v>
      </c>
      <c r="L248" s="202"/>
      <c r="M248" s="201">
        <f t="shared" si="27"/>
        <v>0</v>
      </c>
      <c r="N248" s="168">
        <v>0</v>
      </c>
      <c r="O248" s="203"/>
      <c r="P248" s="203">
        <v>1.5699999999999999E-2</v>
      </c>
      <c r="Q248" s="204">
        <f t="shared" si="28"/>
        <v>0</v>
      </c>
    </row>
    <row r="249" spans="2:17" x14ac:dyDescent="0.25">
      <c r="B249" s="77" t="s">
        <v>52</v>
      </c>
      <c r="C249" s="78" t="s">
        <v>166</v>
      </c>
      <c r="D249" s="78" t="s">
        <v>43</v>
      </c>
      <c r="E249" s="87"/>
      <c r="F249" s="198">
        <f t="shared" si="29"/>
        <v>0</v>
      </c>
      <c r="G249" s="284">
        <f>+K65</f>
        <v>0</v>
      </c>
      <c r="H249" s="199">
        <v>1</v>
      </c>
      <c r="I249" s="200">
        <f t="shared" si="31"/>
        <v>0</v>
      </c>
      <c r="J249" s="201">
        <f t="shared" si="26"/>
        <v>0</v>
      </c>
      <c r="K249" s="291">
        <v>2.2325581395348834E-2</v>
      </c>
      <c r="L249" s="202"/>
      <c r="M249" s="201">
        <f t="shared" si="27"/>
        <v>0</v>
      </c>
      <c r="N249" s="168">
        <v>1.1000000000000001E-3</v>
      </c>
      <c r="O249" s="203"/>
      <c r="P249" s="203">
        <v>1.5699999999999999E-2</v>
      </c>
      <c r="Q249" s="204">
        <f t="shared" si="28"/>
        <v>0</v>
      </c>
    </row>
    <row r="250" spans="2:17" x14ac:dyDescent="0.25">
      <c r="B250" s="77" t="s">
        <v>52</v>
      </c>
      <c r="C250" s="78" t="s">
        <v>166</v>
      </c>
      <c r="D250" s="78" t="s">
        <v>44</v>
      </c>
      <c r="E250" s="87"/>
      <c r="F250" s="198">
        <f t="shared" si="29"/>
        <v>0</v>
      </c>
      <c r="G250" s="284">
        <f>+L65</f>
        <v>0</v>
      </c>
      <c r="H250" s="199">
        <v>1</v>
      </c>
      <c r="I250" s="200">
        <f t="shared" si="31"/>
        <v>0</v>
      </c>
      <c r="J250" s="201">
        <f t="shared" si="26"/>
        <v>0</v>
      </c>
      <c r="K250" s="291">
        <v>2.2325581395348834E-2</v>
      </c>
      <c r="L250" s="202"/>
      <c r="M250" s="201">
        <f t="shared" si="27"/>
        <v>0</v>
      </c>
      <c r="N250" s="168">
        <v>1.1000000000000001E-3</v>
      </c>
      <c r="O250" s="203"/>
      <c r="P250" s="203">
        <v>1.5699999999999999E-2</v>
      </c>
      <c r="Q250" s="204">
        <f t="shared" si="28"/>
        <v>0</v>
      </c>
    </row>
    <row r="251" spans="2:17" x14ac:dyDescent="0.25">
      <c r="B251" s="49" t="s">
        <v>52</v>
      </c>
      <c r="C251" s="50" t="s">
        <v>167</v>
      </c>
      <c r="D251" s="50" t="s">
        <v>15</v>
      </c>
      <c r="E251" s="95" t="s">
        <v>152</v>
      </c>
      <c r="F251" s="280">
        <f>+B47</f>
        <v>0</v>
      </c>
      <c r="G251" s="272">
        <f>+B66</f>
        <v>0</v>
      </c>
      <c r="H251" s="272">
        <f>+B83</f>
        <v>0</v>
      </c>
      <c r="I251" s="171">
        <f t="shared" si="31"/>
        <v>0</v>
      </c>
      <c r="J251" s="158">
        <f t="shared" si="26"/>
        <v>0</v>
      </c>
      <c r="K251" s="291">
        <v>3.5930232558139532</v>
      </c>
      <c r="L251" s="159"/>
      <c r="M251" s="158">
        <f t="shared" si="27"/>
        <v>0</v>
      </c>
      <c r="N251" s="160">
        <v>2.3E-3</v>
      </c>
      <c r="O251" s="160"/>
      <c r="P251" s="160">
        <v>1.5699999999999999E-2</v>
      </c>
      <c r="Q251" s="161">
        <f t="shared" si="28"/>
        <v>0</v>
      </c>
    </row>
    <row r="252" spans="2:17" x14ac:dyDescent="0.25">
      <c r="B252" s="51" t="s">
        <v>52</v>
      </c>
      <c r="C252" s="52" t="s">
        <v>167</v>
      </c>
      <c r="D252" s="52" t="s">
        <v>15</v>
      </c>
      <c r="E252" s="81" t="s">
        <v>154</v>
      </c>
      <c r="F252" s="195">
        <f>+$F$251</f>
        <v>0</v>
      </c>
      <c r="G252" s="156">
        <f>+G251</f>
        <v>0</v>
      </c>
      <c r="H252" s="273">
        <f>+C83</f>
        <v>0</v>
      </c>
      <c r="I252" s="171">
        <f t="shared" si="31"/>
        <v>0</v>
      </c>
      <c r="J252" s="162">
        <f t="shared" si="26"/>
        <v>0</v>
      </c>
      <c r="K252" s="291">
        <v>0.65465116279069757</v>
      </c>
      <c r="L252" s="159"/>
      <c r="M252" s="162">
        <f t="shared" si="27"/>
        <v>0</v>
      </c>
      <c r="N252" s="160">
        <v>2.3E-3</v>
      </c>
      <c r="O252" s="160"/>
      <c r="P252" s="160">
        <v>1.5699999999999999E-2</v>
      </c>
      <c r="Q252" s="161">
        <f t="shared" si="28"/>
        <v>0</v>
      </c>
    </row>
    <row r="253" spans="2:17" x14ac:dyDescent="0.25">
      <c r="B253" s="51" t="s">
        <v>52</v>
      </c>
      <c r="C253" s="52" t="s">
        <v>167</v>
      </c>
      <c r="D253" s="52" t="s">
        <v>15</v>
      </c>
      <c r="E253" s="81" t="s">
        <v>18</v>
      </c>
      <c r="F253" s="195">
        <f t="shared" ref="F253:F270" si="33">+$F$251</f>
        <v>0</v>
      </c>
      <c r="G253" s="156">
        <f t="shared" ref="G253:G257" si="34">+G252</f>
        <v>0</v>
      </c>
      <c r="H253" s="273">
        <f>+D83</f>
        <v>0</v>
      </c>
      <c r="I253" s="157">
        <f t="shared" si="31"/>
        <v>0</v>
      </c>
      <c r="J253" s="162">
        <f t="shared" si="26"/>
        <v>0</v>
      </c>
      <c r="K253" s="291">
        <v>0.26744186046511631</v>
      </c>
      <c r="L253" s="159"/>
      <c r="M253" s="162">
        <f t="shared" si="27"/>
        <v>0</v>
      </c>
      <c r="N253" s="160">
        <v>2.3E-3</v>
      </c>
      <c r="O253" s="160"/>
      <c r="P253" s="160">
        <v>1.5699999999999999E-2</v>
      </c>
      <c r="Q253" s="161">
        <f t="shared" si="28"/>
        <v>0</v>
      </c>
    </row>
    <row r="254" spans="2:17" x14ac:dyDescent="0.25">
      <c r="B254" s="51" t="s">
        <v>52</v>
      </c>
      <c r="C254" s="52" t="s">
        <v>167</v>
      </c>
      <c r="D254" s="52" t="s">
        <v>15</v>
      </c>
      <c r="E254" s="81" t="s">
        <v>155</v>
      </c>
      <c r="F254" s="195">
        <f t="shared" si="33"/>
        <v>0</v>
      </c>
      <c r="G254" s="156">
        <f t="shared" si="34"/>
        <v>0</v>
      </c>
      <c r="H254" s="273">
        <f>+E83</f>
        <v>0</v>
      </c>
      <c r="I254" s="157">
        <f t="shared" si="31"/>
        <v>0</v>
      </c>
      <c r="J254" s="162">
        <f t="shared" si="26"/>
        <v>0</v>
      </c>
      <c r="K254" s="291">
        <v>0.15</v>
      </c>
      <c r="L254" s="159"/>
      <c r="M254" s="162">
        <f t="shared" si="27"/>
        <v>0</v>
      </c>
      <c r="N254" s="160">
        <v>1.1000000000000001E-3</v>
      </c>
      <c r="O254" s="160"/>
      <c r="P254" s="160">
        <v>1.5699999999999999E-2</v>
      </c>
      <c r="Q254" s="161">
        <f t="shared" si="28"/>
        <v>0</v>
      </c>
    </row>
    <row r="255" spans="2:17" x14ac:dyDescent="0.25">
      <c r="B255" s="51" t="s">
        <v>52</v>
      </c>
      <c r="C255" s="52" t="s">
        <v>167</v>
      </c>
      <c r="D255" s="52" t="s">
        <v>15</v>
      </c>
      <c r="E255" s="81" t="s">
        <v>156</v>
      </c>
      <c r="F255" s="195">
        <f t="shared" si="33"/>
        <v>0</v>
      </c>
      <c r="G255" s="156">
        <f t="shared" si="34"/>
        <v>0</v>
      </c>
      <c r="H255" s="273">
        <f>+F83</f>
        <v>0</v>
      </c>
      <c r="I255" s="157">
        <f t="shared" si="31"/>
        <v>0</v>
      </c>
      <c r="J255" s="162">
        <f t="shared" si="26"/>
        <v>0</v>
      </c>
      <c r="K255" s="291">
        <v>7.441860465116279E-2</v>
      </c>
      <c r="L255" s="159"/>
      <c r="M255" s="162">
        <f t="shared" si="27"/>
        <v>0</v>
      </c>
      <c r="N255" s="160">
        <v>1.1000000000000001E-3</v>
      </c>
      <c r="O255" s="160"/>
      <c r="P255" s="160">
        <v>1.5699999999999999E-2</v>
      </c>
      <c r="Q255" s="161">
        <f t="shared" si="28"/>
        <v>0</v>
      </c>
    </row>
    <row r="256" spans="2:17" x14ac:dyDescent="0.25">
      <c r="B256" s="51" t="s">
        <v>52</v>
      </c>
      <c r="C256" s="52" t="s">
        <v>167</v>
      </c>
      <c r="D256" s="52" t="s">
        <v>15</v>
      </c>
      <c r="E256" s="81" t="s">
        <v>157</v>
      </c>
      <c r="F256" s="195">
        <f t="shared" si="33"/>
        <v>0</v>
      </c>
      <c r="G256" s="156">
        <f t="shared" si="34"/>
        <v>0</v>
      </c>
      <c r="H256" s="273">
        <f>+G83</f>
        <v>0</v>
      </c>
      <c r="I256" s="157">
        <f>F256*G256*IF(ISBLANK(H256),1,H256)</f>
        <v>0</v>
      </c>
      <c r="J256" s="162">
        <f t="shared" si="26"/>
        <v>0</v>
      </c>
      <c r="K256" s="291">
        <v>7.441860465116279E-2</v>
      </c>
      <c r="L256" s="159"/>
      <c r="M256" s="162">
        <f t="shared" si="27"/>
        <v>0</v>
      </c>
      <c r="N256" s="160">
        <v>1.4E-3</v>
      </c>
      <c r="O256" s="160"/>
      <c r="P256" s="160">
        <v>1.5699999999999999E-2</v>
      </c>
      <c r="Q256" s="161">
        <f t="shared" si="28"/>
        <v>0</v>
      </c>
    </row>
    <row r="257" spans="2:17" x14ac:dyDescent="0.25">
      <c r="B257" s="66" t="s">
        <v>52</v>
      </c>
      <c r="C257" s="68" t="s">
        <v>167</v>
      </c>
      <c r="D257" s="68" t="s">
        <v>15</v>
      </c>
      <c r="E257" s="69" t="s">
        <v>158</v>
      </c>
      <c r="F257" s="196">
        <f t="shared" si="33"/>
        <v>0</v>
      </c>
      <c r="G257" s="164">
        <f t="shared" si="34"/>
        <v>0</v>
      </c>
      <c r="H257" s="274">
        <f>+H83</f>
        <v>0</v>
      </c>
      <c r="I257" s="165">
        <f t="shared" si="31"/>
        <v>0</v>
      </c>
      <c r="J257" s="166">
        <f t="shared" si="26"/>
        <v>0</v>
      </c>
      <c r="K257" s="292">
        <v>7.441860465116279E-2</v>
      </c>
      <c r="L257" s="167"/>
      <c r="M257" s="166">
        <f t="shared" si="27"/>
        <v>0</v>
      </c>
      <c r="N257" s="168">
        <v>1.1999999999999999E-3</v>
      </c>
      <c r="O257" s="168"/>
      <c r="P257" s="168">
        <v>1.5699999999999999E-2</v>
      </c>
      <c r="Q257" s="169">
        <f t="shared" si="28"/>
        <v>0</v>
      </c>
    </row>
    <row r="258" spans="2:17" x14ac:dyDescent="0.25">
      <c r="B258" s="49" t="s">
        <v>52</v>
      </c>
      <c r="C258" s="50" t="s">
        <v>167</v>
      </c>
      <c r="D258" s="72" t="s">
        <v>29</v>
      </c>
      <c r="E258" s="95" t="s">
        <v>159</v>
      </c>
      <c r="F258" s="197">
        <f t="shared" si="33"/>
        <v>0</v>
      </c>
      <c r="G258" s="272">
        <f>+C66+H66</f>
        <v>0</v>
      </c>
      <c r="H258" s="272">
        <f>+J83</f>
        <v>0</v>
      </c>
      <c r="I258" s="171">
        <f t="shared" si="31"/>
        <v>0</v>
      </c>
      <c r="J258" s="158">
        <f t="shared" si="26"/>
        <v>0</v>
      </c>
      <c r="K258" s="291">
        <v>1.9302325581395348</v>
      </c>
      <c r="L258" s="159"/>
      <c r="M258" s="158">
        <f t="shared" si="27"/>
        <v>0</v>
      </c>
      <c r="N258" s="160">
        <v>0.35599999999999998</v>
      </c>
      <c r="O258" s="160"/>
      <c r="P258" s="160">
        <v>1.5699999999999999E-2</v>
      </c>
      <c r="Q258" s="161">
        <f t="shared" si="28"/>
        <v>0</v>
      </c>
    </row>
    <row r="259" spans="2:17" x14ac:dyDescent="0.25">
      <c r="B259" s="51" t="s">
        <v>52</v>
      </c>
      <c r="C259" s="52" t="s">
        <v>167</v>
      </c>
      <c r="D259" s="50" t="s">
        <v>29</v>
      </c>
      <c r="E259" s="81" t="s">
        <v>160</v>
      </c>
      <c r="F259" s="195">
        <f t="shared" si="33"/>
        <v>0</v>
      </c>
      <c r="G259" s="156">
        <f>+G258</f>
        <v>0</v>
      </c>
      <c r="H259" s="273">
        <f>+K83</f>
        <v>0</v>
      </c>
      <c r="I259" s="171">
        <f t="shared" si="31"/>
        <v>0</v>
      </c>
      <c r="J259" s="162">
        <f t="shared" si="26"/>
        <v>0</v>
      </c>
      <c r="K259" s="291">
        <v>1.4186046511627908</v>
      </c>
      <c r="L259" s="159"/>
      <c r="M259" s="162">
        <f t="shared" si="27"/>
        <v>0</v>
      </c>
      <c r="N259" s="160">
        <v>0.11700000000000001</v>
      </c>
      <c r="O259" s="160"/>
      <c r="P259" s="160">
        <v>1.5699999999999999E-2</v>
      </c>
      <c r="Q259" s="161">
        <f t="shared" si="28"/>
        <v>0</v>
      </c>
    </row>
    <row r="260" spans="2:17" x14ac:dyDescent="0.25">
      <c r="B260" s="51" t="s">
        <v>52</v>
      </c>
      <c r="C260" s="52" t="s">
        <v>167</v>
      </c>
      <c r="D260" s="52" t="s">
        <v>29</v>
      </c>
      <c r="E260" s="81" t="s">
        <v>161</v>
      </c>
      <c r="F260" s="195">
        <f t="shared" si="33"/>
        <v>0</v>
      </c>
      <c r="G260" s="156">
        <f t="shared" ref="G260:G264" si="35">+G259</f>
        <v>0</v>
      </c>
      <c r="H260" s="273">
        <f>+L83</f>
        <v>0</v>
      </c>
      <c r="I260" s="157">
        <f t="shared" si="31"/>
        <v>0</v>
      </c>
      <c r="J260" s="162">
        <f t="shared" si="26"/>
        <v>0</v>
      </c>
      <c r="K260" s="291">
        <v>1.4186046511627908</v>
      </c>
      <c r="L260" s="159"/>
      <c r="M260" s="162">
        <f t="shared" si="27"/>
        <v>0</v>
      </c>
      <c r="N260" s="160">
        <v>0.11700000000000001</v>
      </c>
      <c r="O260" s="160"/>
      <c r="P260" s="160">
        <v>1.5699999999999999E-2</v>
      </c>
      <c r="Q260" s="161">
        <f t="shared" si="28"/>
        <v>0</v>
      </c>
    </row>
    <row r="261" spans="2:17" x14ac:dyDescent="0.25">
      <c r="B261" s="51" t="s">
        <v>52</v>
      </c>
      <c r="C261" s="52" t="s">
        <v>167</v>
      </c>
      <c r="D261" s="52" t="s">
        <v>29</v>
      </c>
      <c r="E261" s="81" t="s">
        <v>162</v>
      </c>
      <c r="F261" s="195">
        <f t="shared" si="33"/>
        <v>0</v>
      </c>
      <c r="G261" s="156">
        <f t="shared" si="35"/>
        <v>0</v>
      </c>
      <c r="H261" s="273">
        <f>+M83</f>
        <v>0</v>
      </c>
      <c r="I261" s="157">
        <f t="shared" si="31"/>
        <v>0</v>
      </c>
      <c r="J261" s="162">
        <f t="shared" si="26"/>
        <v>0</v>
      </c>
      <c r="K261" s="291">
        <v>1.1976744186046513</v>
      </c>
      <c r="L261" s="159"/>
      <c r="M261" s="162">
        <f t="shared" si="27"/>
        <v>0</v>
      </c>
      <c r="N261" s="160">
        <v>7.8299999999999995E-2</v>
      </c>
      <c r="O261" s="160"/>
      <c r="P261" s="160">
        <v>1.5699999999999999E-2</v>
      </c>
      <c r="Q261" s="161">
        <f t="shared" si="28"/>
        <v>0</v>
      </c>
    </row>
    <row r="262" spans="2:17" x14ac:dyDescent="0.25">
      <c r="B262" s="51" t="s">
        <v>52</v>
      </c>
      <c r="C262" s="52" t="s">
        <v>167</v>
      </c>
      <c r="D262" s="52" t="s">
        <v>29</v>
      </c>
      <c r="E262" s="81" t="s">
        <v>163</v>
      </c>
      <c r="F262" s="195">
        <f t="shared" si="33"/>
        <v>0</v>
      </c>
      <c r="G262" s="156">
        <f t="shared" si="35"/>
        <v>0</v>
      </c>
      <c r="H262" s="273">
        <f>+N83</f>
        <v>0</v>
      </c>
      <c r="I262" s="157">
        <f t="shared" si="31"/>
        <v>0</v>
      </c>
      <c r="J262" s="162">
        <f t="shared" si="26"/>
        <v>0</v>
      </c>
      <c r="K262" s="291">
        <v>0.96627906976744182</v>
      </c>
      <c r="L262" s="159"/>
      <c r="M262" s="162">
        <f t="shared" si="27"/>
        <v>0</v>
      </c>
      <c r="N262" s="160">
        <v>4.0899999999999999E-2</v>
      </c>
      <c r="O262" s="160"/>
      <c r="P262" s="160">
        <v>1.5699999999999999E-2</v>
      </c>
      <c r="Q262" s="161">
        <f t="shared" si="28"/>
        <v>0</v>
      </c>
    </row>
    <row r="263" spans="2:17" x14ac:dyDescent="0.25">
      <c r="B263" s="51" t="s">
        <v>52</v>
      </c>
      <c r="C263" s="52" t="s">
        <v>167</v>
      </c>
      <c r="D263" s="52" t="s">
        <v>29</v>
      </c>
      <c r="E263" s="81" t="s">
        <v>164</v>
      </c>
      <c r="F263" s="195">
        <f t="shared" si="33"/>
        <v>0</v>
      </c>
      <c r="G263" s="156">
        <f t="shared" si="35"/>
        <v>0</v>
      </c>
      <c r="H263" s="273">
        <f>+O83</f>
        <v>0</v>
      </c>
      <c r="I263" s="157">
        <f>F263*G263*IF(ISBLANK(H263),1,H263)</f>
        <v>0</v>
      </c>
      <c r="J263" s="162">
        <f t="shared" si="26"/>
        <v>0</v>
      </c>
      <c r="K263" s="291">
        <v>1.3372093023255813</v>
      </c>
      <c r="L263" s="159"/>
      <c r="M263" s="162">
        <f t="shared" si="27"/>
        <v>0</v>
      </c>
      <c r="N263" s="160">
        <v>1E-3</v>
      </c>
      <c r="O263" s="160"/>
      <c r="P263" s="160">
        <v>1.5699999999999999E-2</v>
      </c>
      <c r="Q263" s="161">
        <f t="shared" si="28"/>
        <v>0</v>
      </c>
    </row>
    <row r="264" spans="2:17" x14ac:dyDescent="0.25">
      <c r="B264" s="51" t="s">
        <v>52</v>
      </c>
      <c r="C264" s="52" t="s">
        <v>167</v>
      </c>
      <c r="D264" s="52" t="s">
        <v>29</v>
      </c>
      <c r="E264" s="81" t="s">
        <v>165</v>
      </c>
      <c r="F264" s="195">
        <f t="shared" si="33"/>
        <v>0</v>
      </c>
      <c r="G264" s="156">
        <f t="shared" si="35"/>
        <v>0</v>
      </c>
      <c r="H264" s="273">
        <f>+P83</f>
        <v>0</v>
      </c>
      <c r="I264" s="157">
        <f t="shared" si="31"/>
        <v>0</v>
      </c>
      <c r="J264" s="162">
        <f t="shared" si="26"/>
        <v>0</v>
      </c>
      <c r="K264" s="291">
        <v>0.57674418604651168</v>
      </c>
      <c r="L264" s="159"/>
      <c r="M264" s="162">
        <f t="shared" si="27"/>
        <v>0</v>
      </c>
      <c r="N264" s="160">
        <v>8.9999999999999998E-4</v>
      </c>
      <c r="O264" s="160"/>
      <c r="P264" s="160">
        <v>1.5699999999999999E-2</v>
      </c>
      <c r="Q264" s="161">
        <f t="shared" si="28"/>
        <v>0</v>
      </c>
    </row>
    <row r="265" spans="2:17" x14ac:dyDescent="0.25">
      <c r="B265" s="77" t="s">
        <v>52</v>
      </c>
      <c r="C265" s="78" t="s">
        <v>167</v>
      </c>
      <c r="D265" s="78" t="s">
        <v>45</v>
      </c>
      <c r="E265" s="79"/>
      <c r="F265" s="198">
        <f t="shared" si="33"/>
        <v>0</v>
      </c>
      <c r="G265" s="284">
        <f>+J66</f>
        <v>0</v>
      </c>
      <c r="H265" s="199">
        <v>1</v>
      </c>
      <c r="I265" s="200">
        <f t="shared" si="31"/>
        <v>0</v>
      </c>
      <c r="J265" s="201">
        <f t="shared" si="26"/>
        <v>0</v>
      </c>
      <c r="K265" s="294">
        <v>0</v>
      </c>
      <c r="L265" s="202"/>
      <c r="M265" s="201">
        <f t="shared" si="27"/>
        <v>0</v>
      </c>
      <c r="N265" s="168">
        <v>0</v>
      </c>
      <c r="O265" s="203"/>
      <c r="P265" s="203">
        <v>1.5699999999999999E-2</v>
      </c>
      <c r="Q265" s="204">
        <f t="shared" si="28"/>
        <v>0</v>
      </c>
    </row>
    <row r="266" spans="2:17" x14ac:dyDescent="0.25">
      <c r="B266" s="77" t="s">
        <v>52</v>
      </c>
      <c r="C266" s="78" t="s">
        <v>167</v>
      </c>
      <c r="D266" s="78" t="s">
        <v>22</v>
      </c>
      <c r="E266" s="79"/>
      <c r="F266" s="198">
        <f t="shared" si="33"/>
        <v>0</v>
      </c>
      <c r="G266" s="284">
        <f>+D66</f>
        <v>0</v>
      </c>
      <c r="H266" s="199">
        <v>1</v>
      </c>
      <c r="I266" s="200">
        <f t="shared" si="31"/>
        <v>0</v>
      </c>
      <c r="J266" s="201">
        <f t="shared" si="26"/>
        <v>0</v>
      </c>
      <c r="K266" s="291">
        <v>7.1627906976744191E-2</v>
      </c>
      <c r="L266" s="202"/>
      <c r="M266" s="201">
        <f t="shared" si="27"/>
        <v>0</v>
      </c>
      <c r="N266" s="168">
        <v>1.1999999999999999E-3</v>
      </c>
      <c r="O266" s="203"/>
      <c r="P266" s="203">
        <v>1.5699999999999999E-2</v>
      </c>
      <c r="Q266" s="204">
        <f t="shared" si="28"/>
        <v>0</v>
      </c>
    </row>
    <row r="267" spans="2:17" x14ac:dyDescent="0.25">
      <c r="B267" s="77" t="s">
        <v>52</v>
      </c>
      <c r="C267" s="78" t="s">
        <v>167</v>
      </c>
      <c r="D267" s="78" t="s">
        <v>24</v>
      </c>
      <c r="E267" s="79"/>
      <c r="F267" s="198">
        <f t="shared" si="33"/>
        <v>0</v>
      </c>
      <c r="G267" s="284">
        <f>+E66</f>
        <v>0</v>
      </c>
      <c r="H267" s="199">
        <v>1</v>
      </c>
      <c r="I267" s="200">
        <f t="shared" si="31"/>
        <v>0</v>
      </c>
      <c r="J267" s="201">
        <f t="shared" si="26"/>
        <v>0</v>
      </c>
      <c r="K267" s="291">
        <v>7.1627906976744191E-2</v>
      </c>
      <c r="L267" s="202"/>
      <c r="M267" s="201">
        <f t="shared" si="27"/>
        <v>0</v>
      </c>
      <c r="N267" s="168">
        <v>1.1999999999999999E-3</v>
      </c>
      <c r="O267" s="203"/>
      <c r="P267" s="203">
        <v>1.5699999999999999E-2</v>
      </c>
      <c r="Q267" s="204">
        <f t="shared" si="28"/>
        <v>0</v>
      </c>
    </row>
    <row r="268" spans="2:17" x14ac:dyDescent="0.25">
      <c r="B268" s="77" t="s">
        <v>52</v>
      </c>
      <c r="C268" s="78" t="s">
        <v>167</v>
      </c>
      <c r="D268" s="78" t="s">
        <v>108</v>
      </c>
      <c r="E268" s="79"/>
      <c r="F268" s="198">
        <f t="shared" si="33"/>
        <v>0</v>
      </c>
      <c r="G268" s="284">
        <f>+I66</f>
        <v>0</v>
      </c>
      <c r="H268" s="199">
        <v>1</v>
      </c>
      <c r="I268" s="200">
        <f t="shared" si="31"/>
        <v>0</v>
      </c>
      <c r="J268" s="201">
        <f t="shared" si="26"/>
        <v>0</v>
      </c>
      <c r="K268" s="292">
        <v>0</v>
      </c>
      <c r="L268" s="202"/>
      <c r="M268" s="201">
        <f t="shared" si="27"/>
        <v>0</v>
      </c>
      <c r="N268" s="168">
        <v>0</v>
      </c>
      <c r="O268" s="203"/>
      <c r="P268" s="203">
        <v>1.5699999999999999E-2</v>
      </c>
      <c r="Q268" s="204">
        <f t="shared" si="28"/>
        <v>0</v>
      </c>
    </row>
    <row r="269" spans="2:17" x14ac:dyDescent="0.25">
      <c r="B269" s="85" t="s">
        <v>52</v>
      </c>
      <c r="C269" s="86" t="s">
        <v>167</v>
      </c>
      <c r="D269" s="86" t="s">
        <v>43</v>
      </c>
      <c r="E269" s="87"/>
      <c r="F269" s="198">
        <f t="shared" si="33"/>
        <v>0</v>
      </c>
      <c r="G269" s="284">
        <f>+K66</f>
        <v>0</v>
      </c>
      <c r="H269" s="199">
        <v>1</v>
      </c>
      <c r="I269" s="200">
        <f t="shared" si="31"/>
        <v>0</v>
      </c>
      <c r="J269" s="201">
        <f t="shared" si="26"/>
        <v>0</v>
      </c>
      <c r="K269" s="291">
        <v>2.2325581395348834E-2</v>
      </c>
      <c r="L269" s="202"/>
      <c r="M269" s="201">
        <f t="shared" si="27"/>
        <v>0</v>
      </c>
      <c r="N269" s="168">
        <v>1.1000000000000001E-3</v>
      </c>
      <c r="O269" s="203"/>
      <c r="P269" s="203">
        <v>1.5699999999999999E-2</v>
      </c>
      <c r="Q269" s="204">
        <f t="shared" si="28"/>
        <v>0</v>
      </c>
    </row>
    <row r="270" spans="2:17" ht="15.75" thickBot="1" x14ac:dyDescent="0.3">
      <c r="B270" s="59" t="s">
        <v>52</v>
      </c>
      <c r="C270" s="82" t="s">
        <v>167</v>
      </c>
      <c r="D270" s="82" t="s">
        <v>44</v>
      </c>
      <c r="E270" s="240"/>
      <c r="F270" s="205">
        <f t="shared" si="33"/>
        <v>0</v>
      </c>
      <c r="G270" s="285">
        <f>+L66</f>
        <v>0</v>
      </c>
      <c r="H270" s="206">
        <v>1</v>
      </c>
      <c r="I270" s="207">
        <f t="shared" si="31"/>
        <v>0</v>
      </c>
      <c r="J270" s="208">
        <f t="shared" si="26"/>
        <v>0</v>
      </c>
      <c r="K270" s="291">
        <v>2.2325581395348834E-2</v>
      </c>
      <c r="L270" s="209"/>
      <c r="M270" s="208">
        <f t="shared" si="27"/>
        <v>0</v>
      </c>
      <c r="N270" s="168">
        <v>1.1000000000000001E-3</v>
      </c>
      <c r="O270" s="210"/>
      <c r="P270" s="210">
        <v>1.5699999999999999E-2</v>
      </c>
      <c r="Q270" s="211">
        <f t="shared" si="28"/>
        <v>0</v>
      </c>
    </row>
    <row r="271" spans="2:17" x14ac:dyDescent="0.25">
      <c r="B271" s="49" t="s">
        <v>53</v>
      </c>
      <c r="C271" s="50" t="s">
        <v>54</v>
      </c>
      <c r="D271" s="72" t="s">
        <v>29</v>
      </c>
      <c r="E271" s="73" t="s">
        <v>159</v>
      </c>
      <c r="F271" s="280">
        <f>+B48</f>
        <v>0</v>
      </c>
      <c r="G271" s="272">
        <f>+C67+H67</f>
        <v>0</v>
      </c>
      <c r="H271" s="272">
        <f>+J84</f>
        <v>0</v>
      </c>
      <c r="I271" s="150">
        <f t="shared" si="31"/>
        <v>0</v>
      </c>
      <c r="J271" s="184">
        <f t="shared" si="26"/>
        <v>0</v>
      </c>
      <c r="K271" s="290">
        <v>10.935813953488372</v>
      </c>
      <c r="L271" s="152"/>
      <c r="M271" s="184">
        <f t="shared" si="27"/>
        <v>0</v>
      </c>
      <c r="N271" s="153">
        <v>0.39850600000000003</v>
      </c>
      <c r="O271" s="153"/>
      <c r="P271" s="153">
        <v>4.7399999999999998E-2</v>
      </c>
      <c r="Q271" s="154">
        <f t="shared" si="28"/>
        <v>0</v>
      </c>
    </row>
    <row r="272" spans="2:17" x14ac:dyDescent="0.25">
      <c r="B272" s="51" t="s">
        <v>53</v>
      </c>
      <c r="C272" s="52" t="s">
        <v>54</v>
      </c>
      <c r="D272" s="50" t="s">
        <v>29</v>
      </c>
      <c r="E272" s="65" t="s">
        <v>160</v>
      </c>
      <c r="F272" s="195">
        <f>$F$271</f>
        <v>0</v>
      </c>
      <c r="G272" s="156">
        <f>+G271</f>
        <v>0</v>
      </c>
      <c r="H272" s="273">
        <f>+K84</f>
        <v>0</v>
      </c>
      <c r="I272" s="171">
        <f t="shared" si="31"/>
        <v>0</v>
      </c>
      <c r="J272" s="162">
        <f t="shared" si="26"/>
        <v>0</v>
      </c>
      <c r="K272" s="291">
        <v>7.5043023255813948</v>
      </c>
      <c r="L272" s="159"/>
      <c r="M272" s="162">
        <f t="shared" si="27"/>
        <v>0</v>
      </c>
      <c r="N272" s="160">
        <v>0.25246999999999997</v>
      </c>
      <c r="O272" s="160"/>
      <c r="P272" s="160">
        <v>4.7399999999999998E-2</v>
      </c>
      <c r="Q272" s="161">
        <f t="shared" si="28"/>
        <v>0</v>
      </c>
    </row>
    <row r="273" spans="2:17" x14ac:dyDescent="0.25">
      <c r="B273" s="51" t="s">
        <v>53</v>
      </c>
      <c r="C273" s="52" t="s">
        <v>54</v>
      </c>
      <c r="D273" s="52" t="s">
        <v>29</v>
      </c>
      <c r="E273" s="65" t="s">
        <v>161</v>
      </c>
      <c r="F273" s="195">
        <f t="shared" ref="F273:F278" si="36">$F$271</f>
        <v>0</v>
      </c>
      <c r="G273" s="156">
        <f t="shared" ref="G273:G277" si="37">+G272</f>
        <v>0</v>
      </c>
      <c r="H273" s="273">
        <f>+L84</f>
        <v>0</v>
      </c>
      <c r="I273" s="157">
        <f t="shared" si="31"/>
        <v>0</v>
      </c>
      <c r="J273" s="162">
        <f t="shared" si="26"/>
        <v>0</v>
      </c>
      <c r="K273" s="291">
        <v>7.8195348837209311</v>
      </c>
      <c r="L273" s="159"/>
      <c r="M273" s="162">
        <f t="shared" si="27"/>
        <v>0</v>
      </c>
      <c r="N273" s="160">
        <v>0.13172</v>
      </c>
      <c r="O273" s="160"/>
      <c r="P273" s="160">
        <v>4.7399999999999998E-2</v>
      </c>
      <c r="Q273" s="161">
        <f t="shared" si="28"/>
        <v>0</v>
      </c>
    </row>
    <row r="274" spans="2:17" x14ac:dyDescent="0.25">
      <c r="B274" s="51" t="s">
        <v>53</v>
      </c>
      <c r="C274" s="52" t="s">
        <v>54</v>
      </c>
      <c r="D274" s="52" t="s">
        <v>29</v>
      </c>
      <c r="E274" s="65" t="s">
        <v>162</v>
      </c>
      <c r="F274" s="195">
        <f t="shared" si="36"/>
        <v>0</v>
      </c>
      <c r="G274" s="156">
        <f t="shared" si="37"/>
        <v>0</v>
      </c>
      <c r="H274" s="273">
        <f>+M84</f>
        <v>0</v>
      </c>
      <c r="I274" s="157">
        <f t="shared" si="31"/>
        <v>0</v>
      </c>
      <c r="J274" s="162">
        <f t="shared" si="26"/>
        <v>0</v>
      </c>
      <c r="K274" s="291">
        <v>6.1498837209302328</v>
      </c>
      <c r="L274" s="159"/>
      <c r="M274" s="162">
        <f t="shared" si="27"/>
        <v>0</v>
      </c>
      <c r="N274" s="160">
        <v>0.109253</v>
      </c>
      <c r="O274" s="160"/>
      <c r="P274" s="160">
        <v>4.7399999999999998E-2</v>
      </c>
      <c r="Q274" s="161">
        <f t="shared" si="28"/>
        <v>0</v>
      </c>
    </row>
    <row r="275" spans="2:17" x14ac:dyDescent="0.25">
      <c r="B275" s="51" t="s">
        <v>53</v>
      </c>
      <c r="C275" s="52" t="s">
        <v>54</v>
      </c>
      <c r="D275" s="52" t="s">
        <v>29</v>
      </c>
      <c r="E275" s="65" t="s">
        <v>163</v>
      </c>
      <c r="F275" s="195">
        <f t="shared" si="36"/>
        <v>0</v>
      </c>
      <c r="G275" s="156">
        <f t="shared" si="37"/>
        <v>0</v>
      </c>
      <c r="H275" s="273">
        <f>+N84</f>
        <v>0</v>
      </c>
      <c r="I275" s="157">
        <f t="shared" si="31"/>
        <v>0</v>
      </c>
      <c r="J275" s="162">
        <f t="shared" si="26"/>
        <v>0</v>
      </c>
      <c r="K275" s="291">
        <v>3.7902325581395346</v>
      </c>
      <c r="L275" s="159"/>
      <c r="M275" s="162">
        <f t="shared" si="27"/>
        <v>0</v>
      </c>
      <c r="N275" s="160">
        <v>1.9893000000000001E-2</v>
      </c>
      <c r="O275" s="160"/>
      <c r="P275" s="160">
        <v>4.7399999999999998E-2</v>
      </c>
      <c r="Q275" s="161">
        <f t="shared" si="28"/>
        <v>0</v>
      </c>
    </row>
    <row r="276" spans="2:17" x14ac:dyDescent="0.25">
      <c r="B276" s="51" t="s">
        <v>53</v>
      </c>
      <c r="C276" s="52" t="s">
        <v>54</v>
      </c>
      <c r="D276" s="52" t="s">
        <v>29</v>
      </c>
      <c r="E276" s="65" t="s">
        <v>164</v>
      </c>
      <c r="F276" s="195">
        <f t="shared" si="36"/>
        <v>0</v>
      </c>
      <c r="G276" s="156">
        <f t="shared" si="37"/>
        <v>0</v>
      </c>
      <c r="H276" s="273">
        <f>+O84</f>
        <v>0</v>
      </c>
      <c r="I276" s="157">
        <f>F276*G276*IF(ISBLANK(H276),1,H276)</f>
        <v>0</v>
      </c>
      <c r="J276" s="162">
        <f t="shared" si="26"/>
        <v>0</v>
      </c>
      <c r="K276" s="291">
        <v>2.1592093023255816</v>
      </c>
      <c r="L276" s="159"/>
      <c r="M276" s="162">
        <f t="shared" si="27"/>
        <v>0</v>
      </c>
      <c r="N276" s="160">
        <v>1.9893000000000001E-2</v>
      </c>
      <c r="O276" s="160"/>
      <c r="P276" s="160">
        <v>4.7399999999999998E-2</v>
      </c>
      <c r="Q276" s="161">
        <f t="shared" si="28"/>
        <v>0</v>
      </c>
    </row>
    <row r="277" spans="2:17" x14ac:dyDescent="0.25">
      <c r="B277" s="66" t="s">
        <v>53</v>
      </c>
      <c r="C277" s="68" t="s">
        <v>54</v>
      </c>
      <c r="D277" s="68" t="s">
        <v>29</v>
      </c>
      <c r="E277" s="69" t="s">
        <v>165</v>
      </c>
      <c r="F277" s="196">
        <f t="shared" si="36"/>
        <v>0</v>
      </c>
      <c r="G277" s="164">
        <f t="shared" si="37"/>
        <v>0</v>
      </c>
      <c r="H277" s="274">
        <f>+P84</f>
        <v>0</v>
      </c>
      <c r="I277" s="165">
        <f t="shared" si="31"/>
        <v>0</v>
      </c>
      <c r="J277" s="166">
        <f t="shared" si="26"/>
        <v>0</v>
      </c>
      <c r="K277" s="292">
        <v>0.41695348837209306</v>
      </c>
      <c r="L277" s="167"/>
      <c r="M277" s="166">
        <f t="shared" si="27"/>
        <v>0</v>
      </c>
      <c r="N277" s="168">
        <v>9.7900000000000005E-4</v>
      </c>
      <c r="O277" s="168"/>
      <c r="P277" s="168">
        <v>4.7399999999999998E-2</v>
      </c>
      <c r="Q277" s="169">
        <f t="shared" si="28"/>
        <v>0</v>
      </c>
    </row>
    <row r="278" spans="2:17" ht="15.75" thickBot="1" x14ac:dyDescent="0.3">
      <c r="B278" s="59" t="s">
        <v>53</v>
      </c>
      <c r="C278" s="82" t="s">
        <v>54</v>
      </c>
      <c r="D278" s="82" t="s">
        <v>108</v>
      </c>
      <c r="E278" s="80"/>
      <c r="F278" s="189">
        <f t="shared" si="36"/>
        <v>0</v>
      </c>
      <c r="G278" s="276">
        <f>+I67</f>
        <v>0</v>
      </c>
      <c r="H278" s="178">
        <v>1</v>
      </c>
      <c r="I278" s="179">
        <f t="shared" si="31"/>
        <v>0</v>
      </c>
      <c r="J278" s="180">
        <f t="shared" si="26"/>
        <v>0</v>
      </c>
      <c r="K278" s="293">
        <v>0</v>
      </c>
      <c r="L278" s="181"/>
      <c r="M278" s="180">
        <f t="shared" si="27"/>
        <v>0</v>
      </c>
      <c r="N278" s="182">
        <v>0</v>
      </c>
      <c r="O278" s="182"/>
      <c r="P278" s="182">
        <v>4.7399999999999998E-2</v>
      </c>
      <c r="Q278" s="183">
        <f t="shared" si="28"/>
        <v>0</v>
      </c>
    </row>
    <row r="279" spans="2:17" x14ac:dyDescent="0.25">
      <c r="B279" s="62" t="s">
        <v>150</v>
      </c>
      <c r="C279" s="64" t="s">
        <v>14</v>
      </c>
      <c r="D279" s="88" t="s">
        <v>29</v>
      </c>
      <c r="E279" s="73" t="s">
        <v>159</v>
      </c>
      <c r="F279" s="280">
        <f>+B33</f>
        <v>0</v>
      </c>
      <c r="G279" s="272">
        <f>+C55+H55</f>
        <v>0</v>
      </c>
      <c r="H279" s="272">
        <f>+J72</f>
        <v>0</v>
      </c>
      <c r="I279" s="150">
        <f t="shared" si="31"/>
        <v>0</v>
      </c>
      <c r="J279" s="184">
        <f t="shared" si="26"/>
        <v>0</v>
      </c>
      <c r="K279" s="290">
        <v>19.186046511627907</v>
      </c>
      <c r="L279" s="152"/>
      <c r="M279" s="184">
        <f t="shared" si="27"/>
        <v>0</v>
      </c>
      <c r="N279" s="153">
        <v>0.90900000000000003</v>
      </c>
      <c r="O279" s="153"/>
      <c r="P279" s="153">
        <v>4.7399999999999998E-2</v>
      </c>
      <c r="Q279" s="154">
        <f t="shared" si="28"/>
        <v>0</v>
      </c>
    </row>
    <row r="280" spans="2:17" x14ac:dyDescent="0.25">
      <c r="B280" s="51" t="s">
        <v>150</v>
      </c>
      <c r="C280" s="52" t="s">
        <v>14</v>
      </c>
      <c r="D280" s="50" t="s">
        <v>29</v>
      </c>
      <c r="E280" s="65" t="s">
        <v>160</v>
      </c>
      <c r="F280" s="155">
        <f>$F$279</f>
        <v>0</v>
      </c>
      <c r="G280" s="156">
        <f>+G279</f>
        <v>0</v>
      </c>
      <c r="H280" s="273">
        <f>+K72</f>
        <v>0</v>
      </c>
      <c r="I280" s="171">
        <f t="shared" si="31"/>
        <v>0</v>
      </c>
      <c r="J280" s="158">
        <f t="shared" si="26"/>
        <v>0</v>
      </c>
      <c r="K280" s="291">
        <v>11.744186046511627</v>
      </c>
      <c r="L280" s="159"/>
      <c r="M280" s="158">
        <f t="shared" si="27"/>
        <v>0</v>
      </c>
      <c r="N280" s="160">
        <v>0.47899999999999998</v>
      </c>
      <c r="O280" s="160"/>
      <c r="P280" s="160">
        <v>4.7399999999999998E-2</v>
      </c>
      <c r="Q280" s="161">
        <f t="shared" si="28"/>
        <v>0</v>
      </c>
    </row>
    <row r="281" spans="2:17" x14ac:dyDescent="0.25">
      <c r="B281" s="51" t="s">
        <v>150</v>
      </c>
      <c r="C281" s="52" t="s">
        <v>14</v>
      </c>
      <c r="D281" s="52" t="s">
        <v>29</v>
      </c>
      <c r="E281" s="65" t="s">
        <v>161</v>
      </c>
      <c r="F281" s="155">
        <f t="shared" ref="F281:F296" si="38">$F$279</f>
        <v>0</v>
      </c>
      <c r="G281" s="156">
        <f t="shared" ref="G281:G285" si="39">+G280</f>
        <v>0</v>
      </c>
      <c r="H281" s="273">
        <f>+L72</f>
        <v>0</v>
      </c>
      <c r="I281" s="157">
        <f t="shared" si="31"/>
        <v>0</v>
      </c>
      <c r="J281" s="162">
        <f t="shared" si="26"/>
        <v>0</v>
      </c>
      <c r="K281" s="291">
        <v>12.441860465116278</v>
      </c>
      <c r="L281" s="159"/>
      <c r="M281" s="162">
        <f t="shared" si="27"/>
        <v>0</v>
      </c>
      <c r="N281" s="160">
        <v>0.22</v>
      </c>
      <c r="O281" s="160"/>
      <c r="P281" s="160">
        <v>4.7399999999999998E-2</v>
      </c>
      <c r="Q281" s="161">
        <f t="shared" si="28"/>
        <v>0</v>
      </c>
    </row>
    <row r="282" spans="2:17" x14ac:dyDescent="0.25">
      <c r="B282" s="51" t="s">
        <v>150</v>
      </c>
      <c r="C282" s="52" t="s">
        <v>14</v>
      </c>
      <c r="D282" s="52" t="s">
        <v>29</v>
      </c>
      <c r="E282" s="65" t="s">
        <v>162</v>
      </c>
      <c r="F282" s="155">
        <f t="shared" si="38"/>
        <v>0</v>
      </c>
      <c r="G282" s="156">
        <f t="shared" si="39"/>
        <v>0</v>
      </c>
      <c r="H282" s="273">
        <f>+M72</f>
        <v>0</v>
      </c>
      <c r="I282" s="157">
        <f t="shared" si="31"/>
        <v>0</v>
      </c>
      <c r="J282" s="162">
        <f t="shared" si="26"/>
        <v>0</v>
      </c>
      <c r="K282" s="291">
        <v>10.906976744186048</v>
      </c>
      <c r="L282" s="159"/>
      <c r="M282" s="162">
        <f t="shared" si="27"/>
        <v>0</v>
      </c>
      <c r="N282" s="160">
        <v>0.20699999999999999</v>
      </c>
      <c r="O282" s="160"/>
      <c r="P282" s="160">
        <v>4.7399999999999998E-2</v>
      </c>
      <c r="Q282" s="161">
        <f t="shared" si="28"/>
        <v>0</v>
      </c>
    </row>
    <row r="283" spans="2:17" x14ac:dyDescent="0.25">
      <c r="B283" s="51" t="s">
        <v>150</v>
      </c>
      <c r="C283" s="52" t="s">
        <v>14</v>
      </c>
      <c r="D283" s="52" t="s">
        <v>29</v>
      </c>
      <c r="E283" s="65" t="s">
        <v>163</v>
      </c>
      <c r="F283" s="155">
        <f t="shared" si="38"/>
        <v>0</v>
      </c>
      <c r="G283" s="156">
        <f t="shared" si="39"/>
        <v>0</v>
      </c>
      <c r="H283" s="273">
        <f>+N72</f>
        <v>0</v>
      </c>
      <c r="I283" s="157">
        <f t="shared" si="31"/>
        <v>0</v>
      </c>
      <c r="J283" s="162">
        <f t="shared" si="26"/>
        <v>0</v>
      </c>
      <c r="K283" s="291">
        <v>6.3023255813953485</v>
      </c>
      <c r="L283" s="159"/>
      <c r="M283" s="162">
        <f t="shared" si="27"/>
        <v>0</v>
      </c>
      <c r="N283" s="160">
        <v>4.6199999999999998E-2</v>
      </c>
      <c r="O283" s="160"/>
      <c r="P283" s="160">
        <v>4.7399999999999998E-2</v>
      </c>
      <c r="Q283" s="161">
        <f t="shared" si="28"/>
        <v>0</v>
      </c>
    </row>
    <row r="284" spans="2:17" x14ac:dyDescent="0.25">
      <c r="B284" s="51" t="s">
        <v>150</v>
      </c>
      <c r="C284" s="52" t="s">
        <v>14</v>
      </c>
      <c r="D284" s="52" t="s">
        <v>29</v>
      </c>
      <c r="E284" s="65" t="s">
        <v>164</v>
      </c>
      <c r="F284" s="155">
        <f t="shared" si="38"/>
        <v>0</v>
      </c>
      <c r="G284" s="156">
        <f t="shared" si="39"/>
        <v>0</v>
      </c>
      <c r="H284" s="273">
        <f>+O72</f>
        <v>0</v>
      </c>
      <c r="I284" s="157">
        <f>F284*G284*IF(ISBLANK(H284),1,H284)</f>
        <v>0</v>
      </c>
      <c r="J284" s="162">
        <f t="shared" ref="J284:J347" si="40">K284*$I284</f>
        <v>0</v>
      </c>
      <c r="K284" s="291">
        <v>3.5930232558139532</v>
      </c>
      <c r="L284" s="159"/>
      <c r="M284" s="162">
        <f t="shared" si="27"/>
        <v>0</v>
      </c>
      <c r="N284" s="160">
        <v>4.6199999999999998E-2</v>
      </c>
      <c r="O284" s="160"/>
      <c r="P284" s="160">
        <v>4.7399999999999998E-2</v>
      </c>
      <c r="Q284" s="161">
        <f t="shared" si="28"/>
        <v>0</v>
      </c>
    </row>
    <row r="285" spans="2:17" x14ac:dyDescent="0.25">
      <c r="B285" s="66" t="s">
        <v>150</v>
      </c>
      <c r="C285" s="68" t="s">
        <v>14</v>
      </c>
      <c r="D285" s="68" t="s">
        <v>29</v>
      </c>
      <c r="E285" s="69" t="s">
        <v>165</v>
      </c>
      <c r="F285" s="163">
        <f t="shared" si="38"/>
        <v>0</v>
      </c>
      <c r="G285" s="164">
        <f t="shared" si="39"/>
        <v>0</v>
      </c>
      <c r="H285" s="274">
        <f>+P72</f>
        <v>0</v>
      </c>
      <c r="I285" s="165">
        <f t="shared" si="31"/>
        <v>0</v>
      </c>
      <c r="J285" s="166">
        <f t="shared" si="40"/>
        <v>0</v>
      </c>
      <c r="K285" s="292">
        <v>0.69418604651162785</v>
      </c>
      <c r="L285" s="167"/>
      <c r="M285" s="166">
        <f t="shared" ref="M285:M348" si="41">N285*$I285</f>
        <v>0</v>
      </c>
      <c r="N285" s="168">
        <v>2.3E-3</v>
      </c>
      <c r="O285" s="168"/>
      <c r="P285" s="168">
        <v>4.7399999999999998E-2</v>
      </c>
      <c r="Q285" s="169">
        <f t="shared" ref="Q285:Q348" si="42">+P285*I285</f>
        <v>0</v>
      </c>
    </row>
    <row r="286" spans="2:17" x14ac:dyDescent="0.25">
      <c r="B286" s="49" t="s">
        <v>150</v>
      </c>
      <c r="C286" s="50" t="s">
        <v>14</v>
      </c>
      <c r="D286" s="50" t="s">
        <v>22</v>
      </c>
      <c r="E286" s="65" t="s">
        <v>124</v>
      </c>
      <c r="F286" s="170">
        <f t="shared" si="38"/>
        <v>0</v>
      </c>
      <c r="G286" s="272">
        <f>+D55</f>
        <v>0</v>
      </c>
      <c r="H286" s="212">
        <f>1-SUM(H287:H289)</f>
        <v>0</v>
      </c>
      <c r="I286" s="171">
        <f t="shared" si="31"/>
        <v>0</v>
      </c>
      <c r="J286" s="158">
        <f t="shared" si="40"/>
        <v>0</v>
      </c>
      <c r="K286" s="291">
        <v>11.627906976744185</v>
      </c>
      <c r="L286" s="159"/>
      <c r="M286" s="158">
        <f t="shared" si="41"/>
        <v>0</v>
      </c>
      <c r="N286" s="160">
        <v>0.01</v>
      </c>
      <c r="O286" s="160"/>
      <c r="P286" s="160">
        <v>4.7399999999999998E-2</v>
      </c>
      <c r="Q286" s="161">
        <f t="shared" si="42"/>
        <v>0</v>
      </c>
    </row>
    <row r="287" spans="2:17" x14ac:dyDescent="0.25">
      <c r="B287" s="51" t="s">
        <v>150</v>
      </c>
      <c r="C287" s="52" t="s">
        <v>14</v>
      </c>
      <c r="D287" s="52" t="s">
        <v>22</v>
      </c>
      <c r="E287" s="65" t="s">
        <v>127</v>
      </c>
      <c r="F287" s="155">
        <f t="shared" si="38"/>
        <v>0</v>
      </c>
      <c r="G287" s="156">
        <f>+G286</f>
        <v>0</v>
      </c>
      <c r="H287" s="156">
        <v>0.37</v>
      </c>
      <c r="I287" s="157">
        <f t="shared" si="31"/>
        <v>0</v>
      </c>
      <c r="J287" s="162">
        <f t="shared" si="40"/>
        <v>0</v>
      </c>
      <c r="K287" s="291">
        <v>2.9069767441860463</v>
      </c>
      <c r="L287" s="159"/>
      <c r="M287" s="162">
        <f t="shared" si="41"/>
        <v>0</v>
      </c>
      <c r="N287" s="160">
        <v>5.0000000000000001E-3</v>
      </c>
      <c r="O287" s="160"/>
      <c r="P287" s="160">
        <v>4.7399999999999998E-2</v>
      </c>
      <c r="Q287" s="161">
        <f t="shared" si="42"/>
        <v>0</v>
      </c>
    </row>
    <row r="288" spans="2:17" x14ac:dyDescent="0.25">
      <c r="B288" s="51" t="s">
        <v>150</v>
      </c>
      <c r="C288" s="52" t="s">
        <v>14</v>
      </c>
      <c r="D288" s="52" t="s">
        <v>22</v>
      </c>
      <c r="E288" s="65" t="s">
        <v>47</v>
      </c>
      <c r="F288" s="155">
        <f t="shared" si="38"/>
        <v>0</v>
      </c>
      <c r="G288" s="156">
        <f t="shared" ref="G288:G289" si="43">+G287</f>
        <v>0</v>
      </c>
      <c r="H288" s="156">
        <v>0.62</v>
      </c>
      <c r="I288" s="157">
        <f t="shared" si="31"/>
        <v>0</v>
      </c>
      <c r="J288" s="162">
        <f t="shared" si="40"/>
        <v>0</v>
      </c>
      <c r="K288" s="291">
        <v>2.9069767441860463</v>
      </c>
      <c r="L288" s="159"/>
      <c r="M288" s="162">
        <f t="shared" si="41"/>
        <v>0</v>
      </c>
      <c r="N288" s="160">
        <v>5.0000000000000001E-3</v>
      </c>
      <c r="O288" s="160"/>
      <c r="P288" s="160">
        <v>4.7399999999999998E-2</v>
      </c>
      <c r="Q288" s="161">
        <f t="shared" si="42"/>
        <v>0</v>
      </c>
    </row>
    <row r="289" spans="2:17" x14ac:dyDescent="0.25">
      <c r="B289" s="66" t="s">
        <v>150</v>
      </c>
      <c r="C289" s="68" t="s">
        <v>14</v>
      </c>
      <c r="D289" s="68" t="s">
        <v>22</v>
      </c>
      <c r="E289" s="67" t="s">
        <v>125</v>
      </c>
      <c r="F289" s="163">
        <f t="shared" si="38"/>
        <v>0</v>
      </c>
      <c r="G289" s="164">
        <f t="shared" si="43"/>
        <v>0</v>
      </c>
      <c r="H289" s="164">
        <v>0.01</v>
      </c>
      <c r="I289" s="165">
        <f t="shared" si="31"/>
        <v>0</v>
      </c>
      <c r="J289" s="166">
        <f t="shared" si="40"/>
        <v>0</v>
      </c>
      <c r="K289" s="292">
        <v>2.9069767441860463</v>
      </c>
      <c r="L289" s="167"/>
      <c r="M289" s="166">
        <f t="shared" si="41"/>
        <v>0</v>
      </c>
      <c r="N289" s="168">
        <v>5.0000000000000001E-3</v>
      </c>
      <c r="O289" s="168"/>
      <c r="P289" s="168">
        <v>4.7399999999999998E-2</v>
      </c>
      <c r="Q289" s="169">
        <f t="shared" si="42"/>
        <v>0</v>
      </c>
    </row>
    <row r="290" spans="2:17" x14ac:dyDescent="0.25">
      <c r="B290" s="49" t="s">
        <v>150</v>
      </c>
      <c r="C290" s="50" t="s">
        <v>14</v>
      </c>
      <c r="D290" s="50" t="s">
        <v>24</v>
      </c>
      <c r="E290" s="65" t="s">
        <v>124</v>
      </c>
      <c r="F290" s="170">
        <f t="shared" si="38"/>
        <v>0</v>
      </c>
      <c r="G290" s="272">
        <f>+E55</f>
        <v>0</v>
      </c>
      <c r="H290" s="212">
        <f>1-SUM(H291:H293)</f>
        <v>0</v>
      </c>
      <c r="I290" s="171">
        <f>F290*G290*IF(ISBLANK(H290),1,H290)</f>
        <v>0</v>
      </c>
      <c r="J290" s="158">
        <f t="shared" si="40"/>
        <v>0</v>
      </c>
      <c r="K290" s="291">
        <v>8.7255813953488381</v>
      </c>
      <c r="L290" s="159"/>
      <c r="M290" s="158">
        <f t="shared" si="41"/>
        <v>0</v>
      </c>
      <c r="N290" s="160">
        <v>0.01</v>
      </c>
      <c r="O290" s="160"/>
      <c r="P290" s="160">
        <v>4.7399999999999998E-2</v>
      </c>
      <c r="Q290" s="161">
        <f t="shared" si="42"/>
        <v>0</v>
      </c>
    </row>
    <row r="291" spans="2:17" x14ac:dyDescent="0.25">
      <c r="B291" s="51" t="s">
        <v>150</v>
      </c>
      <c r="C291" s="52" t="s">
        <v>14</v>
      </c>
      <c r="D291" s="52" t="s">
        <v>24</v>
      </c>
      <c r="E291" s="65" t="s">
        <v>127</v>
      </c>
      <c r="F291" s="155">
        <f t="shared" si="38"/>
        <v>0</v>
      </c>
      <c r="G291" s="156">
        <f>+G290</f>
        <v>0</v>
      </c>
      <c r="H291" s="156">
        <v>0.37</v>
      </c>
      <c r="I291" s="157">
        <f t="shared" ref="I291:I349" si="44">F291*G291*IF(ISBLANK(H291),1,H291)</f>
        <v>0</v>
      </c>
      <c r="J291" s="162">
        <f t="shared" si="40"/>
        <v>0</v>
      </c>
      <c r="K291" s="291">
        <v>5.0418604651162795</v>
      </c>
      <c r="L291" s="159"/>
      <c r="M291" s="162">
        <f t="shared" si="41"/>
        <v>0</v>
      </c>
      <c r="N291" s="160">
        <v>5.0000000000000001E-3</v>
      </c>
      <c r="O291" s="160"/>
      <c r="P291" s="160">
        <v>4.7399999999999998E-2</v>
      </c>
      <c r="Q291" s="161">
        <f t="shared" si="42"/>
        <v>0</v>
      </c>
    </row>
    <row r="292" spans="2:17" x14ac:dyDescent="0.25">
      <c r="B292" s="51" t="s">
        <v>150</v>
      </c>
      <c r="C292" s="52" t="s">
        <v>14</v>
      </c>
      <c r="D292" s="52" t="s">
        <v>24</v>
      </c>
      <c r="E292" s="65" t="s">
        <v>47</v>
      </c>
      <c r="F292" s="155">
        <f t="shared" si="38"/>
        <v>0</v>
      </c>
      <c r="G292" s="156">
        <f t="shared" ref="G292:G293" si="45">+G291</f>
        <v>0</v>
      </c>
      <c r="H292" s="156">
        <v>0.62</v>
      </c>
      <c r="I292" s="157">
        <f t="shared" si="44"/>
        <v>0</v>
      </c>
      <c r="J292" s="162">
        <f t="shared" si="40"/>
        <v>0</v>
      </c>
      <c r="K292" s="291">
        <v>2.8744186046511628</v>
      </c>
      <c r="L292" s="159"/>
      <c r="M292" s="162">
        <f t="shared" si="41"/>
        <v>0</v>
      </c>
      <c r="N292" s="160">
        <v>5.0000000000000001E-3</v>
      </c>
      <c r="O292" s="160"/>
      <c r="P292" s="160">
        <v>4.7399999999999998E-2</v>
      </c>
      <c r="Q292" s="161">
        <f t="shared" si="42"/>
        <v>0</v>
      </c>
    </row>
    <row r="293" spans="2:17" x14ac:dyDescent="0.25">
      <c r="B293" s="66" t="s">
        <v>150</v>
      </c>
      <c r="C293" s="68" t="s">
        <v>14</v>
      </c>
      <c r="D293" s="68" t="s">
        <v>24</v>
      </c>
      <c r="E293" s="67" t="s">
        <v>125</v>
      </c>
      <c r="F293" s="163">
        <f t="shared" si="38"/>
        <v>0</v>
      </c>
      <c r="G293" s="164">
        <f t="shared" si="45"/>
        <v>0</v>
      </c>
      <c r="H293" s="164">
        <v>0.01</v>
      </c>
      <c r="I293" s="165">
        <f t="shared" si="44"/>
        <v>0</v>
      </c>
      <c r="J293" s="166">
        <f t="shared" si="40"/>
        <v>0</v>
      </c>
      <c r="K293" s="292">
        <v>0.55534883720930239</v>
      </c>
      <c r="L293" s="167"/>
      <c r="M293" s="166">
        <f t="shared" si="41"/>
        <v>0</v>
      </c>
      <c r="N293" s="168">
        <v>5.0000000000000001E-3</v>
      </c>
      <c r="O293" s="168"/>
      <c r="P293" s="168">
        <v>4.7399999999999998E-2</v>
      </c>
      <c r="Q293" s="169">
        <f t="shared" si="42"/>
        <v>0</v>
      </c>
    </row>
    <row r="294" spans="2:17" x14ac:dyDescent="0.25">
      <c r="B294" s="77" t="s">
        <v>150</v>
      </c>
      <c r="C294" s="78" t="s">
        <v>14</v>
      </c>
      <c r="D294" s="78" t="s">
        <v>108</v>
      </c>
      <c r="E294" s="79"/>
      <c r="F294" s="173">
        <f t="shared" si="38"/>
        <v>0</v>
      </c>
      <c r="G294" s="275">
        <f>+I55</f>
        <v>0</v>
      </c>
      <c r="H294" s="174">
        <v>1</v>
      </c>
      <c r="I294" s="175">
        <f t="shared" si="44"/>
        <v>0</v>
      </c>
      <c r="J294" s="176">
        <f t="shared" si="40"/>
        <v>0</v>
      </c>
      <c r="K294" s="292">
        <v>0</v>
      </c>
      <c r="L294" s="167"/>
      <c r="M294" s="176">
        <f t="shared" si="41"/>
        <v>0</v>
      </c>
      <c r="N294" s="168">
        <v>0</v>
      </c>
      <c r="O294" s="168"/>
      <c r="P294" s="168">
        <v>4.7399999999999998E-2</v>
      </c>
      <c r="Q294" s="169">
        <f t="shared" si="42"/>
        <v>0</v>
      </c>
    </row>
    <row r="295" spans="2:17" x14ac:dyDescent="0.25">
      <c r="B295" s="77" t="s">
        <v>150</v>
      </c>
      <c r="C295" s="78" t="s">
        <v>14</v>
      </c>
      <c r="D295" s="78" t="s">
        <v>44</v>
      </c>
      <c r="E295" s="79"/>
      <c r="F295" s="173">
        <f t="shared" si="38"/>
        <v>0</v>
      </c>
      <c r="G295" s="275">
        <f>+L55</f>
        <v>0</v>
      </c>
      <c r="H295" s="174">
        <v>1</v>
      </c>
      <c r="I295" s="175">
        <f t="shared" si="44"/>
        <v>0</v>
      </c>
      <c r="J295" s="176">
        <f t="shared" si="40"/>
        <v>0</v>
      </c>
      <c r="K295" s="292">
        <v>0.62441860465116283</v>
      </c>
      <c r="L295" s="167"/>
      <c r="M295" s="176">
        <f t="shared" si="41"/>
        <v>0</v>
      </c>
      <c r="N295" s="168">
        <v>5.0000000000000001E-4</v>
      </c>
      <c r="O295" s="168"/>
      <c r="P295" s="168">
        <v>4.7399999999999998E-2</v>
      </c>
      <c r="Q295" s="169">
        <f t="shared" si="42"/>
        <v>0</v>
      </c>
    </row>
    <row r="296" spans="2:17" ht="15.75" thickBot="1" x14ac:dyDescent="0.3">
      <c r="B296" s="59" t="s">
        <v>150</v>
      </c>
      <c r="C296" s="82" t="s">
        <v>14</v>
      </c>
      <c r="D296" s="82" t="s">
        <v>45</v>
      </c>
      <c r="E296" s="80"/>
      <c r="F296" s="177">
        <f t="shared" si="38"/>
        <v>0</v>
      </c>
      <c r="G296" s="276">
        <f>+J55</f>
        <v>0</v>
      </c>
      <c r="H296" s="178">
        <v>1</v>
      </c>
      <c r="I296" s="179">
        <f t="shared" si="44"/>
        <v>0</v>
      </c>
      <c r="J296" s="180">
        <f t="shared" si="40"/>
        <v>0</v>
      </c>
      <c r="K296" s="293">
        <v>0</v>
      </c>
      <c r="L296" s="181"/>
      <c r="M296" s="180">
        <f t="shared" si="41"/>
        <v>0</v>
      </c>
      <c r="N296" s="182">
        <v>0</v>
      </c>
      <c r="O296" s="182"/>
      <c r="P296" s="182">
        <v>4.7399999999999998E-2</v>
      </c>
      <c r="Q296" s="183">
        <f t="shared" si="42"/>
        <v>0</v>
      </c>
    </row>
    <row r="297" spans="2:17" x14ac:dyDescent="0.25">
      <c r="B297" s="62" t="s">
        <v>151</v>
      </c>
      <c r="C297" s="64" t="s">
        <v>14</v>
      </c>
      <c r="D297" s="88" t="s">
        <v>29</v>
      </c>
      <c r="E297" s="73" t="s">
        <v>159</v>
      </c>
      <c r="F297" s="280">
        <f>+B34</f>
        <v>0</v>
      </c>
      <c r="G297" s="272">
        <f>+C56+H56</f>
        <v>0</v>
      </c>
      <c r="H297" s="272">
        <f>+J73</f>
        <v>0</v>
      </c>
      <c r="I297" s="150">
        <f t="shared" si="44"/>
        <v>0</v>
      </c>
      <c r="J297" s="184">
        <f t="shared" si="40"/>
        <v>0</v>
      </c>
      <c r="K297" s="290">
        <v>19.186046511627907</v>
      </c>
      <c r="L297" s="152"/>
      <c r="M297" s="184">
        <f t="shared" si="41"/>
        <v>0</v>
      </c>
      <c r="N297" s="153">
        <v>0.90900000000000003</v>
      </c>
      <c r="O297" s="153"/>
      <c r="P297" s="153">
        <v>4.7399999999999998E-2</v>
      </c>
      <c r="Q297" s="154">
        <f t="shared" si="42"/>
        <v>0</v>
      </c>
    </row>
    <row r="298" spans="2:17" x14ac:dyDescent="0.25">
      <c r="B298" s="51" t="s">
        <v>151</v>
      </c>
      <c r="C298" s="52" t="s">
        <v>14</v>
      </c>
      <c r="D298" s="50" t="s">
        <v>29</v>
      </c>
      <c r="E298" s="65" t="s">
        <v>160</v>
      </c>
      <c r="F298" s="155">
        <f>+$F$297</f>
        <v>0</v>
      </c>
      <c r="G298" s="156">
        <f>+G297</f>
        <v>0</v>
      </c>
      <c r="H298" s="273">
        <f>+K73</f>
        <v>0</v>
      </c>
      <c r="I298" s="171">
        <f t="shared" si="44"/>
        <v>0</v>
      </c>
      <c r="J298" s="158">
        <f t="shared" si="40"/>
        <v>0</v>
      </c>
      <c r="K298" s="291">
        <v>11.744186046511627</v>
      </c>
      <c r="L298" s="159"/>
      <c r="M298" s="158">
        <f t="shared" si="41"/>
        <v>0</v>
      </c>
      <c r="N298" s="160">
        <v>0.47899999999999998</v>
      </c>
      <c r="O298" s="160"/>
      <c r="P298" s="160">
        <v>4.7399999999999998E-2</v>
      </c>
      <c r="Q298" s="161">
        <f t="shared" si="42"/>
        <v>0</v>
      </c>
    </row>
    <row r="299" spans="2:17" x14ac:dyDescent="0.25">
      <c r="B299" s="51" t="s">
        <v>151</v>
      </c>
      <c r="C299" s="52" t="s">
        <v>14</v>
      </c>
      <c r="D299" s="52" t="s">
        <v>29</v>
      </c>
      <c r="E299" s="65" t="s">
        <v>161</v>
      </c>
      <c r="F299" s="155">
        <f t="shared" ref="F299:F314" si="46">+$F$297</f>
        <v>0</v>
      </c>
      <c r="G299" s="156">
        <f t="shared" ref="G299:G303" si="47">+G298</f>
        <v>0</v>
      </c>
      <c r="H299" s="273">
        <f>+L73</f>
        <v>0</v>
      </c>
      <c r="I299" s="157">
        <f t="shared" si="44"/>
        <v>0</v>
      </c>
      <c r="J299" s="162">
        <f t="shared" si="40"/>
        <v>0</v>
      </c>
      <c r="K299" s="291">
        <v>12.441860465116278</v>
      </c>
      <c r="L299" s="159"/>
      <c r="M299" s="162">
        <f t="shared" si="41"/>
        <v>0</v>
      </c>
      <c r="N299" s="160">
        <v>0.22</v>
      </c>
      <c r="O299" s="160"/>
      <c r="P299" s="160">
        <v>4.7399999999999998E-2</v>
      </c>
      <c r="Q299" s="161">
        <f t="shared" si="42"/>
        <v>0</v>
      </c>
    </row>
    <row r="300" spans="2:17" x14ac:dyDescent="0.25">
      <c r="B300" s="51" t="s">
        <v>151</v>
      </c>
      <c r="C300" s="52" t="s">
        <v>14</v>
      </c>
      <c r="D300" s="52" t="s">
        <v>29</v>
      </c>
      <c r="E300" s="65" t="s">
        <v>162</v>
      </c>
      <c r="F300" s="155">
        <f t="shared" si="46"/>
        <v>0</v>
      </c>
      <c r="G300" s="156">
        <f t="shared" si="47"/>
        <v>0</v>
      </c>
      <c r="H300" s="273">
        <f>+M73</f>
        <v>0</v>
      </c>
      <c r="I300" s="157">
        <f t="shared" si="44"/>
        <v>0</v>
      </c>
      <c r="J300" s="162">
        <f t="shared" si="40"/>
        <v>0</v>
      </c>
      <c r="K300" s="291">
        <v>10.906976744186048</v>
      </c>
      <c r="L300" s="159"/>
      <c r="M300" s="162">
        <f t="shared" si="41"/>
        <v>0</v>
      </c>
      <c r="N300" s="160">
        <v>0.20699999999999999</v>
      </c>
      <c r="O300" s="160"/>
      <c r="P300" s="160">
        <v>4.7399999999999998E-2</v>
      </c>
      <c r="Q300" s="161">
        <f t="shared" si="42"/>
        <v>0</v>
      </c>
    </row>
    <row r="301" spans="2:17" x14ac:dyDescent="0.25">
      <c r="B301" s="51" t="s">
        <v>151</v>
      </c>
      <c r="C301" s="52" t="s">
        <v>14</v>
      </c>
      <c r="D301" s="52" t="s">
        <v>29</v>
      </c>
      <c r="E301" s="65" t="s">
        <v>163</v>
      </c>
      <c r="F301" s="155">
        <f t="shared" si="46"/>
        <v>0</v>
      </c>
      <c r="G301" s="156">
        <f t="shared" si="47"/>
        <v>0</v>
      </c>
      <c r="H301" s="273">
        <f>+N73</f>
        <v>0</v>
      </c>
      <c r="I301" s="157">
        <f t="shared" si="44"/>
        <v>0</v>
      </c>
      <c r="J301" s="162">
        <f t="shared" si="40"/>
        <v>0</v>
      </c>
      <c r="K301" s="291">
        <v>6.3023255813953485</v>
      </c>
      <c r="L301" s="159"/>
      <c r="M301" s="162">
        <f t="shared" si="41"/>
        <v>0</v>
      </c>
      <c r="N301" s="160">
        <v>4.6199999999999998E-2</v>
      </c>
      <c r="O301" s="160"/>
      <c r="P301" s="160">
        <v>4.7399999999999998E-2</v>
      </c>
      <c r="Q301" s="161">
        <f t="shared" si="42"/>
        <v>0</v>
      </c>
    </row>
    <row r="302" spans="2:17" x14ac:dyDescent="0.25">
      <c r="B302" s="51" t="s">
        <v>151</v>
      </c>
      <c r="C302" s="52" t="s">
        <v>14</v>
      </c>
      <c r="D302" s="52" t="s">
        <v>29</v>
      </c>
      <c r="E302" s="65" t="s">
        <v>164</v>
      </c>
      <c r="F302" s="155">
        <f t="shared" si="46"/>
        <v>0</v>
      </c>
      <c r="G302" s="156">
        <f t="shared" si="47"/>
        <v>0</v>
      </c>
      <c r="H302" s="273">
        <f>+O73</f>
        <v>0</v>
      </c>
      <c r="I302" s="157">
        <f>F302*G302*IF(ISBLANK(H302),1,H302)</f>
        <v>0</v>
      </c>
      <c r="J302" s="162">
        <f t="shared" si="40"/>
        <v>0</v>
      </c>
      <c r="K302" s="291">
        <v>3.5930232558139532</v>
      </c>
      <c r="L302" s="159"/>
      <c r="M302" s="162">
        <f t="shared" si="41"/>
        <v>0</v>
      </c>
      <c r="N302" s="160">
        <v>4.6199999999999998E-2</v>
      </c>
      <c r="O302" s="160"/>
      <c r="P302" s="160">
        <v>4.7399999999999998E-2</v>
      </c>
      <c r="Q302" s="161">
        <f t="shared" si="42"/>
        <v>0</v>
      </c>
    </row>
    <row r="303" spans="2:17" x14ac:dyDescent="0.25">
      <c r="B303" s="66" t="s">
        <v>151</v>
      </c>
      <c r="C303" s="68" t="s">
        <v>14</v>
      </c>
      <c r="D303" s="68" t="s">
        <v>29</v>
      </c>
      <c r="E303" s="69" t="s">
        <v>165</v>
      </c>
      <c r="F303" s="163">
        <f t="shared" si="46"/>
        <v>0</v>
      </c>
      <c r="G303" s="164">
        <f t="shared" si="47"/>
        <v>0</v>
      </c>
      <c r="H303" s="274">
        <f>+P73</f>
        <v>0</v>
      </c>
      <c r="I303" s="165">
        <f t="shared" ref="I303:I307" si="48">F303*G303*IF(ISBLANK(H303),1,H303)</f>
        <v>0</v>
      </c>
      <c r="J303" s="166">
        <f t="shared" si="40"/>
        <v>0</v>
      </c>
      <c r="K303" s="292">
        <v>0.69418604651162785</v>
      </c>
      <c r="L303" s="167"/>
      <c r="M303" s="166">
        <f t="shared" si="41"/>
        <v>0</v>
      </c>
      <c r="N303" s="168">
        <v>2.3E-3</v>
      </c>
      <c r="O303" s="168"/>
      <c r="P303" s="168">
        <v>4.7399999999999998E-2</v>
      </c>
      <c r="Q303" s="169">
        <f t="shared" si="42"/>
        <v>0</v>
      </c>
    </row>
    <row r="304" spans="2:17" x14ac:dyDescent="0.25">
      <c r="B304" s="49" t="s">
        <v>151</v>
      </c>
      <c r="C304" s="50" t="s">
        <v>14</v>
      </c>
      <c r="D304" s="50" t="s">
        <v>22</v>
      </c>
      <c r="E304" s="65" t="s">
        <v>124</v>
      </c>
      <c r="F304" s="170">
        <f t="shared" si="46"/>
        <v>0</v>
      </c>
      <c r="G304" s="272">
        <f>+D56</f>
        <v>0</v>
      </c>
      <c r="H304" s="212">
        <f>1-SUM(H305:H307)</f>
        <v>0</v>
      </c>
      <c r="I304" s="171">
        <f t="shared" si="48"/>
        <v>0</v>
      </c>
      <c r="J304" s="158">
        <f t="shared" si="40"/>
        <v>0</v>
      </c>
      <c r="K304" s="291">
        <v>11.627906976744185</v>
      </c>
      <c r="L304" s="159"/>
      <c r="M304" s="158">
        <f t="shared" si="41"/>
        <v>0</v>
      </c>
      <c r="N304" s="160">
        <v>0.01</v>
      </c>
      <c r="O304" s="160"/>
      <c r="P304" s="160">
        <v>4.7399999999999998E-2</v>
      </c>
      <c r="Q304" s="161">
        <f t="shared" si="42"/>
        <v>0</v>
      </c>
    </row>
    <row r="305" spans="2:17" x14ac:dyDescent="0.25">
      <c r="B305" s="51" t="s">
        <v>151</v>
      </c>
      <c r="C305" s="52" t="s">
        <v>14</v>
      </c>
      <c r="D305" s="52" t="s">
        <v>22</v>
      </c>
      <c r="E305" s="65" t="s">
        <v>127</v>
      </c>
      <c r="F305" s="155">
        <f t="shared" si="46"/>
        <v>0</v>
      </c>
      <c r="G305" s="156">
        <f>+G304</f>
        <v>0</v>
      </c>
      <c r="H305" s="156">
        <v>0.37</v>
      </c>
      <c r="I305" s="157">
        <f t="shared" si="48"/>
        <v>0</v>
      </c>
      <c r="J305" s="162">
        <f t="shared" si="40"/>
        <v>0</v>
      </c>
      <c r="K305" s="291">
        <v>2.9069767441860463</v>
      </c>
      <c r="L305" s="159"/>
      <c r="M305" s="162">
        <f t="shared" si="41"/>
        <v>0</v>
      </c>
      <c r="N305" s="160">
        <v>5.0000000000000001E-3</v>
      </c>
      <c r="O305" s="160"/>
      <c r="P305" s="160">
        <v>4.7399999999999998E-2</v>
      </c>
      <c r="Q305" s="161">
        <f t="shared" si="42"/>
        <v>0</v>
      </c>
    </row>
    <row r="306" spans="2:17" x14ac:dyDescent="0.25">
      <c r="B306" s="51" t="s">
        <v>151</v>
      </c>
      <c r="C306" s="52" t="s">
        <v>14</v>
      </c>
      <c r="D306" s="52" t="s">
        <v>22</v>
      </c>
      <c r="E306" s="65" t="s">
        <v>47</v>
      </c>
      <c r="F306" s="155">
        <f t="shared" si="46"/>
        <v>0</v>
      </c>
      <c r="G306" s="156">
        <f t="shared" ref="G306:G307" si="49">+G305</f>
        <v>0</v>
      </c>
      <c r="H306" s="156">
        <v>0.62</v>
      </c>
      <c r="I306" s="157">
        <f t="shared" si="48"/>
        <v>0</v>
      </c>
      <c r="J306" s="162">
        <f t="shared" si="40"/>
        <v>0</v>
      </c>
      <c r="K306" s="291">
        <v>2.9069767441860463</v>
      </c>
      <c r="L306" s="159"/>
      <c r="M306" s="162">
        <f t="shared" si="41"/>
        <v>0</v>
      </c>
      <c r="N306" s="160">
        <v>5.0000000000000001E-3</v>
      </c>
      <c r="O306" s="160"/>
      <c r="P306" s="160">
        <v>4.7399999999999998E-2</v>
      </c>
      <c r="Q306" s="161">
        <f t="shared" si="42"/>
        <v>0</v>
      </c>
    </row>
    <row r="307" spans="2:17" x14ac:dyDescent="0.25">
      <c r="B307" s="66" t="s">
        <v>151</v>
      </c>
      <c r="C307" s="68" t="s">
        <v>14</v>
      </c>
      <c r="D307" s="68" t="s">
        <v>22</v>
      </c>
      <c r="E307" s="67" t="s">
        <v>125</v>
      </c>
      <c r="F307" s="163">
        <f t="shared" si="46"/>
        <v>0</v>
      </c>
      <c r="G307" s="164">
        <f t="shared" si="49"/>
        <v>0</v>
      </c>
      <c r="H307" s="164">
        <v>0.01</v>
      </c>
      <c r="I307" s="165">
        <f t="shared" si="48"/>
        <v>0</v>
      </c>
      <c r="J307" s="166">
        <f t="shared" si="40"/>
        <v>0</v>
      </c>
      <c r="K307" s="292">
        <v>2.9069767441860463</v>
      </c>
      <c r="L307" s="167"/>
      <c r="M307" s="166">
        <f t="shared" si="41"/>
        <v>0</v>
      </c>
      <c r="N307" s="168">
        <v>5.0000000000000001E-3</v>
      </c>
      <c r="O307" s="168"/>
      <c r="P307" s="168">
        <v>4.7399999999999998E-2</v>
      </c>
      <c r="Q307" s="169">
        <f t="shared" si="42"/>
        <v>0</v>
      </c>
    </row>
    <row r="308" spans="2:17" x14ac:dyDescent="0.25">
      <c r="B308" s="49" t="s">
        <v>151</v>
      </c>
      <c r="C308" s="50" t="s">
        <v>14</v>
      </c>
      <c r="D308" s="50" t="s">
        <v>24</v>
      </c>
      <c r="E308" s="65" t="s">
        <v>124</v>
      </c>
      <c r="F308" s="170">
        <f t="shared" si="46"/>
        <v>0</v>
      </c>
      <c r="G308" s="272">
        <f>+E56</f>
        <v>0</v>
      </c>
      <c r="H308" s="212">
        <f>1-SUM(H309:H311)</f>
        <v>0</v>
      </c>
      <c r="I308" s="171">
        <f>F308*G308*IF(ISBLANK(H308),1,H308)</f>
        <v>0</v>
      </c>
      <c r="J308" s="158">
        <f t="shared" si="40"/>
        <v>0</v>
      </c>
      <c r="K308" s="291">
        <v>8.7255813953488381</v>
      </c>
      <c r="L308" s="159"/>
      <c r="M308" s="158">
        <f t="shared" si="41"/>
        <v>0</v>
      </c>
      <c r="N308" s="160">
        <v>0.01</v>
      </c>
      <c r="O308" s="160"/>
      <c r="P308" s="160">
        <v>4.7399999999999998E-2</v>
      </c>
      <c r="Q308" s="161">
        <f t="shared" si="42"/>
        <v>0</v>
      </c>
    </row>
    <row r="309" spans="2:17" x14ac:dyDescent="0.25">
      <c r="B309" s="51" t="s">
        <v>151</v>
      </c>
      <c r="C309" s="52" t="s">
        <v>14</v>
      </c>
      <c r="D309" s="52" t="s">
        <v>24</v>
      </c>
      <c r="E309" s="65" t="s">
        <v>127</v>
      </c>
      <c r="F309" s="155">
        <f t="shared" si="46"/>
        <v>0</v>
      </c>
      <c r="G309" s="156">
        <f>+G308</f>
        <v>0</v>
      </c>
      <c r="H309" s="156">
        <v>0.37</v>
      </c>
      <c r="I309" s="157">
        <f t="shared" ref="I309:I319" si="50">F309*G309*IF(ISBLANK(H309),1,H309)</f>
        <v>0</v>
      </c>
      <c r="J309" s="162">
        <f t="shared" si="40"/>
        <v>0</v>
      </c>
      <c r="K309" s="291">
        <v>5.0418604651162795</v>
      </c>
      <c r="L309" s="159"/>
      <c r="M309" s="162">
        <f t="shared" si="41"/>
        <v>0</v>
      </c>
      <c r="N309" s="160">
        <v>5.0000000000000001E-3</v>
      </c>
      <c r="O309" s="160"/>
      <c r="P309" s="160">
        <v>4.7399999999999998E-2</v>
      </c>
      <c r="Q309" s="161">
        <f t="shared" si="42"/>
        <v>0</v>
      </c>
    </row>
    <row r="310" spans="2:17" x14ac:dyDescent="0.25">
      <c r="B310" s="51" t="s">
        <v>151</v>
      </c>
      <c r="C310" s="52" t="s">
        <v>14</v>
      </c>
      <c r="D310" s="52" t="s">
        <v>24</v>
      </c>
      <c r="E310" s="65" t="s">
        <v>47</v>
      </c>
      <c r="F310" s="155">
        <f t="shared" si="46"/>
        <v>0</v>
      </c>
      <c r="G310" s="156">
        <f t="shared" ref="G310:G311" si="51">+G309</f>
        <v>0</v>
      </c>
      <c r="H310" s="156">
        <v>0.62</v>
      </c>
      <c r="I310" s="157">
        <f t="shared" si="50"/>
        <v>0</v>
      </c>
      <c r="J310" s="162">
        <f t="shared" si="40"/>
        <v>0</v>
      </c>
      <c r="K310" s="291">
        <v>2.8744186046511628</v>
      </c>
      <c r="L310" s="159"/>
      <c r="M310" s="162">
        <f t="shared" si="41"/>
        <v>0</v>
      </c>
      <c r="N310" s="160">
        <v>5.0000000000000001E-3</v>
      </c>
      <c r="O310" s="160"/>
      <c r="P310" s="160">
        <v>4.7399999999999998E-2</v>
      </c>
      <c r="Q310" s="161">
        <f t="shared" si="42"/>
        <v>0</v>
      </c>
    </row>
    <row r="311" spans="2:17" x14ac:dyDescent="0.25">
      <c r="B311" s="66" t="s">
        <v>151</v>
      </c>
      <c r="C311" s="68" t="s">
        <v>14</v>
      </c>
      <c r="D311" s="68" t="s">
        <v>24</v>
      </c>
      <c r="E311" s="67" t="s">
        <v>125</v>
      </c>
      <c r="F311" s="163">
        <f t="shared" si="46"/>
        <v>0</v>
      </c>
      <c r="G311" s="164">
        <f t="shared" si="51"/>
        <v>0</v>
      </c>
      <c r="H311" s="164">
        <v>0.01</v>
      </c>
      <c r="I311" s="165">
        <f t="shared" si="50"/>
        <v>0</v>
      </c>
      <c r="J311" s="166">
        <f t="shared" si="40"/>
        <v>0</v>
      </c>
      <c r="K311" s="292">
        <v>0.55534883720930239</v>
      </c>
      <c r="L311" s="167"/>
      <c r="M311" s="166">
        <f t="shared" si="41"/>
        <v>0</v>
      </c>
      <c r="N311" s="168">
        <v>5.0000000000000001E-3</v>
      </c>
      <c r="O311" s="168"/>
      <c r="P311" s="168">
        <v>4.7399999999999998E-2</v>
      </c>
      <c r="Q311" s="169">
        <f t="shared" si="42"/>
        <v>0</v>
      </c>
    </row>
    <row r="312" spans="2:17" x14ac:dyDescent="0.25">
      <c r="B312" s="77" t="s">
        <v>151</v>
      </c>
      <c r="C312" s="78" t="s">
        <v>14</v>
      </c>
      <c r="D312" s="78" t="s">
        <v>108</v>
      </c>
      <c r="E312" s="79"/>
      <c r="F312" s="173">
        <f t="shared" si="46"/>
        <v>0</v>
      </c>
      <c r="G312" s="275">
        <f>+I56</f>
        <v>0</v>
      </c>
      <c r="H312" s="174">
        <v>1</v>
      </c>
      <c r="I312" s="175">
        <f t="shared" si="50"/>
        <v>0</v>
      </c>
      <c r="J312" s="176">
        <f t="shared" si="40"/>
        <v>0</v>
      </c>
      <c r="K312" s="292">
        <v>0</v>
      </c>
      <c r="L312" s="167"/>
      <c r="M312" s="176">
        <f t="shared" si="41"/>
        <v>0</v>
      </c>
      <c r="N312" s="168">
        <v>0</v>
      </c>
      <c r="O312" s="168"/>
      <c r="P312" s="168">
        <v>4.7399999999999998E-2</v>
      </c>
      <c r="Q312" s="169">
        <f t="shared" si="42"/>
        <v>0</v>
      </c>
    </row>
    <row r="313" spans="2:17" x14ac:dyDescent="0.25">
      <c r="B313" s="77" t="s">
        <v>151</v>
      </c>
      <c r="C313" s="78" t="s">
        <v>14</v>
      </c>
      <c r="D313" s="78" t="s">
        <v>44</v>
      </c>
      <c r="E313" s="79"/>
      <c r="F313" s="173">
        <f t="shared" si="46"/>
        <v>0</v>
      </c>
      <c r="G313" s="275">
        <f>+L56</f>
        <v>0</v>
      </c>
      <c r="H313" s="174">
        <v>1</v>
      </c>
      <c r="I313" s="175">
        <f t="shared" si="50"/>
        <v>0</v>
      </c>
      <c r="J313" s="176">
        <f t="shared" si="40"/>
        <v>0</v>
      </c>
      <c r="K313" s="292">
        <v>0.62441860465116283</v>
      </c>
      <c r="L313" s="167"/>
      <c r="M313" s="176">
        <f t="shared" si="41"/>
        <v>0</v>
      </c>
      <c r="N313" s="168">
        <v>5.0000000000000001E-4</v>
      </c>
      <c r="O313" s="168"/>
      <c r="P313" s="168">
        <v>4.7399999999999998E-2</v>
      </c>
      <c r="Q313" s="169">
        <f t="shared" si="42"/>
        <v>0</v>
      </c>
    </row>
    <row r="314" spans="2:17" ht="15.75" thickBot="1" x14ac:dyDescent="0.3">
      <c r="B314" s="59" t="s">
        <v>151</v>
      </c>
      <c r="C314" s="82" t="s">
        <v>14</v>
      </c>
      <c r="D314" s="82" t="s">
        <v>45</v>
      </c>
      <c r="E314" s="80"/>
      <c r="F314" s="177">
        <f t="shared" si="46"/>
        <v>0</v>
      </c>
      <c r="G314" s="276">
        <f>+J56</f>
        <v>0</v>
      </c>
      <c r="H314" s="178">
        <v>1</v>
      </c>
      <c r="I314" s="179">
        <f t="shared" si="50"/>
        <v>0</v>
      </c>
      <c r="J314" s="180">
        <f t="shared" si="40"/>
        <v>0</v>
      </c>
      <c r="K314" s="293">
        <v>0</v>
      </c>
      <c r="L314" s="181"/>
      <c r="M314" s="180">
        <f t="shared" si="41"/>
        <v>0</v>
      </c>
      <c r="N314" s="182">
        <v>0</v>
      </c>
      <c r="O314" s="182"/>
      <c r="P314" s="182">
        <v>4.7399999999999998E-2</v>
      </c>
      <c r="Q314" s="183">
        <f t="shared" si="42"/>
        <v>0</v>
      </c>
    </row>
    <row r="315" spans="2:17" x14ac:dyDescent="0.25">
      <c r="B315" s="49" t="s">
        <v>110</v>
      </c>
      <c r="C315" s="50" t="s">
        <v>14</v>
      </c>
      <c r="D315" s="72" t="s">
        <v>29</v>
      </c>
      <c r="E315" s="73" t="s">
        <v>159</v>
      </c>
      <c r="F315" s="280">
        <f>+B35</f>
        <v>0</v>
      </c>
      <c r="G315" s="272">
        <f>+C57+H57</f>
        <v>0</v>
      </c>
      <c r="H315" s="272">
        <f>+J74</f>
        <v>0</v>
      </c>
      <c r="I315" s="171">
        <f t="shared" si="50"/>
        <v>0</v>
      </c>
      <c r="J315" s="158">
        <f t="shared" si="40"/>
        <v>0</v>
      </c>
      <c r="K315" s="291">
        <v>12.325581395348838</v>
      </c>
      <c r="L315" s="159"/>
      <c r="M315" s="158">
        <f t="shared" si="41"/>
        <v>0</v>
      </c>
      <c r="N315" s="160">
        <v>0.47</v>
      </c>
      <c r="O315" s="160"/>
      <c r="P315" s="160">
        <v>4.7399999999999998E-2</v>
      </c>
      <c r="Q315" s="161">
        <f t="shared" si="42"/>
        <v>0</v>
      </c>
    </row>
    <row r="316" spans="2:17" x14ac:dyDescent="0.25">
      <c r="B316" s="51" t="s">
        <v>110</v>
      </c>
      <c r="C316" s="52" t="s">
        <v>14</v>
      </c>
      <c r="D316" s="50" t="s">
        <v>29</v>
      </c>
      <c r="E316" s="65" t="s">
        <v>160</v>
      </c>
      <c r="F316" s="155">
        <f>+$F$315</f>
        <v>0</v>
      </c>
      <c r="G316" s="156">
        <f>+G315</f>
        <v>0</v>
      </c>
      <c r="H316" s="273">
        <f>+K74</f>
        <v>0</v>
      </c>
      <c r="I316" s="171">
        <f t="shared" si="50"/>
        <v>0</v>
      </c>
      <c r="J316" s="158">
        <f t="shared" si="40"/>
        <v>0</v>
      </c>
      <c r="K316" s="291">
        <v>9.4186046511627897</v>
      </c>
      <c r="L316" s="159"/>
      <c r="M316" s="158">
        <f t="shared" si="41"/>
        <v>0</v>
      </c>
      <c r="N316" s="160">
        <v>0.36199999999999999</v>
      </c>
      <c r="O316" s="160"/>
      <c r="P316" s="160">
        <v>4.7399999999999998E-2</v>
      </c>
      <c r="Q316" s="161">
        <f t="shared" si="42"/>
        <v>0</v>
      </c>
    </row>
    <row r="317" spans="2:17" x14ac:dyDescent="0.25">
      <c r="B317" s="51" t="s">
        <v>110</v>
      </c>
      <c r="C317" s="52" t="s">
        <v>14</v>
      </c>
      <c r="D317" s="52" t="s">
        <v>29</v>
      </c>
      <c r="E317" s="65" t="s">
        <v>161</v>
      </c>
      <c r="F317" s="155">
        <f t="shared" ref="F317:F332" si="52">+$F$315</f>
        <v>0</v>
      </c>
      <c r="G317" s="156">
        <f t="shared" ref="G317:G321" si="53">+G316</f>
        <v>0</v>
      </c>
      <c r="H317" s="273">
        <f>+L74</f>
        <v>0</v>
      </c>
      <c r="I317" s="157">
        <f t="shared" si="50"/>
        <v>0</v>
      </c>
      <c r="J317" s="162">
        <f t="shared" si="40"/>
        <v>0</v>
      </c>
      <c r="K317" s="291">
        <v>10.406976744186046</v>
      </c>
      <c r="L317" s="159"/>
      <c r="M317" s="162">
        <f t="shared" si="41"/>
        <v>0</v>
      </c>
      <c r="N317" s="160">
        <v>0.16500000000000001</v>
      </c>
      <c r="O317" s="160"/>
      <c r="P317" s="160">
        <v>4.7399999999999998E-2</v>
      </c>
      <c r="Q317" s="161">
        <f t="shared" si="42"/>
        <v>0</v>
      </c>
    </row>
    <row r="318" spans="2:17" x14ac:dyDescent="0.25">
      <c r="B318" s="51" t="s">
        <v>110</v>
      </c>
      <c r="C318" s="52" t="s">
        <v>14</v>
      </c>
      <c r="D318" s="52" t="s">
        <v>29</v>
      </c>
      <c r="E318" s="65" t="s">
        <v>162</v>
      </c>
      <c r="F318" s="155">
        <f t="shared" si="52"/>
        <v>0</v>
      </c>
      <c r="G318" s="156">
        <f t="shared" si="53"/>
        <v>0</v>
      </c>
      <c r="H318" s="273">
        <f>+M74</f>
        <v>0</v>
      </c>
      <c r="I318" s="157">
        <f t="shared" si="50"/>
        <v>0</v>
      </c>
      <c r="J318" s="162">
        <f t="shared" si="40"/>
        <v>0</v>
      </c>
      <c r="K318" s="291">
        <v>8.7325581395348841</v>
      </c>
      <c r="L318" s="159"/>
      <c r="M318" s="162">
        <f t="shared" si="41"/>
        <v>0</v>
      </c>
      <c r="N318" s="160">
        <v>0.17799999999999999</v>
      </c>
      <c r="O318" s="160"/>
      <c r="P318" s="160">
        <v>4.7399999999999998E-2</v>
      </c>
      <c r="Q318" s="161">
        <f t="shared" si="42"/>
        <v>0</v>
      </c>
    </row>
    <row r="319" spans="2:17" x14ac:dyDescent="0.25">
      <c r="B319" s="51" t="s">
        <v>110</v>
      </c>
      <c r="C319" s="52" t="s">
        <v>14</v>
      </c>
      <c r="D319" s="52" t="s">
        <v>29</v>
      </c>
      <c r="E319" s="65" t="s">
        <v>163</v>
      </c>
      <c r="F319" s="155">
        <f t="shared" si="52"/>
        <v>0</v>
      </c>
      <c r="G319" s="156">
        <f t="shared" si="53"/>
        <v>0</v>
      </c>
      <c r="H319" s="273">
        <f>+N74</f>
        <v>0</v>
      </c>
      <c r="I319" s="157">
        <f t="shared" si="50"/>
        <v>0</v>
      </c>
      <c r="J319" s="162">
        <f t="shared" si="40"/>
        <v>0</v>
      </c>
      <c r="K319" s="291">
        <v>5.2441860465116275</v>
      </c>
      <c r="L319" s="159"/>
      <c r="M319" s="162">
        <f t="shared" si="41"/>
        <v>0</v>
      </c>
      <c r="N319" s="160">
        <v>3.5400000000000001E-2</v>
      </c>
      <c r="O319" s="160"/>
      <c r="P319" s="160">
        <v>4.7399999999999998E-2</v>
      </c>
      <c r="Q319" s="161">
        <f t="shared" si="42"/>
        <v>0</v>
      </c>
    </row>
    <row r="320" spans="2:17" x14ac:dyDescent="0.25">
      <c r="B320" s="51" t="s">
        <v>110</v>
      </c>
      <c r="C320" s="52" t="s">
        <v>14</v>
      </c>
      <c r="D320" s="52" t="s">
        <v>29</v>
      </c>
      <c r="E320" s="65" t="s">
        <v>164</v>
      </c>
      <c r="F320" s="155">
        <f t="shared" si="52"/>
        <v>0</v>
      </c>
      <c r="G320" s="156">
        <f t="shared" si="53"/>
        <v>0</v>
      </c>
      <c r="H320" s="273">
        <f>+O74</f>
        <v>0</v>
      </c>
      <c r="I320" s="157">
        <f>F320*G320*IF(ISBLANK(H320),1,H320)</f>
        <v>0</v>
      </c>
      <c r="J320" s="162">
        <f t="shared" si="40"/>
        <v>0</v>
      </c>
      <c r="K320" s="291">
        <v>2.9883720930232558</v>
      </c>
      <c r="L320" s="159"/>
      <c r="M320" s="162">
        <f t="shared" si="41"/>
        <v>0</v>
      </c>
      <c r="N320" s="160">
        <v>3.5400000000000001E-2</v>
      </c>
      <c r="O320" s="160"/>
      <c r="P320" s="160">
        <v>4.7399999999999998E-2</v>
      </c>
      <c r="Q320" s="161">
        <f t="shared" si="42"/>
        <v>0</v>
      </c>
    </row>
    <row r="321" spans="2:17" x14ac:dyDescent="0.25">
      <c r="B321" s="66" t="s">
        <v>110</v>
      </c>
      <c r="C321" s="68" t="s">
        <v>14</v>
      </c>
      <c r="D321" s="68" t="s">
        <v>29</v>
      </c>
      <c r="E321" s="69" t="s">
        <v>165</v>
      </c>
      <c r="F321" s="163">
        <f t="shared" si="52"/>
        <v>0</v>
      </c>
      <c r="G321" s="164">
        <f t="shared" si="53"/>
        <v>0</v>
      </c>
      <c r="H321" s="274">
        <f>+P74</f>
        <v>0</v>
      </c>
      <c r="I321" s="165">
        <f t="shared" ref="I321:I325" si="54">F321*G321*IF(ISBLANK(H321),1,H321)</f>
        <v>0</v>
      </c>
      <c r="J321" s="166">
        <f t="shared" si="40"/>
        <v>0</v>
      </c>
      <c r="K321" s="292">
        <v>0.57674418604651168</v>
      </c>
      <c r="L321" s="167"/>
      <c r="M321" s="166">
        <f t="shared" si="41"/>
        <v>0</v>
      </c>
      <c r="N321" s="168">
        <v>1.8E-3</v>
      </c>
      <c r="O321" s="168"/>
      <c r="P321" s="168">
        <v>4.7399999999999998E-2</v>
      </c>
      <c r="Q321" s="169">
        <f t="shared" si="42"/>
        <v>0</v>
      </c>
    </row>
    <row r="322" spans="2:17" x14ac:dyDescent="0.25">
      <c r="B322" s="49" t="s">
        <v>110</v>
      </c>
      <c r="C322" s="50" t="s">
        <v>14</v>
      </c>
      <c r="D322" s="50" t="s">
        <v>22</v>
      </c>
      <c r="E322" s="65" t="s">
        <v>124</v>
      </c>
      <c r="F322" s="170">
        <f t="shared" si="52"/>
        <v>0</v>
      </c>
      <c r="G322" s="272">
        <f>+D57</f>
        <v>0</v>
      </c>
      <c r="H322" s="212">
        <f>1-SUM(H323:H325)</f>
        <v>0</v>
      </c>
      <c r="I322" s="171">
        <f t="shared" si="54"/>
        <v>0</v>
      </c>
      <c r="J322" s="158">
        <f t="shared" si="40"/>
        <v>0</v>
      </c>
      <c r="K322" s="291">
        <v>11.627906976744185</v>
      </c>
      <c r="L322" s="159"/>
      <c r="M322" s="158">
        <f t="shared" si="41"/>
        <v>0</v>
      </c>
      <c r="N322" s="160">
        <v>0.01</v>
      </c>
      <c r="O322" s="160"/>
      <c r="P322" s="160">
        <v>4.7399999999999998E-2</v>
      </c>
      <c r="Q322" s="161">
        <f t="shared" si="42"/>
        <v>0</v>
      </c>
    </row>
    <row r="323" spans="2:17" x14ac:dyDescent="0.25">
      <c r="B323" s="51" t="s">
        <v>110</v>
      </c>
      <c r="C323" s="52" t="s">
        <v>14</v>
      </c>
      <c r="D323" s="52" t="s">
        <v>22</v>
      </c>
      <c r="E323" s="65" t="s">
        <v>127</v>
      </c>
      <c r="F323" s="155">
        <f t="shared" si="52"/>
        <v>0</v>
      </c>
      <c r="G323" s="156">
        <f>+G322</f>
        <v>0</v>
      </c>
      <c r="H323" s="156">
        <v>0.37</v>
      </c>
      <c r="I323" s="157">
        <f t="shared" si="54"/>
        <v>0</v>
      </c>
      <c r="J323" s="162">
        <f t="shared" si="40"/>
        <v>0</v>
      </c>
      <c r="K323" s="291">
        <v>2.9069767441860463</v>
      </c>
      <c r="L323" s="159"/>
      <c r="M323" s="162">
        <f t="shared" si="41"/>
        <v>0</v>
      </c>
      <c r="N323" s="160">
        <v>5.0000000000000001E-3</v>
      </c>
      <c r="O323" s="160"/>
      <c r="P323" s="160">
        <v>4.7399999999999998E-2</v>
      </c>
      <c r="Q323" s="161">
        <f t="shared" si="42"/>
        <v>0</v>
      </c>
    </row>
    <row r="324" spans="2:17" x14ac:dyDescent="0.25">
      <c r="B324" s="51" t="s">
        <v>110</v>
      </c>
      <c r="C324" s="52" t="s">
        <v>14</v>
      </c>
      <c r="D324" s="52" t="s">
        <v>22</v>
      </c>
      <c r="E324" s="65" t="s">
        <v>47</v>
      </c>
      <c r="F324" s="155">
        <f t="shared" si="52"/>
        <v>0</v>
      </c>
      <c r="G324" s="156">
        <f t="shared" ref="G324:G325" si="55">+G323</f>
        <v>0</v>
      </c>
      <c r="H324" s="156">
        <v>0.62</v>
      </c>
      <c r="I324" s="157">
        <f t="shared" si="54"/>
        <v>0</v>
      </c>
      <c r="J324" s="162">
        <f t="shared" si="40"/>
        <v>0</v>
      </c>
      <c r="K324" s="291">
        <v>2.9069767441860463</v>
      </c>
      <c r="L324" s="159"/>
      <c r="M324" s="162">
        <f t="shared" si="41"/>
        <v>0</v>
      </c>
      <c r="N324" s="160">
        <v>5.0000000000000001E-3</v>
      </c>
      <c r="O324" s="160"/>
      <c r="P324" s="160">
        <v>4.7399999999999998E-2</v>
      </c>
      <c r="Q324" s="161">
        <f t="shared" si="42"/>
        <v>0</v>
      </c>
    </row>
    <row r="325" spans="2:17" x14ac:dyDescent="0.25">
      <c r="B325" s="66" t="s">
        <v>110</v>
      </c>
      <c r="C325" s="68" t="s">
        <v>14</v>
      </c>
      <c r="D325" s="68" t="s">
        <v>22</v>
      </c>
      <c r="E325" s="67" t="s">
        <v>125</v>
      </c>
      <c r="F325" s="163">
        <f t="shared" si="52"/>
        <v>0</v>
      </c>
      <c r="G325" s="164">
        <f t="shared" si="55"/>
        <v>0</v>
      </c>
      <c r="H325" s="164">
        <v>0.01</v>
      </c>
      <c r="I325" s="165">
        <f t="shared" si="54"/>
        <v>0</v>
      </c>
      <c r="J325" s="166">
        <f t="shared" si="40"/>
        <v>0</v>
      </c>
      <c r="K325" s="292">
        <v>2.9069767441860463</v>
      </c>
      <c r="L325" s="167"/>
      <c r="M325" s="166">
        <f t="shared" si="41"/>
        <v>0</v>
      </c>
      <c r="N325" s="168">
        <v>5.0000000000000001E-3</v>
      </c>
      <c r="O325" s="168"/>
      <c r="P325" s="168">
        <v>4.7399999999999998E-2</v>
      </c>
      <c r="Q325" s="169">
        <f t="shared" si="42"/>
        <v>0</v>
      </c>
    </row>
    <row r="326" spans="2:17" x14ac:dyDescent="0.25">
      <c r="B326" s="49" t="s">
        <v>110</v>
      </c>
      <c r="C326" s="50" t="s">
        <v>14</v>
      </c>
      <c r="D326" s="50" t="s">
        <v>24</v>
      </c>
      <c r="E326" s="65" t="s">
        <v>124</v>
      </c>
      <c r="F326" s="170">
        <f t="shared" si="52"/>
        <v>0</v>
      </c>
      <c r="G326" s="272">
        <f>+E57</f>
        <v>0</v>
      </c>
      <c r="H326" s="212">
        <f>1-SUM(H327:H329)</f>
        <v>0</v>
      </c>
      <c r="I326" s="171">
        <f>F326*G326*IF(ISBLANK(H326),1,H326)</f>
        <v>0</v>
      </c>
      <c r="J326" s="158">
        <f t="shared" si="40"/>
        <v>0</v>
      </c>
      <c r="K326" s="291">
        <v>6.9767441860465115E-2</v>
      </c>
      <c r="L326" s="159"/>
      <c r="M326" s="158">
        <f t="shared" si="41"/>
        <v>0</v>
      </c>
      <c r="N326" s="160">
        <v>0</v>
      </c>
      <c r="O326" s="160"/>
      <c r="P326" s="160">
        <v>4.7399999999999998E-2</v>
      </c>
      <c r="Q326" s="161">
        <f t="shared" si="42"/>
        <v>0</v>
      </c>
    </row>
    <row r="327" spans="2:17" x14ac:dyDescent="0.25">
      <c r="B327" s="51" t="s">
        <v>110</v>
      </c>
      <c r="C327" s="52" t="s">
        <v>14</v>
      </c>
      <c r="D327" s="52" t="s">
        <v>24</v>
      </c>
      <c r="E327" s="65" t="s">
        <v>127</v>
      </c>
      <c r="F327" s="155">
        <f t="shared" si="52"/>
        <v>0</v>
      </c>
      <c r="G327" s="156">
        <f>+G326</f>
        <v>0</v>
      </c>
      <c r="H327" s="156">
        <v>0.37</v>
      </c>
      <c r="I327" s="157">
        <f t="shared" ref="I327:I335" si="56">F327*G327*IF(ISBLANK(H327),1,H327)</f>
        <v>0</v>
      </c>
      <c r="J327" s="162">
        <f t="shared" si="40"/>
        <v>0</v>
      </c>
      <c r="K327" s="291">
        <v>6.9767441860465115E-2</v>
      </c>
      <c r="L327" s="159"/>
      <c r="M327" s="162">
        <f t="shared" si="41"/>
        <v>0</v>
      </c>
      <c r="N327" s="160">
        <v>0</v>
      </c>
      <c r="O327" s="160"/>
      <c r="P327" s="160">
        <v>4.7399999999999998E-2</v>
      </c>
      <c r="Q327" s="161">
        <f t="shared" si="42"/>
        <v>0</v>
      </c>
    </row>
    <row r="328" spans="2:17" x14ac:dyDescent="0.25">
      <c r="B328" s="51" t="s">
        <v>110</v>
      </c>
      <c r="C328" s="52" t="s">
        <v>14</v>
      </c>
      <c r="D328" s="52" t="s">
        <v>24</v>
      </c>
      <c r="E328" s="65" t="s">
        <v>47</v>
      </c>
      <c r="F328" s="155">
        <f t="shared" si="52"/>
        <v>0</v>
      </c>
      <c r="G328" s="156">
        <f t="shared" ref="G328:G329" si="57">+G327</f>
        <v>0</v>
      </c>
      <c r="H328" s="156">
        <v>0.62</v>
      </c>
      <c r="I328" s="157">
        <f t="shared" si="56"/>
        <v>0</v>
      </c>
      <c r="J328" s="162">
        <f t="shared" si="40"/>
        <v>0</v>
      </c>
      <c r="K328" s="291">
        <v>0.1744186046511628</v>
      </c>
      <c r="L328" s="159"/>
      <c r="M328" s="162">
        <f t="shared" si="41"/>
        <v>0</v>
      </c>
      <c r="N328" s="160">
        <v>0</v>
      </c>
      <c r="O328" s="160"/>
      <c r="P328" s="160">
        <v>4.7399999999999998E-2</v>
      </c>
      <c r="Q328" s="161">
        <f t="shared" si="42"/>
        <v>0</v>
      </c>
    </row>
    <row r="329" spans="2:17" x14ac:dyDescent="0.25">
      <c r="B329" s="66" t="s">
        <v>110</v>
      </c>
      <c r="C329" s="68" t="s">
        <v>14</v>
      </c>
      <c r="D329" s="68" t="s">
        <v>24</v>
      </c>
      <c r="E329" s="67" t="s">
        <v>125</v>
      </c>
      <c r="F329" s="163">
        <f t="shared" si="52"/>
        <v>0</v>
      </c>
      <c r="G329" s="164">
        <f t="shared" si="57"/>
        <v>0</v>
      </c>
      <c r="H329" s="164">
        <v>0.01</v>
      </c>
      <c r="I329" s="165">
        <f t="shared" si="56"/>
        <v>0</v>
      </c>
      <c r="J329" s="166">
        <f t="shared" si="40"/>
        <v>0</v>
      </c>
      <c r="K329" s="292">
        <v>9.3023255813953487E-2</v>
      </c>
      <c r="L329" s="167"/>
      <c r="M329" s="166">
        <f t="shared" si="41"/>
        <v>0</v>
      </c>
      <c r="N329" s="168">
        <v>0</v>
      </c>
      <c r="O329" s="168"/>
      <c r="P329" s="168">
        <v>4.7399999999999998E-2</v>
      </c>
      <c r="Q329" s="169">
        <f t="shared" si="42"/>
        <v>0</v>
      </c>
    </row>
    <row r="330" spans="2:17" x14ac:dyDescent="0.25">
      <c r="B330" s="77" t="s">
        <v>110</v>
      </c>
      <c r="C330" s="78" t="s">
        <v>14</v>
      </c>
      <c r="D330" s="78" t="s">
        <v>108</v>
      </c>
      <c r="E330" s="79"/>
      <c r="F330" s="173">
        <f t="shared" si="52"/>
        <v>0</v>
      </c>
      <c r="G330" s="275">
        <f>+I57</f>
        <v>0</v>
      </c>
      <c r="H330" s="174">
        <v>1</v>
      </c>
      <c r="I330" s="175">
        <f t="shared" si="56"/>
        <v>0</v>
      </c>
      <c r="J330" s="176">
        <f t="shared" si="40"/>
        <v>0</v>
      </c>
      <c r="K330" s="292">
        <v>0</v>
      </c>
      <c r="L330" s="167"/>
      <c r="M330" s="176">
        <f t="shared" si="41"/>
        <v>0</v>
      </c>
      <c r="N330" s="168">
        <v>0</v>
      </c>
      <c r="O330" s="168"/>
      <c r="P330" s="168">
        <v>4.7399999999999998E-2</v>
      </c>
      <c r="Q330" s="169">
        <f t="shared" si="42"/>
        <v>0</v>
      </c>
    </row>
    <row r="331" spans="2:17" x14ac:dyDescent="0.25">
      <c r="B331" s="77" t="s">
        <v>110</v>
      </c>
      <c r="C331" s="78" t="s">
        <v>14</v>
      </c>
      <c r="D331" s="78" t="s">
        <v>44</v>
      </c>
      <c r="E331" s="79"/>
      <c r="F331" s="173">
        <f t="shared" si="52"/>
        <v>0</v>
      </c>
      <c r="G331" s="275">
        <f>+L57</f>
        <v>0</v>
      </c>
      <c r="H331" s="174">
        <v>1</v>
      </c>
      <c r="I331" s="175">
        <f t="shared" si="56"/>
        <v>0</v>
      </c>
      <c r="J331" s="176">
        <f t="shared" si="40"/>
        <v>0</v>
      </c>
      <c r="K331" s="292">
        <v>0.51860465116279075</v>
      </c>
      <c r="L331" s="167"/>
      <c r="M331" s="176">
        <f t="shared" si="41"/>
        <v>0</v>
      </c>
      <c r="N331" s="168">
        <v>1.8E-3</v>
      </c>
      <c r="O331" s="168"/>
      <c r="P331" s="168">
        <v>4.7399999999999998E-2</v>
      </c>
      <c r="Q331" s="169">
        <f t="shared" si="42"/>
        <v>0</v>
      </c>
    </row>
    <row r="332" spans="2:17" ht="15.75" thickBot="1" x14ac:dyDescent="0.3">
      <c r="B332" s="70" t="s">
        <v>110</v>
      </c>
      <c r="C332" s="72" t="s">
        <v>14</v>
      </c>
      <c r="D332" s="72" t="s">
        <v>45</v>
      </c>
      <c r="E332" s="71"/>
      <c r="F332" s="213">
        <f t="shared" si="52"/>
        <v>0</v>
      </c>
      <c r="G332" s="286">
        <f>+J57</f>
        <v>0</v>
      </c>
      <c r="H332" s="214">
        <v>1</v>
      </c>
      <c r="I332" s="215">
        <f t="shared" si="56"/>
        <v>0</v>
      </c>
      <c r="J332" s="172">
        <f t="shared" si="40"/>
        <v>0</v>
      </c>
      <c r="K332" s="295">
        <v>0</v>
      </c>
      <c r="L332" s="216"/>
      <c r="M332" s="172">
        <f t="shared" si="41"/>
        <v>0</v>
      </c>
      <c r="N332" s="217">
        <v>0</v>
      </c>
      <c r="O332" s="217"/>
      <c r="P332" s="217">
        <v>4.7399999999999998E-2</v>
      </c>
      <c r="Q332" s="161">
        <f t="shared" si="42"/>
        <v>0</v>
      </c>
    </row>
    <row r="333" spans="2:17" ht="15.75" thickBot="1" x14ac:dyDescent="0.3">
      <c r="B333" s="89" t="s">
        <v>188</v>
      </c>
      <c r="C333" s="90" t="s">
        <v>14</v>
      </c>
      <c r="D333" s="90" t="s">
        <v>45</v>
      </c>
      <c r="E333" s="91"/>
      <c r="F333" s="287">
        <f>+B38</f>
        <v>0</v>
      </c>
      <c r="G333" s="218">
        <v>1</v>
      </c>
      <c r="H333" s="218">
        <v>1</v>
      </c>
      <c r="I333" s="219">
        <f t="shared" si="56"/>
        <v>0</v>
      </c>
      <c r="J333" s="220">
        <f t="shared" si="40"/>
        <v>0</v>
      </c>
      <c r="K333" s="296">
        <v>0</v>
      </c>
      <c r="L333" s="221"/>
      <c r="M333" s="220">
        <f t="shared" si="41"/>
        <v>0</v>
      </c>
      <c r="N333" s="222">
        <v>0</v>
      </c>
      <c r="O333" s="222"/>
      <c r="P333" s="222">
        <v>0</v>
      </c>
      <c r="Q333" s="223">
        <f t="shared" si="42"/>
        <v>0</v>
      </c>
    </row>
    <row r="334" spans="2:17" ht="15.75" thickBot="1" x14ac:dyDescent="0.3">
      <c r="B334" s="89" t="s">
        <v>100</v>
      </c>
      <c r="C334" s="90" t="s">
        <v>14</v>
      </c>
      <c r="D334" s="90" t="s">
        <v>45</v>
      </c>
      <c r="E334" s="91"/>
      <c r="F334" s="287">
        <f>+B39</f>
        <v>0</v>
      </c>
      <c r="G334" s="218">
        <v>1</v>
      </c>
      <c r="H334" s="218">
        <v>1</v>
      </c>
      <c r="I334" s="219">
        <f t="shared" si="56"/>
        <v>0</v>
      </c>
      <c r="J334" s="220">
        <f t="shared" si="40"/>
        <v>0</v>
      </c>
      <c r="K334" s="296">
        <v>0</v>
      </c>
      <c r="L334" s="221"/>
      <c r="M334" s="220">
        <f t="shared" si="41"/>
        <v>0</v>
      </c>
      <c r="N334" s="222">
        <v>0</v>
      </c>
      <c r="O334" s="222"/>
      <c r="P334" s="222">
        <v>0</v>
      </c>
      <c r="Q334" s="223">
        <f t="shared" si="42"/>
        <v>0</v>
      </c>
    </row>
    <row r="335" spans="2:17" ht="15.75" thickBot="1" x14ac:dyDescent="0.3">
      <c r="B335" s="92" t="s">
        <v>99</v>
      </c>
      <c r="C335" s="93" t="s">
        <v>14</v>
      </c>
      <c r="D335" s="93" t="s">
        <v>45</v>
      </c>
      <c r="E335" s="94"/>
      <c r="F335" s="287">
        <f>+B40</f>
        <v>0</v>
      </c>
      <c r="G335" s="288">
        <f>+J60</f>
        <v>0</v>
      </c>
      <c r="H335" s="224">
        <v>1</v>
      </c>
      <c r="I335" s="225">
        <f t="shared" si="56"/>
        <v>0</v>
      </c>
      <c r="J335" s="226">
        <f t="shared" si="40"/>
        <v>0</v>
      </c>
      <c r="K335" s="297">
        <v>0</v>
      </c>
      <c r="L335" s="227"/>
      <c r="M335" s="226">
        <f t="shared" si="41"/>
        <v>0</v>
      </c>
      <c r="N335" s="228">
        <v>0</v>
      </c>
      <c r="O335" s="228"/>
      <c r="P335" s="222">
        <v>0</v>
      </c>
      <c r="Q335" s="229">
        <f t="shared" si="42"/>
        <v>0</v>
      </c>
    </row>
    <row r="336" spans="2:17" x14ac:dyDescent="0.25">
      <c r="B336" s="49" t="s">
        <v>99</v>
      </c>
      <c r="C336" s="50" t="s">
        <v>14</v>
      </c>
      <c r="D336" s="72" t="s">
        <v>29</v>
      </c>
      <c r="E336" s="95" t="s">
        <v>55</v>
      </c>
      <c r="F336" s="170">
        <f>+$F$335</f>
        <v>0</v>
      </c>
      <c r="G336" s="288">
        <f>+H60+C60</f>
        <v>0</v>
      </c>
      <c r="H336" s="212">
        <v>0.4</v>
      </c>
      <c r="I336" s="171">
        <f>F336*G336*IF(ISBLANK(H336),1,H336)</f>
        <v>0</v>
      </c>
      <c r="J336" s="158">
        <f t="shared" si="40"/>
        <v>0</v>
      </c>
      <c r="K336" s="291">
        <v>4.6511627906976747</v>
      </c>
      <c r="L336" s="159"/>
      <c r="M336" s="158">
        <f>N336*$I336</f>
        <v>0</v>
      </c>
      <c r="N336" s="160">
        <v>0.2</v>
      </c>
      <c r="O336" s="160"/>
      <c r="P336" s="160">
        <v>0</v>
      </c>
      <c r="Q336" s="161">
        <f t="shared" si="42"/>
        <v>0</v>
      </c>
    </row>
    <row r="337" spans="2:17" x14ac:dyDescent="0.25">
      <c r="B337" s="51" t="s">
        <v>99</v>
      </c>
      <c r="C337" s="52" t="s">
        <v>14</v>
      </c>
      <c r="D337" s="50" t="s">
        <v>29</v>
      </c>
      <c r="E337" s="81" t="s">
        <v>56</v>
      </c>
      <c r="F337" s="155">
        <f t="shared" ref="F337:F340" si="58">+$F$335</f>
        <v>0</v>
      </c>
      <c r="G337" s="156">
        <f>+G336</f>
        <v>0</v>
      </c>
      <c r="H337" s="156">
        <v>0.2</v>
      </c>
      <c r="I337" s="157">
        <f>F337*G337*IF(ISBLANK(H337),1,H337)</f>
        <v>0</v>
      </c>
      <c r="J337" s="162">
        <f t="shared" si="40"/>
        <v>0</v>
      </c>
      <c r="K337" s="291">
        <v>6.9767441860465116</v>
      </c>
      <c r="L337" s="159"/>
      <c r="M337" s="162">
        <f t="shared" si="41"/>
        <v>0</v>
      </c>
      <c r="N337" s="160">
        <v>0.2</v>
      </c>
      <c r="O337" s="160"/>
      <c r="P337" s="160">
        <v>0</v>
      </c>
      <c r="Q337" s="161">
        <f t="shared" si="42"/>
        <v>0</v>
      </c>
    </row>
    <row r="338" spans="2:17" x14ac:dyDescent="0.25">
      <c r="B338" s="51" t="s">
        <v>99</v>
      </c>
      <c r="C338" s="52" t="s">
        <v>14</v>
      </c>
      <c r="D338" s="52" t="s">
        <v>29</v>
      </c>
      <c r="E338" s="81" t="s">
        <v>57</v>
      </c>
      <c r="F338" s="155">
        <f t="shared" si="58"/>
        <v>0</v>
      </c>
      <c r="G338" s="156">
        <f t="shared" ref="G338:G339" si="59">+G337</f>
        <v>0</v>
      </c>
      <c r="H338" s="156">
        <v>0.2</v>
      </c>
      <c r="I338" s="157">
        <f>F338*G338*IF(ISBLANK(H338),1,H338)</f>
        <v>0</v>
      </c>
      <c r="J338" s="162">
        <f t="shared" si="40"/>
        <v>0</v>
      </c>
      <c r="K338" s="291">
        <v>2.3255813953488373</v>
      </c>
      <c r="L338" s="159"/>
      <c r="M338" s="162">
        <f t="shared" si="41"/>
        <v>0</v>
      </c>
      <c r="N338" s="160">
        <v>2.5000000000000001E-2</v>
      </c>
      <c r="O338" s="160"/>
      <c r="P338" s="160">
        <v>0</v>
      </c>
      <c r="Q338" s="161">
        <f t="shared" si="42"/>
        <v>0</v>
      </c>
    </row>
    <row r="339" spans="2:17" x14ac:dyDescent="0.25">
      <c r="B339" s="66" t="s">
        <v>99</v>
      </c>
      <c r="C339" s="68" t="s">
        <v>14</v>
      </c>
      <c r="D339" s="68" t="s">
        <v>29</v>
      </c>
      <c r="E339" s="69" t="s">
        <v>58</v>
      </c>
      <c r="F339" s="163">
        <f t="shared" si="58"/>
        <v>0</v>
      </c>
      <c r="G339" s="164">
        <f t="shared" si="59"/>
        <v>0</v>
      </c>
      <c r="H339" s="164">
        <v>0.2</v>
      </c>
      <c r="I339" s="165">
        <f>F339*G339*IF(ISBLANK(H339),1,H339)</f>
        <v>0</v>
      </c>
      <c r="J339" s="166">
        <f t="shared" si="40"/>
        <v>0</v>
      </c>
      <c r="K339" s="292">
        <v>4.6511627906976747</v>
      </c>
      <c r="L339" s="167"/>
      <c r="M339" s="166">
        <f t="shared" si="41"/>
        <v>0</v>
      </c>
      <c r="N339" s="168">
        <v>2.5000000000000001E-2</v>
      </c>
      <c r="O339" s="168"/>
      <c r="P339" s="168">
        <v>0</v>
      </c>
      <c r="Q339" s="169">
        <f t="shared" si="42"/>
        <v>0</v>
      </c>
    </row>
    <row r="340" spans="2:17" ht="15.75" thickBot="1" x14ac:dyDescent="0.3">
      <c r="B340" s="59" t="s">
        <v>99</v>
      </c>
      <c r="C340" s="82" t="s">
        <v>14</v>
      </c>
      <c r="D340" s="82" t="s">
        <v>108</v>
      </c>
      <c r="E340" s="80"/>
      <c r="F340" s="177">
        <f t="shared" si="58"/>
        <v>0</v>
      </c>
      <c r="G340" s="276">
        <f>+I60</f>
        <v>0</v>
      </c>
      <c r="H340" s="178">
        <v>1</v>
      </c>
      <c r="I340" s="179">
        <f t="shared" ref="I340" si="60">F340*G340*IF(ISBLANK(H340),1,H340)</f>
        <v>0</v>
      </c>
      <c r="J340" s="180">
        <f t="shared" si="40"/>
        <v>0</v>
      </c>
      <c r="K340" s="293">
        <v>0</v>
      </c>
      <c r="L340" s="181"/>
      <c r="M340" s="180">
        <f t="shared" si="41"/>
        <v>0</v>
      </c>
      <c r="N340" s="182">
        <v>0</v>
      </c>
      <c r="O340" s="182"/>
      <c r="P340" s="182">
        <v>0</v>
      </c>
      <c r="Q340" s="183">
        <f t="shared" si="42"/>
        <v>0</v>
      </c>
    </row>
    <row r="341" spans="2:17" ht="30" x14ac:dyDescent="0.25">
      <c r="B341" s="62" t="s">
        <v>147</v>
      </c>
      <c r="C341" s="64" t="s">
        <v>14</v>
      </c>
      <c r="D341" s="64" t="s">
        <v>59</v>
      </c>
      <c r="E341" s="101" t="s">
        <v>60</v>
      </c>
      <c r="F341" s="289">
        <f>+B41</f>
        <v>0</v>
      </c>
      <c r="G341" s="230">
        <v>1</v>
      </c>
      <c r="H341" s="231">
        <v>1</v>
      </c>
      <c r="I341" s="150">
        <f t="shared" si="44"/>
        <v>0</v>
      </c>
      <c r="J341" s="184">
        <f t="shared" si="40"/>
        <v>0</v>
      </c>
      <c r="K341" s="290">
        <v>8.720930232558139</v>
      </c>
      <c r="L341" s="152"/>
      <c r="M341" s="184">
        <f t="shared" si="41"/>
        <v>0</v>
      </c>
      <c r="N341" s="153">
        <v>0.4</v>
      </c>
      <c r="O341" s="153"/>
      <c r="P341" s="153">
        <v>0</v>
      </c>
      <c r="Q341" s="154">
        <f t="shared" si="42"/>
        <v>0</v>
      </c>
    </row>
    <row r="342" spans="2:17" x14ac:dyDescent="0.25">
      <c r="B342" s="51" t="s">
        <v>147</v>
      </c>
      <c r="C342" s="52" t="s">
        <v>14</v>
      </c>
      <c r="D342" s="52" t="s">
        <v>59</v>
      </c>
      <c r="E342" s="96" t="s">
        <v>61</v>
      </c>
      <c r="F342" s="155">
        <f>+$F$341</f>
        <v>0</v>
      </c>
      <c r="G342" s="156">
        <f>+G341</f>
        <v>1</v>
      </c>
      <c r="H342" s="156">
        <f>+H341</f>
        <v>1</v>
      </c>
      <c r="I342" s="157">
        <f t="shared" si="44"/>
        <v>0</v>
      </c>
      <c r="J342" s="162">
        <f t="shared" si="40"/>
        <v>0</v>
      </c>
      <c r="K342" s="291">
        <v>8.3720930232558146</v>
      </c>
      <c r="L342" s="159"/>
      <c r="M342" s="162">
        <f t="shared" si="41"/>
        <v>0</v>
      </c>
      <c r="N342" s="160">
        <v>0.3</v>
      </c>
      <c r="O342" s="160"/>
      <c r="P342" s="160">
        <v>0</v>
      </c>
      <c r="Q342" s="161">
        <f t="shared" si="42"/>
        <v>0</v>
      </c>
    </row>
    <row r="343" spans="2:17" x14ac:dyDescent="0.25">
      <c r="B343" s="51" t="s">
        <v>147</v>
      </c>
      <c r="C343" s="52" t="s">
        <v>14</v>
      </c>
      <c r="D343" s="52" t="s">
        <v>59</v>
      </c>
      <c r="E343" s="96" t="s">
        <v>62</v>
      </c>
      <c r="F343" s="155">
        <f t="shared" ref="F343:F348" si="61">+$F$341</f>
        <v>0</v>
      </c>
      <c r="G343" s="156">
        <f t="shared" ref="G343:H349" si="62">+G342</f>
        <v>1</v>
      </c>
      <c r="H343" s="156">
        <f t="shared" si="62"/>
        <v>1</v>
      </c>
      <c r="I343" s="157">
        <f t="shared" si="44"/>
        <v>0</v>
      </c>
      <c r="J343" s="162">
        <f t="shared" si="40"/>
        <v>0</v>
      </c>
      <c r="K343" s="291">
        <v>8.3720930232558146</v>
      </c>
      <c r="L343" s="159"/>
      <c r="M343" s="162">
        <f t="shared" si="41"/>
        <v>0</v>
      </c>
      <c r="N343" s="160">
        <v>0.2</v>
      </c>
      <c r="O343" s="160"/>
      <c r="P343" s="160">
        <v>0</v>
      </c>
      <c r="Q343" s="161">
        <f t="shared" si="42"/>
        <v>0</v>
      </c>
    </row>
    <row r="344" spans="2:17" x14ac:dyDescent="0.25">
      <c r="B344" s="51" t="s">
        <v>147</v>
      </c>
      <c r="C344" s="52" t="s">
        <v>14</v>
      </c>
      <c r="D344" s="52" t="s">
        <v>59</v>
      </c>
      <c r="E344" s="97" t="s">
        <v>63</v>
      </c>
      <c r="F344" s="155">
        <f t="shared" si="61"/>
        <v>0</v>
      </c>
      <c r="G344" s="156">
        <f t="shared" si="62"/>
        <v>1</v>
      </c>
      <c r="H344" s="156">
        <f t="shared" si="62"/>
        <v>1</v>
      </c>
      <c r="I344" s="157">
        <f t="shared" si="44"/>
        <v>0</v>
      </c>
      <c r="J344" s="162">
        <f t="shared" si="40"/>
        <v>0</v>
      </c>
      <c r="K344" s="291">
        <v>8.3720930232558146</v>
      </c>
      <c r="L344" s="159"/>
      <c r="M344" s="162">
        <f t="shared" si="41"/>
        <v>0</v>
      </c>
      <c r="N344" s="160">
        <v>0.2</v>
      </c>
      <c r="O344" s="160"/>
      <c r="P344" s="160">
        <v>0</v>
      </c>
      <c r="Q344" s="161">
        <f t="shared" si="42"/>
        <v>0</v>
      </c>
    </row>
    <row r="345" spans="2:17" x14ac:dyDescent="0.25">
      <c r="B345" s="51" t="s">
        <v>147</v>
      </c>
      <c r="C345" s="52" t="s">
        <v>14</v>
      </c>
      <c r="D345" s="52" t="s">
        <v>59</v>
      </c>
      <c r="E345" s="96" t="s">
        <v>64</v>
      </c>
      <c r="F345" s="155">
        <f t="shared" si="61"/>
        <v>0</v>
      </c>
      <c r="G345" s="156">
        <f t="shared" si="62"/>
        <v>1</v>
      </c>
      <c r="H345" s="156">
        <f t="shared" si="62"/>
        <v>1</v>
      </c>
      <c r="I345" s="157">
        <f t="shared" si="44"/>
        <v>0</v>
      </c>
      <c r="J345" s="162">
        <f t="shared" si="40"/>
        <v>0</v>
      </c>
      <c r="K345" s="291">
        <v>9.0697674418604652</v>
      </c>
      <c r="L345" s="159"/>
      <c r="M345" s="162">
        <f t="shared" si="41"/>
        <v>0</v>
      </c>
      <c r="N345" s="160">
        <v>0.27</v>
      </c>
      <c r="O345" s="160"/>
      <c r="P345" s="160">
        <v>0</v>
      </c>
      <c r="Q345" s="161">
        <f t="shared" si="42"/>
        <v>0</v>
      </c>
    </row>
    <row r="346" spans="2:17" x14ac:dyDescent="0.25">
      <c r="B346" s="51" t="s">
        <v>147</v>
      </c>
      <c r="C346" s="52" t="s">
        <v>14</v>
      </c>
      <c r="D346" s="52" t="s">
        <v>59</v>
      </c>
      <c r="E346" s="96" t="s">
        <v>65</v>
      </c>
      <c r="F346" s="155">
        <f t="shared" si="61"/>
        <v>0</v>
      </c>
      <c r="G346" s="156">
        <f t="shared" si="62"/>
        <v>1</v>
      </c>
      <c r="H346" s="156">
        <f t="shared" si="62"/>
        <v>1</v>
      </c>
      <c r="I346" s="157">
        <f t="shared" si="44"/>
        <v>0</v>
      </c>
      <c r="J346" s="162">
        <f t="shared" si="40"/>
        <v>0</v>
      </c>
      <c r="K346" s="291">
        <v>10.116279069767442</v>
      </c>
      <c r="L346" s="159"/>
      <c r="M346" s="162">
        <f t="shared" si="41"/>
        <v>0</v>
      </c>
      <c r="N346" s="160">
        <v>0.5</v>
      </c>
      <c r="O346" s="160"/>
      <c r="P346" s="160">
        <v>0</v>
      </c>
      <c r="Q346" s="161">
        <f t="shared" si="42"/>
        <v>0</v>
      </c>
    </row>
    <row r="347" spans="2:17" x14ac:dyDescent="0.25">
      <c r="B347" s="51" t="s">
        <v>147</v>
      </c>
      <c r="C347" s="52" t="s">
        <v>14</v>
      </c>
      <c r="D347" s="52" t="s">
        <v>59</v>
      </c>
      <c r="E347" s="96" t="s">
        <v>66</v>
      </c>
      <c r="F347" s="155">
        <f t="shared" si="61"/>
        <v>0</v>
      </c>
      <c r="G347" s="156">
        <f t="shared" si="62"/>
        <v>1</v>
      </c>
      <c r="H347" s="156">
        <f t="shared" si="62"/>
        <v>1</v>
      </c>
      <c r="I347" s="157">
        <f t="shared" si="44"/>
        <v>0</v>
      </c>
      <c r="J347" s="162">
        <f t="shared" si="40"/>
        <v>0</v>
      </c>
      <c r="K347" s="291">
        <v>11.395348837209303</v>
      </c>
      <c r="L347" s="159"/>
      <c r="M347" s="162">
        <f t="shared" si="41"/>
        <v>0</v>
      </c>
      <c r="N347" s="160">
        <v>0.5</v>
      </c>
      <c r="O347" s="160"/>
      <c r="P347" s="160">
        <v>0</v>
      </c>
      <c r="Q347" s="161">
        <f t="shared" si="42"/>
        <v>0</v>
      </c>
    </row>
    <row r="348" spans="2:17" x14ac:dyDescent="0.25">
      <c r="B348" s="51" t="s">
        <v>147</v>
      </c>
      <c r="C348" s="52" t="s">
        <v>14</v>
      </c>
      <c r="D348" s="52" t="s">
        <v>59</v>
      </c>
      <c r="E348" s="96" t="s">
        <v>67</v>
      </c>
      <c r="F348" s="155">
        <f t="shared" si="61"/>
        <v>0</v>
      </c>
      <c r="G348" s="156">
        <f t="shared" si="62"/>
        <v>1</v>
      </c>
      <c r="H348" s="156">
        <f t="shared" si="62"/>
        <v>1</v>
      </c>
      <c r="I348" s="157">
        <f t="shared" si="44"/>
        <v>0</v>
      </c>
      <c r="J348" s="162">
        <f t="shared" ref="J348:J349" si="63">K348*$I348</f>
        <v>0</v>
      </c>
      <c r="K348" s="291">
        <v>11.395348837209303</v>
      </c>
      <c r="L348" s="159"/>
      <c r="M348" s="162">
        <f t="shared" si="41"/>
        <v>0</v>
      </c>
      <c r="N348" s="160">
        <v>0.5</v>
      </c>
      <c r="O348" s="160"/>
      <c r="P348" s="160">
        <v>0</v>
      </c>
      <c r="Q348" s="161">
        <f t="shared" si="42"/>
        <v>0</v>
      </c>
    </row>
    <row r="349" spans="2:17" ht="15.75" thickBot="1" x14ac:dyDescent="0.3">
      <c r="B349" s="53" t="s">
        <v>147</v>
      </c>
      <c r="C349" s="54" t="s">
        <v>14</v>
      </c>
      <c r="D349" s="54" t="s">
        <v>59</v>
      </c>
      <c r="E349" s="98" t="s">
        <v>68</v>
      </c>
      <c r="F349" s="232">
        <f>+$F$341</f>
        <v>0</v>
      </c>
      <c r="G349" s="233">
        <f t="shared" si="62"/>
        <v>1</v>
      </c>
      <c r="H349" s="233">
        <f t="shared" si="62"/>
        <v>1</v>
      </c>
      <c r="I349" s="234">
        <f t="shared" si="44"/>
        <v>0</v>
      </c>
      <c r="J349" s="235">
        <f t="shared" si="63"/>
        <v>0</v>
      </c>
      <c r="K349" s="293">
        <v>12.790697674418604</v>
      </c>
      <c r="L349" s="181"/>
      <c r="M349" s="235">
        <f t="shared" ref="M349" si="64">N349*$I349</f>
        <v>0</v>
      </c>
      <c r="N349" s="182">
        <v>0.5</v>
      </c>
      <c r="O349" s="182"/>
      <c r="P349" s="182">
        <v>0</v>
      </c>
      <c r="Q349" s="183">
        <f t="shared" ref="Q349" si="65">+P349*I349</f>
        <v>0</v>
      </c>
    </row>
    <row r="351" spans="2:17" x14ac:dyDescent="0.25">
      <c r="F351" s="99"/>
      <c r="G351" s="99"/>
      <c r="H351" s="99"/>
      <c r="I351" s="99"/>
    </row>
    <row r="352" spans="2:17" x14ac:dyDescent="0.25">
      <c r="F352" s="99"/>
    </row>
  </sheetData>
  <sheetProtection algorithmName="SHA-512" hashValue="ICB4SHFUGplgFFSa306zvQL+ZiPL6lkM2ADSUYPHIhXO/Fz/Uq/6sYDWJrz9LL0NsGKvjxA1MhjXyvOjpRkj1w==" saltValue="KxImzE/wWY1mfhH20MrHrA==" spinCount="100000" sheet="1" objects="1" scenarios="1"/>
  <dataConsolidate/>
  <mergeCells count="59">
    <mergeCell ref="T159:AC160"/>
    <mergeCell ref="T80:U80"/>
    <mergeCell ref="T81:U81"/>
    <mergeCell ref="T82:U82"/>
    <mergeCell ref="T83:U83"/>
    <mergeCell ref="B78:H78"/>
    <mergeCell ref="T78:U78"/>
    <mergeCell ref="A99:B99"/>
    <mergeCell ref="J152:Q152"/>
    <mergeCell ref="T155:U155"/>
    <mergeCell ref="A87:B87"/>
    <mergeCell ref="A88:B88"/>
    <mergeCell ref="T79:U79"/>
    <mergeCell ref="T74:U74"/>
    <mergeCell ref="T75:U75"/>
    <mergeCell ref="T76:U76"/>
    <mergeCell ref="T77:U77"/>
    <mergeCell ref="B69:H69"/>
    <mergeCell ref="T70:U70"/>
    <mergeCell ref="T71:U71"/>
    <mergeCell ref="T72:U72"/>
    <mergeCell ref="T73:U73"/>
    <mergeCell ref="P57:Q57"/>
    <mergeCell ref="P58:Q58"/>
    <mergeCell ref="P59:Q59"/>
    <mergeCell ref="P60:Q60"/>
    <mergeCell ref="P61:Q61"/>
    <mergeCell ref="P62:Q62"/>
    <mergeCell ref="P63:Q63"/>
    <mergeCell ref="P64:Q64"/>
    <mergeCell ref="P65:Q65"/>
    <mergeCell ref="P66:Q66"/>
    <mergeCell ref="P56:Q56"/>
    <mergeCell ref="E41:F41"/>
    <mergeCell ref="E42:F42"/>
    <mergeCell ref="E43:F43"/>
    <mergeCell ref="E44:F44"/>
    <mergeCell ref="E45:F45"/>
    <mergeCell ref="E46:F46"/>
    <mergeCell ref="E47:F47"/>
    <mergeCell ref="E48:F48"/>
    <mergeCell ref="P54:Q54"/>
    <mergeCell ref="P55:Q55"/>
    <mergeCell ref="A2:B2"/>
    <mergeCell ref="E30:F31"/>
    <mergeCell ref="P51:Q53"/>
    <mergeCell ref="T67:U69"/>
    <mergeCell ref="E40:F40"/>
    <mergeCell ref="A6:C6"/>
    <mergeCell ref="E10:E12"/>
    <mergeCell ref="E32:F32"/>
    <mergeCell ref="E33:F33"/>
    <mergeCell ref="E34:F34"/>
    <mergeCell ref="E35:F35"/>
    <mergeCell ref="E36:F36"/>
    <mergeCell ref="E37:F37"/>
    <mergeCell ref="E38:F38"/>
    <mergeCell ref="E39:F39"/>
    <mergeCell ref="P67:Q67"/>
  </mergeCells>
  <conditionalFormatting sqref="A88:B88">
    <cfRule type="cellIs" dxfId="26" priority="36" operator="lessThan">
      <formula>0</formula>
    </cfRule>
  </conditionalFormatting>
  <conditionalFormatting sqref="B54:L60">
    <cfRule type="cellIs" dxfId="25" priority="35" operator="lessThan">
      <formula>0</formula>
    </cfRule>
  </conditionalFormatting>
  <conditionalFormatting sqref="M54:M60">
    <cfRule type="cellIs" dxfId="24" priority="34" operator="notEqual">
      <formula>1</formula>
    </cfRule>
  </conditionalFormatting>
  <conditionalFormatting sqref="M64:M67">
    <cfRule type="cellIs" dxfId="23" priority="33" operator="notEqual">
      <formula>1</formula>
    </cfRule>
  </conditionalFormatting>
  <conditionalFormatting sqref="B63:L67">
    <cfRule type="cellIs" dxfId="22" priority="32" operator="lessThan">
      <formula>0</formula>
    </cfRule>
  </conditionalFormatting>
  <conditionalFormatting sqref="Q75">
    <cfRule type="cellIs" dxfId="21" priority="31" operator="lessThan">
      <formula>0</formula>
    </cfRule>
  </conditionalFormatting>
  <conditionalFormatting sqref="I71:I76">
    <cfRule type="cellIs" priority="28" operator="notEqual">
      <formula>1</formula>
    </cfRule>
  </conditionalFormatting>
  <conditionalFormatting sqref="B71:H75">
    <cfRule type="cellIs" dxfId="20" priority="27" operator="lessThan">
      <formula>0</formula>
    </cfRule>
  </conditionalFormatting>
  <conditionalFormatting sqref="I71">
    <cfRule type="cellIs" dxfId="19" priority="26" operator="notEqual">
      <formula>1</formula>
    </cfRule>
  </conditionalFormatting>
  <conditionalFormatting sqref="I75:I76">
    <cfRule type="cellIs" priority="25" operator="notEqual">
      <formula>1</formula>
    </cfRule>
  </conditionalFormatting>
  <conditionalFormatting sqref="J71:P76">
    <cfRule type="cellIs" dxfId="18" priority="24" operator="lessThan">
      <formula>0</formula>
    </cfRule>
  </conditionalFormatting>
  <conditionalFormatting sqref="Q81:Q84">
    <cfRule type="cellIs" dxfId="17" priority="23" operator="lessThan">
      <formula>0</formula>
    </cfRule>
  </conditionalFormatting>
  <conditionalFormatting sqref="Q81:Q84">
    <cfRule type="cellIs" dxfId="16" priority="22" operator="notEqual">
      <formula>1</formula>
    </cfRule>
  </conditionalFormatting>
  <conditionalFormatting sqref="I81:I83">
    <cfRule type="cellIs" dxfId="15" priority="21" operator="notEqual">
      <formula>1</formula>
    </cfRule>
  </conditionalFormatting>
  <conditionalFormatting sqref="B80:H83">
    <cfRule type="cellIs" dxfId="14" priority="20" operator="lessThan">
      <formula>0</formula>
    </cfRule>
  </conditionalFormatting>
  <conditionalFormatting sqref="J80:P84">
    <cfRule type="cellIs" dxfId="13" priority="19" operator="lessThan">
      <formula>0</formula>
    </cfRule>
  </conditionalFormatting>
  <conditionalFormatting sqref="B32:B41">
    <cfRule type="cellIs" dxfId="12" priority="18" operator="lessThan">
      <formula>0</formula>
    </cfRule>
  </conditionalFormatting>
  <conditionalFormatting sqref="B45:B48">
    <cfRule type="cellIs" dxfId="11" priority="17" operator="lessThan">
      <formula>0</formula>
    </cfRule>
  </conditionalFormatting>
  <conditionalFormatting sqref="B44">
    <cfRule type="cellIs" dxfId="10" priority="16" operator="lessThan">
      <formula>0</formula>
    </cfRule>
  </conditionalFormatting>
  <conditionalFormatting sqref="Q80">
    <cfRule type="cellIs" dxfId="9" priority="15" operator="lessThan">
      <formula>0</formula>
    </cfRule>
  </conditionalFormatting>
  <conditionalFormatting sqref="I80">
    <cfRule type="cellIs" dxfId="8" priority="14" operator="lessThan">
      <formula>0</formula>
    </cfRule>
  </conditionalFormatting>
  <conditionalFormatting sqref="M63">
    <cfRule type="cellIs" dxfId="7" priority="13" operator="lessThan">
      <formula>0</formula>
    </cfRule>
  </conditionalFormatting>
  <conditionalFormatting sqref="I76">
    <cfRule type="cellIs" dxfId="6" priority="12" operator="notEqual">
      <formula>1</formula>
    </cfRule>
  </conditionalFormatting>
  <conditionalFormatting sqref="I75">
    <cfRule type="cellIs" dxfId="5" priority="11" operator="notEqual">
      <formula>1</formula>
    </cfRule>
  </conditionalFormatting>
  <conditionalFormatting sqref="Q71">
    <cfRule type="cellIs" priority="10" operator="notEqual">
      <formula>1</formula>
    </cfRule>
  </conditionalFormatting>
  <conditionalFormatting sqref="Q71">
    <cfRule type="cellIs" dxfId="4" priority="9" operator="notEqual">
      <formula>1</formula>
    </cfRule>
  </conditionalFormatting>
  <conditionalFormatting sqref="Q72">
    <cfRule type="cellIs" priority="8" operator="notEqual">
      <formula>1</formula>
    </cfRule>
  </conditionalFormatting>
  <conditionalFormatting sqref="Q72">
    <cfRule type="cellIs" dxfId="3" priority="7" operator="notEqual">
      <formula>1</formula>
    </cfRule>
  </conditionalFormatting>
  <conditionalFormatting sqref="Q73">
    <cfRule type="cellIs" priority="6" operator="notEqual">
      <formula>1</formula>
    </cfRule>
  </conditionalFormatting>
  <conditionalFormatting sqref="Q73">
    <cfRule type="cellIs" dxfId="2" priority="5" operator="notEqual">
      <formula>1</formula>
    </cfRule>
  </conditionalFormatting>
  <conditionalFormatting sqref="Q74">
    <cfRule type="cellIs" priority="4" operator="notEqual">
      <formula>1</formula>
    </cfRule>
  </conditionalFormatting>
  <conditionalFormatting sqref="Q74">
    <cfRule type="cellIs" dxfId="1" priority="3" operator="notEqual">
      <formula>1</formula>
    </cfRule>
  </conditionalFormatting>
  <conditionalFormatting sqref="Q76">
    <cfRule type="cellIs" priority="2" operator="notEqual">
      <formula>1</formula>
    </cfRule>
  </conditionalFormatting>
  <conditionalFormatting sqref="Q76">
    <cfRule type="cellIs" dxfId="0" priority="1" operator="notEqual">
      <formula>1</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'W:\Mobility\SMP%202.0\WS2%20-%20Indicators\Phase%202%20-%20Practical%20review%20SMP%20Indicator\Spreadsheet%20corrections\[SMP_indicators%20calculator%20v1.3-CorrAirPol.xlsx]Default Values'!#REF!</xm:f>
          </x14:formula1>
          <xm:sqref>D286:D293 D205:D209</xm:sqref>
        </x14:dataValidation>
        <x14:dataValidation type="list" allowBlank="1" showInputMessage="1" showErrorMessage="1" xr:uid="{00000000-0002-0000-0200-000001000000}">
          <x14:formula1>
            <xm:f>'W:\Mobility\SMP%202.0\WS2%20-%20Indicators\Phase%202%20-%20Practical%20review%20SMP%20Indicator\Spreadsheet%20corrections\[SMP_indicators%20calculator%20v1.3-CorrAirPol.xlsx]Default Values'!#REF!</xm:f>
          </x14:formula1>
          <xm:sqref>D170:D177 D225 D304:D311 D245 D265 D332 D296 D314 D322:D329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8AD948-3358-4355-9FA4-7841A84853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39A16FF-B21B-404C-AC8B-8139123B0C7B}">
  <ds:schemaRefs>
    <ds:schemaRef ds:uri="http://schemas.microsoft.com/sharepoint/v3/contenttype/forms"/>
  </ds:schemaRefs>
</ds:datastoreItem>
</file>

<file path=customXml/itemProps3.xml><?xml version="1.0" encoding="utf-8"?>
<ds:datastoreItem xmlns:ds="http://schemas.openxmlformats.org/officeDocument/2006/customXml" ds:itemID="{0C6CA42A-DB3E-4EBF-84C8-CC389874C26E}">
  <ds:schemaRefs>
    <ds:schemaRef ds:uri="http://schemas.microsoft.com/office/2006/metadata/properties"/>
    <ds:schemaRef ds:uri="http://www.w3.org/XML/1998/namespace"/>
    <ds:schemaRef ds:uri="http://schemas.microsoft.com/office/2006/documentManagement/types"/>
    <ds:schemaRef ds:uri="http://purl.org/dc/terms/"/>
    <ds:schemaRef ds:uri="http://schemas.openxmlformats.org/package/2006/metadata/core-properties"/>
    <ds:schemaRef ds:uri="http://purl.org/dc/elements/1.1/"/>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dcterms:created xsi:type="dcterms:W3CDTF">2018-06-27T11:55:50Z</dcterms:created>
  <dcterms:modified xsi:type="dcterms:W3CDTF">2020-02-04T10:21:37Z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