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325"/>
  <workbookPr defaultThemeVersion="124226"/>
  <mc:AlternateContent xmlns:mc="http://schemas.openxmlformats.org/markup-compatibility/2006">
    <mc:Choice Requires="x15">
      <x15ac:absPath xmlns:x15ac="http://schemas.microsoft.com/office/spreadsheetml/2010/11/ac" url="S:\Projects\SUMI\WP1 Methodologies_data mgmt\Final indicator spreadsheets for SUMI webpage\final PROTECTED spreadsheets\"/>
    </mc:Choice>
  </mc:AlternateContent>
  <xr:revisionPtr revIDLastSave="0" documentId="13_ncr:1_{37E539DD-A3E4-4552-AFA9-11C74A2F0787}" xr6:coauthVersionLast="45" xr6:coauthVersionMax="45" xr10:uidLastSave="{00000000-0000-0000-0000-000000000000}"/>
  <bookViews>
    <workbookView xWindow="-120" yWindow="-120" windowWidth="29040" windowHeight="15990" xr2:uid="{00000000-000D-0000-FFFF-FFFF00000000}"/>
  </bookViews>
  <sheets>
    <sheet name="User guide" sheetId="1" r:id="rId1"/>
    <sheet name="Example" sheetId="14" r:id="rId2"/>
    <sheet name="Calculation" sheetId="2" r:id="rId3"/>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38" i="2" l="1"/>
  <c r="H37" i="2"/>
  <c r="H36" i="2"/>
  <c r="H35" i="2"/>
  <c r="H34" i="2"/>
  <c r="H33" i="2"/>
  <c r="H32" i="2"/>
  <c r="H31" i="2"/>
  <c r="H30" i="2"/>
  <c r="H29" i="2"/>
  <c r="H27" i="2"/>
  <c r="H26" i="2"/>
  <c r="H25" i="2"/>
  <c r="H24" i="2"/>
  <c r="H23" i="2"/>
  <c r="H22" i="2"/>
  <c r="H21" i="2"/>
  <c r="H20" i="2"/>
  <c r="H19" i="2"/>
  <c r="H18" i="2"/>
  <c r="I29" i="2" l="1"/>
  <c r="I18" i="2"/>
  <c r="H38" i="14"/>
  <c r="H37" i="14"/>
  <c r="H36" i="14"/>
  <c r="H35" i="14"/>
  <c r="H34" i="14"/>
  <c r="H33" i="14"/>
  <c r="H32" i="14"/>
  <c r="H31" i="14"/>
  <c r="H30" i="14"/>
  <c r="H29" i="14"/>
  <c r="H27" i="14"/>
  <c r="H26" i="14"/>
  <c r="H25" i="14"/>
  <c r="H24" i="14"/>
  <c r="H23" i="14"/>
  <c r="H22" i="14"/>
  <c r="H21" i="14"/>
  <c r="H20" i="14"/>
  <c r="H19" i="14"/>
  <c r="H18" i="14"/>
  <c r="K18" i="2" l="1"/>
  <c r="B2" i="2" s="1"/>
  <c r="B3" i="2" s="1"/>
  <c r="I29" i="14"/>
  <c r="I18" i="14"/>
  <c r="K18" i="14" l="1"/>
  <c r="B2" i="14" s="1"/>
  <c r="B3" i="14" s="1"/>
</calcChain>
</file>

<file path=xl/sharedStrings.xml><?xml version="1.0" encoding="utf-8"?>
<sst xmlns="http://schemas.openxmlformats.org/spreadsheetml/2006/main" count="91" uniqueCount="54">
  <si>
    <t>Guidelines</t>
  </si>
  <si>
    <t>Definition</t>
  </si>
  <si>
    <t>Parameter</t>
  </si>
  <si>
    <t>input in h:mm:ss</t>
  </si>
  <si>
    <t>road corridor i</t>
  </si>
  <si>
    <t>CTi</t>
  </si>
  <si>
    <t>PHTi</t>
  </si>
  <si>
    <t>FFTi</t>
  </si>
  <si>
    <t>Cdi</t>
  </si>
  <si>
    <t>Cdroad</t>
  </si>
  <si>
    <t>Msroad</t>
  </si>
  <si>
    <t>CDi</t>
  </si>
  <si>
    <t>PT corridors j</t>
  </si>
  <si>
    <t>PTj</t>
  </si>
  <si>
    <t>CDpt</t>
  </si>
  <si>
    <t>MSpt</t>
  </si>
  <si>
    <t>PHTi = Car travel time during peak hours on main road corridor i [minutes]</t>
  </si>
  <si>
    <t>Car travel is considered for the selection of corridors for private transport and associated calculations.</t>
  </si>
  <si>
    <t>PTPHTj = Public transport travel time during peak hours on main road corridor i [minutes]</t>
  </si>
  <si>
    <t>PTOTj = Optimal Public Transport travel time on main road corridor i [minutes]</t>
  </si>
  <si>
    <t>CDij = Congestion and delay index (percentage delay during peak hours) [% of delay]</t>
  </si>
  <si>
    <t>PTPJTj</t>
  </si>
  <si>
    <t>PTOTj</t>
  </si>
  <si>
    <t>CDj</t>
  </si>
  <si>
    <t>Comments</t>
  </si>
  <si>
    <t>PTj = Number of public transport trips during peak hours on transit corridor j [#]</t>
  </si>
  <si>
    <t>FFTi = Off-peak car travel time on main road corridor i [minutes]</t>
  </si>
  <si>
    <t>min scale</t>
  </si>
  <si>
    <t>max scale</t>
  </si>
  <si>
    <t>Delays in road traffic and in public transport during peak hours compared to off peak travel (private road traffic) and optimal public transport travel time (public transport).</t>
  </si>
  <si>
    <t>Weighted sum of delays over representative corridors for road private and public transport.
For road private transport, sum of weighted averages over 10 representative corridors for car trips as a ratio of peak period travel times to off-peak travel times.
For (road) public transport, sum of weighted averages over 10 representative corridors for public transport trips as a ratio of peak period travel times to estimated optimal travel time.</t>
  </si>
  <si>
    <t>MSroad = Modal share road [%] (modal share as the number of persons which are travelling, modal share when only considering private car and PT as possible modes)</t>
  </si>
  <si>
    <t>CTi = Number of car trips during peak hours on main road corridor i [#]</t>
  </si>
  <si>
    <t>Optimal public transport travel time could be defined as estimated running times with a 'good' commercial speed estimation based on vehicle speed, intersections, number of stops, etc.
The simplified calculation assumes that travel time of PT vehicles is composed of (1) time consumed on road sections within a corridor at constant speeds, (2) variable time spent at stops, and (3) delays at traffic signals. The addition of these allows for an estimation of the commercial speed as a mean measure of effectiveness of the selected public transport corridor.
The calculation can be made following the methodology suggested by, for example, Valencia (2012) [https://www.researchgate.net/publication/263888875_A_method_to_calculate_commercial_speed_on_bus_corridors]. Preferably, local PT operators can provide this information.</t>
  </si>
  <si>
    <t>All public transport modes can be considered for the public transport corridors and associated calculations. One does not have to stick to one type of public transport mode. For example, one could include 3 metro, 2 tram and 5 bus corridors.</t>
  </si>
  <si>
    <t>MSpt= Modal share public transport [%] (modal share as the number of persons which are travelling, modal share when only considering private car and PT as possible modes)</t>
  </si>
  <si>
    <t>The parameter makes use of the delay between peak and off-peak travel time. This requires the definition of "peak" and "off-peak":
- peak-hour time (and off-peak time): this corresponds to the beginning and end of the working day, when large numbers of people are travelling to or from work. The corresponding hours depend on citizens' habits and working legislation.
- off-peak: often, night-time traffic is measured and used for the estimation of "off-peak". However, this may not be the most relevant time period for such measurements, as vehicles also tend to speed more at night and this would therefore not represent a realistic measurement. It is therefore recommended to measure off-peak travel speed during the middle of the morning or afternoon.</t>
  </si>
  <si>
    <t>The indicator relies on the selection of 2 times 10 corridors:
- public transport: 10 corridors are to be selected which are relevant for public transport.
- private transport: 10 corridors are to be selected which are relevant for private transport.</t>
  </si>
  <si>
    <t>Based on the parameter, an indicator (with values between 0 and 10) is calculated. A high score for the parameter indicates more delays and is transformed to a low score for the indicator. The values used for calculating the indicator are 3 (min scale) and 1 (max scale).</t>
  </si>
  <si>
    <t>The selection of (two times ten) corridors should aim at being as representative as possible. There are no real quantitative or qualitative definitions for representativeness of corridor selections compared to urban area road infrastructure or road use. Indeed, this is to be verified on a case-by-case basis.
As general guidelines, we provide the following tips:
- Choose corridors with a significantly share in the total number of daily commuting trips ran in the urban area. For example, where several public transport lines use a similar route as private transport, where the most significant access roads are to the city, where roads are the logical elongation of feeding roads from outside of the city, where major roads connect the busiest working or living quarters of an urban area, etc. Floating car/vehicle data can help estimate this percentage. Suggesting a target percentage is very much dependent on the spread of traffic in the area. Areas with a very heterogenous traffic volume spread (for example, where traffic is very much limited to access roads), can more easily provide a selection of corridors which represent a higher volume of traffic. Areas with a more homogenous traffic volume spread (for example, urban areas which have a lot of roads with similar use and composition, no clear high-density centres, etc.), will experience more problems in achieving this.
- Choose corridors which correspond to both lateral as well as tangential traffic movement. Lateral movement = between the area outskirts and the area centre (inwards/outwards). Tangential movement = ring-roads or main arteries outside of urban area centres.</t>
  </si>
  <si>
    <t>The use of Floating Car Data, or data resulting from Floating Car Data, as a basis for the estimation of actual vehicle travel time (during all times of the day) is strongly suggested. Data can be provided, for example, by services such as Google Maps, Waze, etc.</t>
  </si>
  <si>
    <t xml:space="preserve">1) For each road corridor enter </t>
  </si>
  <si>
    <t>2) For each PT corridor enter</t>
  </si>
  <si>
    <t>3) Enter the modal shares of road and public transport (column J). The sum of these modal shares should be 1.</t>
  </si>
  <si>
    <t>Congestion and delays</t>
  </si>
  <si>
    <t>CTi = Number of car trips during peak hours on main road corridor i [#]; If this information is missing, the number of lanes could be used as an alternative weighing factor</t>
  </si>
  <si>
    <t>Public transport includes all public transport modes such as bus, metro, tram, regional trains. We suggest not to include taxi and systems like Uber as their congestion is taken into account in the road corridors.</t>
  </si>
  <si>
    <t>comment box
(please add source of data, year, geographical area)</t>
  </si>
  <si>
    <t>Please fill in the blue cells</t>
  </si>
  <si>
    <t>USER GUIDE FOR INDICATOR 8 "CONGESTION AND DELAYS"</t>
  </si>
  <si>
    <t>Corridors should ideally comprise a mix of tangential and diagonal routes, crossing the urban area. Total traffic (vkm) for the corridors should account for a sufficiently high share of urban area traffic. The share is estimated based on most recent traffic monitoring, and can take into account existing delays, vehicle throughput, vehicle mileages, number of road users, etc. on corridors. In case of public transport, this can include public transport modes which are running on protected lanes.
The selection of corridors for public transport should follow two steps:
First, the 10 corridors should be allocated to the different modes according to their modal share. For example, if the modal share within public transport (measured by preference in passenger km instead of vehicle km) of bus is 60%, 6 bus corridors should be included.
Secondly, for each mode the busiest corridors should be selected.
For road traffic, 10 corridors with the most traffic should be selected. Corridors should be selected based on the characteristics of the urban area.
(The value of the "sufficiently high share" is to be discussed, and can change over time as this will be dependent on the urban area.)</t>
  </si>
  <si>
    <t>In order to prevent selection biases (i.e. limiting the selection to very short road sections of relative free flow traffic, compared to an overall congested area), we suggest the following:
- For public transport, entire bus/tram/train/metro/... routes are selected insofar that they connect two clearly defined end stations or an end station and city centre (square, market, hub, etc.).
- For public transport one should be careful with including too many modes which run on a dedicated track (e.g. metro, tram) as this might bias the indicator. However, if such lanes are very relevant for the cities, they should be included as otherwise cities which invest in public transport using dedicated tracks/ lanes would be penalised.
- For private transport, road sections are selected insofar that they connect urban region or city borders with another urban region or city border or well-defined centre (square, ring-road, market, transport hub, etc.).</t>
  </si>
  <si>
    <t>Parameter value:</t>
  </si>
  <si>
    <t>Indicator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</si>
</sst>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h:mm:ss;@"/>
  </numFmts>
  <fonts count="11" x14ac:knownFonts="1">
    <font>
      <sz val="11"/>
      <color theme="1"/>
      <name val="Calibri"/>
      <family val="2"/>
      <scheme val="minor"/>
    </font>
    <font>
      <b/>
      <sz val="11"/>
      <color theme="1"/>
      <name val="Arial"/>
      <family val="2"/>
    </font>
    <font>
      <b/>
      <sz val="11"/>
      <name val="Calibri"/>
      <family val="2"/>
      <scheme val="minor"/>
    </font>
    <font>
      <sz val="11"/>
      <name val="Calibri"/>
      <family val="2"/>
      <scheme val="minor"/>
    </font>
    <font>
      <sz val="11"/>
      <color theme="1"/>
      <name val="Calibri"/>
      <family val="2"/>
      <scheme val="minor"/>
    </font>
    <font>
      <sz val="14"/>
      <name val="Calibri"/>
      <family val="2"/>
      <scheme val="minor"/>
    </font>
    <font>
      <sz val="14"/>
      <color rgb="FF4F81BD"/>
      <name val="Calibri"/>
      <family val="2"/>
      <scheme val="minor"/>
    </font>
    <font>
      <sz val="14"/>
      <color theme="1"/>
      <name val="Calibri"/>
      <family val="2"/>
      <scheme val="minor"/>
    </font>
    <font>
      <sz val="10"/>
      <name val="Arial"/>
      <family val="2"/>
    </font>
    <font>
      <sz val="11"/>
      <color theme="0"/>
      <name val="Calibri"/>
      <family val="2"/>
      <scheme val="minor"/>
    </font>
    <font>
      <b/>
      <sz val="18"/>
      <name val="Calibri"/>
      <family val="2"/>
      <scheme val="minor"/>
    </font>
  </fonts>
  <fills count="12">
    <fill>
      <patternFill patternType="none"/>
    </fill>
    <fill>
      <patternFill patternType="gray125"/>
    </fill>
    <fill>
      <patternFill patternType="solid">
        <fgColor theme="9"/>
        <bgColor indexed="64"/>
      </patternFill>
    </fill>
    <fill>
      <patternFill patternType="solid">
        <fgColor theme="6" tint="0.79998168889431442"/>
        <bgColor indexed="64"/>
      </patternFill>
    </fill>
    <fill>
      <patternFill patternType="solid">
        <fgColor theme="6"/>
        <bgColor indexed="64"/>
      </patternFill>
    </fill>
    <fill>
      <patternFill patternType="solid">
        <fgColor theme="4" tint="0.39997558519241921"/>
        <bgColor indexed="64"/>
      </patternFill>
    </fill>
    <fill>
      <patternFill patternType="solid">
        <fgColor rgb="FFFFC000"/>
        <bgColor indexed="64"/>
      </patternFill>
    </fill>
    <fill>
      <patternFill patternType="solid">
        <fgColor theme="1" tint="0.499984740745262"/>
        <bgColor indexed="64"/>
      </patternFill>
    </fill>
    <fill>
      <patternFill patternType="solid">
        <fgColor theme="1"/>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3" tint="0.79998168889431442"/>
        <bgColor indexed="64"/>
      </patternFill>
    </fill>
  </fills>
  <borders count="4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auto="1"/>
      </right>
      <top style="medium">
        <color auto="1"/>
      </top>
      <bottom style="medium">
        <color auto="1"/>
      </bottom>
      <diagonal/>
    </border>
    <border>
      <left/>
      <right style="medium">
        <color auto="1"/>
      </right>
      <top/>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bottom style="medium">
        <color auto="1"/>
      </bottom>
      <diagonal/>
    </border>
    <border>
      <left style="medium">
        <color auto="1"/>
      </left>
      <right/>
      <top/>
      <bottom/>
      <diagonal/>
    </border>
    <border>
      <left style="medium">
        <color auto="1"/>
      </left>
      <right style="thin">
        <color auto="1"/>
      </right>
      <top style="thin">
        <color auto="1"/>
      </top>
      <bottom style="thin">
        <color auto="1"/>
      </bottom>
      <diagonal/>
    </border>
    <border>
      <left style="medium">
        <color auto="1"/>
      </left>
      <right style="thin">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thin">
        <color auto="1"/>
      </bottom>
      <diagonal/>
    </border>
    <border>
      <left style="medium">
        <color auto="1"/>
      </left>
      <right/>
      <top/>
      <bottom style="medium">
        <color auto="1"/>
      </bottom>
      <diagonal/>
    </border>
    <border>
      <left style="medium">
        <color auto="1"/>
      </left>
      <right/>
      <top style="medium">
        <color auto="1"/>
      </top>
      <bottom style="medium">
        <color auto="1"/>
      </bottom>
      <diagonal/>
    </border>
    <border>
      <left style="medium">
        <color auto="1"/>
      </left>
      <right style="medium">
        <color auto="1"/>
      </right>
      <top style="medium">
        <color auto="1"/>
      </top>
      <bottom/>
      <diagonal/>
    </border>
    <border>
      <left style="thin">
        <color auto="1"/>
      </left>
      <right/>
      <top style="thin">
        <color auto="1"/>
      </top>
      <bottom/>
      <diagonal/>
    </border>
    <border>
      <left style="thin">
        <color auto="1"/>
      </left>
      <right style="medium">
        <color auto="1"/>
      </right>
      <top style="medium">
        <color auto="1"/>
      </top>
      <bottom style="medium">
        <color auto="1"/>
      </bottom>
      <diagonal/>
    </border>
    <border>
      <left style="thin">
        <color auto="1"/>
      </left>
      <right/>
      <top/>
      <bottom style="thin">
        <color auto="1"/>
      </bottom>
      <diagonal/>
    </border>
    <border>
      <left style="thin">
        <color auto="1"/>
      </left>
      <right style="thin">
        <color auto="1"/>
      </right>
      <top style="medium">
        <color auto="1"/>
      </top>
      <bottom style="medium">
        <color auto="1"/>
      </bottom>
      <diagonal/>
    </border>
    <border>
      <left style="thin">
        <color auto="1"/>
      </left>
      <right style="medium">
        <color auto="1"/>
      </right>
      <top/>
      <bottom style="thin">
        <color auto="1"/>
      </bottom>
      <diagonal/>
    </border>
    <border>
      <left style="medium">
        <color theme="1" tint="0.499984740745262"/>
      </left>
      <right/>
      <top style="medium">
        <color theme="1" tint="0.499984740745262"/>
      </top>
      <bottom/>
      <diagonal/>
    </border>
    <border>
      <left/>
      <right style="medium">
        <color theme="1" tint="0.499984740745262"/>
      </right>
      <top style="medium">
        <color theme="1" tint="0.499984740745262"/>
      </top>
      <bottom/>
      <diagonal/>
    </border>
    <border>
      <left/>
      <right/>
      <top style="medium">
        <color auto="1"/>
      </top>
      <bottom style="medium">
        <color auto="1"/>
      </bottom>
      <diagonal/>
    </border>
    <border>
      <left style="medium">
        <color theme="1" tint="0.499984740745262"/>
      </left>
      <right style="thin">
        <color theme="1" tint="0.499984740745262"/>
      </right>
      <top style="medium">
        <color auto="1"/>
      </top>
      <bottom style="medium">
        <color auto="1"/>
      </bottom>
      <diagonal/>
    </border>
    <border>
      <left style="thin">
        <color theme="1" tint="0.499984740745262"/>
      </left>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top style="medium">
        <color indexed="64"/>
      </top>
      <bottom style="thin">
        <color auto="1"/>
      </bottom>
      <diagonal/>
    </border>
    <border>
      <left style="thin">
        <color auto="1"/>
      </left>
      <right/>
      <top style="thin">
        <color auto="1"/>
      </top>
      <bottom style="medium">
        <color indexed="64"/>
      </bottom>
      <diagonal/>
    </border>
    <border>
      <left style="thin">
        <color indexed="64"/>
      </left>
      <right style="thin">
        <color indexed="64"/>
      </right>
      <top/>
      <bottom/>
      <diagonal/>
    </border>
  </borders>
  <cellStyleXfs count="3">
    <xf numFmtId="0" fontId="0" fillId="0" borderId="0"/>
    <xf numFmtId="0" fontId="8" fillId="0" borderId="0"/>
    <xf numFmtId="43" fontId="4" fillId="0" borderId="0" applyFont="0" applyFill="0" applyBorder="0" applyAlignment="0" applyProtection="0"/>
  </cellStyleXfs>
  <cellXfs count="94">
    <xf numFmtId="0" fontId="0" fillId="0" borderId="0" xfId="0"/>
    <xf numFmtId="0" fontId="1" fillId="2" borderId="0" xfId="0" applyFont="1" applyFill="1" applyAlignment="1">
      <alignment horizontal="center"/>
    </xf>
    <xf numFmtId="0" fontId="3" fillId="0" borderId="0" xfId="0" applyFont="1" applyAlignment="1">
      <alignment wrapText="1"/>
    </xf>
    <xf numFmtId="0" fontId="3" fillId="0" borderId="2" xfId="0" applyFont="1" applyBorder="1" applyAlignment="1">
      <alignment wrapText="1"/>
    </xf>
    <xf numFmtId="0" fontId="3" fillId="0" borderId="2" xfId="0" applyFont="1" applyBorder="1"/>
    <xf numFmtId="0" fontId="0" fillId="0" borderId="2" xfId="0" applyBorder="1"/>
    <xf numFmtId="0" fontId="0" fillId="0" borderId="3" xfId="0" applyBorder="1"/>
    <xf numFmtId="0" fontId="2" fillId="3" borderId="1" xfId="0" applyFont="1" applyFill="1" applyBorder="1"/>
    <xf numFmtId="0" fontId="3" fillId="0" borderId="3" xfId="0" applyFont="1" applyBorder="1" applyAlignment="1">
      <alignment wrapText="1"/>
    </xf>
    <xf numFmtId="0" fontId="0" fillId="0" borderId="2" xfId="0" applyFont="1" applyFill="1" applyBorder="1" applyAlignment="1">
      <alignment horizontal="left" wrapText="1"/>
    </xf>
    <xf numFmtId="0" fontId="2" fillId="0" borderId="2" xfId="0" applyFont="1" applyBorder="1"/>
    <xf numFmtId="0" fontId="3" fillId="0" borderId="18" xfId="0" applyFont="1" applyBorder="1" applyAlignment="1">
      <alignment wrapText="1"/>
    </xf>
    <xf numFmtId="0" fontId="3" fillId="0" borderId="2" xfId="0" applyFont="1" applyBorder="1" applyAlignment="1">
      <alignment horizontal="left" wrapText="1"/>
    </xf>
    <xf numFmtId="0" fontId="0" fillId="0" borderId="2" xfId="0" applyBorder="1" applyAlignment="1">
      <alignment wrapText="1"/>
    </xf>
    <xf numFmtId="0" fontId="0" fillId="5" borderId="15" xfId="0" applyFill="1" applyBorder="1" applyProtection="1">
      <protection locked="0"/>
    </xf>
    <xf numFmtId="164" fontId="0" fillId="5" borderId="13" xfId="0" applyNumberFormat="1" applyFill="1" applyBorder="1" applyProtection="1">
      <protection locked="0"/>
    </xf>
    <xf numFmtId="164" fontId="0" fillId="5" borderId="21" xfId="0" applyNumberFormat="1" applyFill="1" applyBorder="1" applyProtection="1">
      <protection locked="0"/>
    </xf>
    <xf numFmtId="0" fontId="0" fillId="5" borderId="14" xfId="0" applyFill="1" applyBorder="1" applyProtection="1">
      <protection locked="0"/>
    </xf>
    <xf numFmtId="164" fontId="0" fillId="5" borderId="12" xfId="0" applyNumberFormat="1" applyFill="1" applyBorder="1" applyProtection="1">
      <protection locked="0"/>
    </xf>
    <xf numFmtId="164" fontId="0" fillId="5" borderId="8" xfId="0" applyNumberFormat="1" applyFill="1" applyBorder="1" applyProtection="1">
      <protection locked="0"/>
    </xf>
    <xf numFmtId="0" fontId="0" fillId="5" borderId="29" xfId="0" applyFill="1" applyBorder="1" applyProtection="1">
      <protection locked="0"/>
    </xf>
    <xf numFmtId="164" fontId="0" fillId="5" borderId="30" xfId="0" applyNumberFormat="1" applyFill="1" applyBorder="1" applyProtection="1">
      <protection locked="0"/>
    </xf>
    <xf numFmtId="164" fontId="0" fillId="5" borderId="19" xfId="0" applyNumberFormat="1" applyFill="1" applyBorder="1" applyProtection="1">
      <protection locked="0"/>
    </xf>
    <xf numFmtId="0" fontId="0" fillId="5" borderId="32" xfId="0" applyFill="1" applyBorder="1" applyProtection="1">
      <protection locked="0"/>
    </xf>
    <xf numFmtId="164" fontId="0" fillId="5" borderId="34" xfId="0" applyNumberFormat="1" applyFill="1" applyBorder="1" applyProtection="1">
      <protection locked="0"/>
    </xf>
    <xf numFmtId="164" fontId="0" fillId="5" borderId="37" xfId="0" applyNumberFormat="1" applyFill="1" applyBorder="1" applyProtection="1">
      <protection locked="0"/>
    </xf>
    <xf numFmtId="0" fontId="0" fillId="5" borderId="33" xfId="0" applyFill="1" applyBorder="1" applyProtection="1">
      <protection locked="0"/>
    </xf>
    <xf numFmtId="164" fontId="0" fillId="5" borderId="36" xfId="0" applyNumberFormat="1" applyFill="1" applyBorder="1" applyProtection="1">
      <protection locked="0"/>
    </xf>
    <xf numFmtId="164" fontId="0" fillId="5" borderId="38" xfId="0" applyNumberFormat="1" applyFill="1" applyBorder="1" applyProtection="1">
      <protection locked="0"/>
    </xf>
    <xf numFmtId="0" fontId="0" fillId="9" borderId="23" xfId="0" applyFill="1" applyBorder="1" applyProtection="1">
      <protection locked="0"/>
    </xf>
    <xf numFmtId="2" fontId="0" fillId="9" borderId="35" xfId="0" applyNumberFormat="1" applyFill="1" applyBorder="1" applyProtection="1">
      <protection locked="0"/>
    </xf>
    <xf numFmtId="0" fontId="0" fillId="0" borderId="31" xfId="0" applyBorder="1" applyProtection="1">
      <protection locked="0"/>
    </xf>
    <xf numFmtId="0" fontId="0" fillId="0" borderId="39" xfId="0" applyBorder="1" applyProtection="1">
      <protection locked="0"/>
    </xf>
    <xf numFmtId="0" fontId="0" fillId="0" borderId="9" xfId="0" applyBorder="1" applyProtection="1">
      <protection locked="0"/>
    </xf>
    <xf numFmtId="0" fontId="10" fillId="4" borderId="17" xfId="0" applyFont="1" applyFill="1" applyBorder="1" applyAlignment="1" applyProtection="1"/>
    <xf numFmtId="0" fontId="5" fillId="4" borderId="4" xfId="0" applyFont="1" applyFill="1" applyBorder="1" applyAlignment="1" applyProtection="1"/>
    <xf numFmtId="0" fontId="6" fillId="0" borderId="0" xfId="0" applyFont="1" applyFill="1" applyAlignment="1" applyProtection="1"/>
    <xf numFmtId="0" fontId="0" fillId="0" borderId="0" xfId="0" applyFont="1" applyFill="1" applyProtection="1"/>
    <xf numFmtId="0" fontId="0" fillId="0" borderId="0" xfId="0" applyProtection="1"/>
    <xf numFmtId="0" fontId="3" fillId="4" borderId="18" xfId="0" applyFont="1" applyFill="1" applyBorder="1" applyProtection="1"/>
    <xf numFmtId="2" fontId="3" fillId="4" borderId="5" xfId="0" applyNumberFormat="1" applyFont="1" applyFill="1" applyBorder="1" applyProtection="1"/>
    <xf numFmtId="0" fontId="0" fillId="10" borderId="7" xfId="0" applyFill="1" applyBorder="1" applyProtection="1"/>
    <xf numFmtId="0" fontId="0" fillId="0" borderId="0" xfId="0" applyBorder="1" applyProtection="1"/>
    <xf numFmtId="0" fontId="3" fillId="4" borderId="3" xfId="0" applyFont="1" applyFill="1" applyBorder="1" applyProtection="1"/>
    <xf numFmtId="2" fontId="3" fillId="4" borderId="6" xfId="0" applyNumberFormat="1" applyFont="1" applyFill="1" applyBorder="1" applyProtection="1"/>
    <xf numFmtId="0" fontId="9" fillId="0" borderId="0" xfId="0" applyFont="1" applyFill="1" applyProtection="1"/>
    <xf numFmtId="0" fontId="3" fillId="0" borderId="0" xfId="0" applyFont="1" applyBorder="1" applyAlignment="1" applyProtection="1"/>
    <xf numFmtId="0" fontId="0" fillId="0" borderId="0" xfId="0" applyBorder="1" applyAlignment="1" applyProtection="1">
      <alignment horizontal="center" vertical="center"/>
    </xf>
    <xf numFmtId="0" fontId="0" fillId="0" borderId="17" xfId="0" applyBorder="1" applyProtection="1"/>
    <xf numFmtId="0" fontId="0" fillId="0" borderId="26" xfId="0" applyBorder="1" applyProtection="1"/>
    <xf numFmtId="0" fontId="0" fillId="0" borderId="27" xfId="0" applyBorder="1" applyAlignment="1" applyProtection="1">
      <alignment horizontal="center" vertical="center"/>
    </xf>
    <xf numFmtId="0" fontId="0" fillId="0" borderId="28" xfId="0" applyBorder="1" applyAlignment="1" applyProtection="1">
      <alignment horizontal="center" vertical="center"/>
    </xf>
    <xf numFmtId="0" fontId="0" fillId="0" borderId="22" xfId="0" applyBorder="1" applyProtection="1"/>
    <xf numFmtId="0" fontId="0" fillId="0" borderId="22" xfId="0" applyFill="1" applyBorder="1" applyProtection="1"/>
    <xf numFmtId="0" fontId="0" fillId="0" borderId="20" xfId="0" applyBorder="1" applyProtection="1"/>
    <xf numFmtId="0" fontId="0" fillId="0" borderId="1" xfId="0" applyBorder="1" applyProtection="1"/>
    <xf numFmtId="0" fontId="0" fillId="11" borderId="7" xfId="0" applyFill="1" applyBorder="1" applyAlignment="1" applyProtection="1">
      <alignment wrapText="1"/>
    </xf>
    <xf numFmtId="0" fontId="0" fillId="6" borderId="11" xfId="0" applyFill="1" applyBorder="1" applyProtection="1"/>
    <xf numFmtId="0" fontId="0" fillId="5" borderId="15" xfId="0" applyFill="1" applyBorder="1" applyProtection="1"/>
    <xf numFmtId="164" fontId="0" fillId="5" borderId="13" xfId="0" applyNumberFormat="1" applyFill="1" applyBorder="1" applyProtection="1"/>
    <xf numFmtId="164" fontId="0" fillId="5" borderId="21" xfId="0" applyNumberFormat="1" applyFill="1" applyBorder="1" applyProtection="1"/>
    <xf numFmtId="2" fontId="0" fillId="7" borderId="9" xfId="0" applyNumberFormat="1" applyFill="1" applyBorder="1" applyProtection="1"/>
    <xf numFmtId="0" fontId="0" fillId="7" borderId="9" xfId="0" applyFill="1" applyBorder="1" applyProtection="1"/>
    <xf numFmtId="0" fontId="0" fillId="9" borderId="23" xfId="0" applyFill="1" applyBorder="1" applyProtection="1"/>
    <xf numFmtId="0" fontId="9" fillId="8" borderId="3" xfId="0" applyFont="1" applyFill="1" applyBorder="1" applyProtection="1"/>
    <xf numFmtId="0" fontId="0" fillId="0" borderId="31" xfId="0" applyBorder="1" applyProtection="1"/>
    <xf numFmtId="0" fontId="0" fillId="5" borderId="14" xfId="0" applyFill="1" applyBorder="1" applyProtection="1"/>
    <xf numFmtId="164" fontId="0" fillId="5" borderId="12" xfId="0" applyNumberFormat="1" applyFill="1" applyBorder="1" applyProtection="1"/>
    <xf numFmtId="164" fontId="0" fillId="5" borderId="8" xfId="0" applyNumberFormat="1" applyFill="1" applyBorder="1" applyProtection="1"/>
    <xf numFmtId="0" fontId="0" fillId="0" borderId="5" xfId="0" applyBorder="1" applyProtection="1"/>
    <xf numFmtId="0" fontId="0" fillId="0" borderId="0" xfId="0" applyFill="1" applyBorder="1" applyProtection="1"/>
    <xf numFmtId="0" fontId="0" fillId="0" borderId="39" xfId="0" applyBorder="1" applyProtection="1"/>
    <xf numFmtId="0" fontId="0" fillId="5" borderId="29" xfId="0" applyFill="1" applyBorder="1" applyProtection="1"/>
    <xf numFmtId="164" fontId="0" fillId="5" borderId="30" xfId="0" applyNumberFormat="1" applyFill="1" applyBorder="1" applyProtection="1"/>
    <xf numFmtId="164" fontId="0" fillId="5" borderId="19" xfId="0" applyNumberFormat="1" applyFill="1" applyBorder="1" applyProtection="1"/>
    <xf numFmtId="0" fontId="0" fillId="0" borderId="26" xfId="0" applyFill="1" applyBorder="1" applyProtection="1"/>
    <xf numFmtId="164" fontId="0" fillId="0" borderId="22" xfId="0" applyNumberFormat="1" applyBorder="1" applyProtection="1"/>
    <xf numFmtId="10" fontId="0" fillId="0" borderId="20" xfId="0" applyNumberFormat="1" applyBorder="1" applyProtection="1"/>
    <xf numFmtId="0" fontId="0" fillId="5" borderId="32" xfId="0" applyFill="1" applyBorder="1" applyProtection="1"/>
    <xf numFmtId="164" fontId="0" fillId="5" borderId="34" xfId="0" applyNumberFormat="1" applyFill="1" applyBorder="1" applyProtection="1"/>
    <xf numFmtId="164" fontId="0" fillId="5" borderId="37" xfId="0" applyNumberFormat="1" applyFill="1" applyBorder="1" applyProtection="1"/>
    <xf numFmtId="2" fontId="0" fillId="9" borderId="35" xfId="0" applyNumberFormat="1" applyFill="1" applyBorder="1" applyProtection="1"/>
    <xf numFmtId="10" fontId="0" fillId="0" borderId="5" xfId="0" applyNumberFormat="1" applyBorder="1" applyProtection="1"/>
    <xf numFmtId="0" fontId="7" fillId="0" borderId="0" xfId="0" applyFont="1" applyFill="1" applyProtection="1"/>
    <xf numFmtId="0" fontId="0" fillId="0" borderId="0" xfId="0" applyFill="1" applyProtection="1"/>
    <xf numFmtId="0" fontId="0" fillId="6" borderId="16" xfId="0" applyFill="1" applyBorder="1" applyProtection="1"/>
    <xf numFmtId="0" fontId="0" fillId="5" borderId="33" xfId="0" applyFill="1" applyBorder="1" applyProtection="1"/>
    <xf numFmtId="164" fontId="0" fillId="5" borderId="36" xfId="0" applyNumberFormat="1" applyFill="1" applyBorder="1" applyProtection="1"/>
    <xf numFmtId="164" fontId="0" fillId="5" borderId="38" xfId="0" applyNumberFormat="1" applyFill="1" applyBorder="1" applyProtection="1"/>
    <xf numFmtId="0" fontId="0" fillId="0" borderId="10" xfId="0" applyBorder="1" applyProtection="1"/>
    <xf numFmtId="0" fontId="0" fillId="0" borderId="6" xfId="0" applyBorder="1" applyProtection="1"/>
    <xf numFmtId="0" fontId="0" fillId="0" borderId="9" xfId="0" applyBorder="1" applyProtection="1"/>
    <xf numFmtId="0" fontId="0" fillId="0" borderId="24" xfId="0" applyBorder="1" applyAlignment="1" applyProtection="1">
      <alignment horizontal="center" vertical="center" wrapText="1"/>
    </xf>
    <xf numFmtId="0" fontId="0" fillId="0" borderId="25" xfId="0" applyBorder="1" applyAlignment="1" applyProtection="1">
      <alignment horizontal="center" vertical="center" wrapText="1"/>
    </xf>
  </cellXfs>
  <cellStyles count="3">
    <cellStyle name="Comma 2" xfId="2" xr:uid="{00000000-0005-0000-0000-000000000000}"/>
    <cellStyle name="Normal 2" xfId="1" xr:uid="{00000000-0005-0000-0000-000002000000}"/>
    <cellStyle name="Standard" xfId="0" builtinId="0"/>
  </cellStyles>
  <dxfs count="2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409575</xdr:colOff>
      <xdr:row>5</xdr:row>
      <xdr:rowOff>133350</xdr:rowOff>
    </xdr:from>
    <xdr:to>
      <xdr:col>0</xdr:col>
      <xdr:colOff>4800600</xdr:colOff>
      <xdr:row>8</xdr:row>
      <xdr:rowOff>142875</xdr:rowOff>
    </xdr:to>
    <xdr:pic>
      <xdr:nvPicPr>
        <xdr:cNvPr id="5" name="Picture 4">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09575" y="6477000"/>
          <a:ext cx="4391025" cy="58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5"/>
  <sheetViews>
    <sheetView tabSelected="1" workbookViewId="0"/>
  </sheetViews>
  <sheetFormatPr baseColWidth="10" defaultColWidth="9.140625" defaultRowHeight="15" x14ac:dyDescent="0.25"/>
  <cols>
    <col min="1" max="1" width="115.7109375" customWidth="1"/>
  </cols>
  <sheetData>
    <row r="1" spans="1:1" ht="15.75" thickBot="1" x14ac:dyDescent="0.3">
      <c r="A1" s="1" t="s">
        <v>49</v>
      </c>
    </row>
    <row r="2" spans="1:1" ht="15.75" thickBot="1" x14ac:dyDescent="0.3">
      <c r="A2" s="7" t="s">
        <v>1</v>
      </c>
    </row>
    <row r="3" spans="1:1" ht="30.75" thickBot="1" x14ac:dyDescent="0.3">
      <c r="A3" s="9" t="s">
        <v>29</v>
      </c>
    </row>
    <row r="4" spans="1:1" ht="15.75" thickBot="1" x14ac:dyDescent="0.3">
      <c r="A4" s="7" t="s">
        <v>2</v>
      </c>
    </row>
    <row r="5" spans="1:1" ht="75" x14ac:dyDescent="0.25">
      <c r="A5" s="11" t="s">
        <v>30</v>
      </c>
    </row>
    <row r="6" spans="1:1" x14ac:dyDescent="0.25">
      <c r="A6" s="10"/>
    </row>
    <row r="7" spans="1:1" x14ac:dyDescent="0.25">
      <c r="A7" s="5"/>
    </row>
    <row r="8" spans="1:1" x14ac:dyDescent="0.25">
      <c r="A8" s="10"/>
    </row>
    <row r="9" spans="1:1" x14ac:dyDescent="0.25">
      <c r="A9" s="4"/>
    </row>
    <row r="10" spans="1:1" x14ac:dyDescent="0.25">
      <c r="A10" s="3" t="s">
        <v>20</v>
      </c>
    </row>
    <row r="11" spans="1:1" ht="30" x14ac:dyDescent="0.25">
      <c r="A11" s="3" t="s">
        <v>45</v>
      </c>
    </row>
    <row r="12" spans="1:1" x14ac:dyDescent="0.25">
      <c r="A12" s="3" t="s">
        <v>16</v>
      </c>
    </row>
    <row r="13" spans="1:1" x14ac:dyDescent="0.25">
      <c r="A13" s="3" t="s">
        <v>26</v>
      </c>
    </row>
    <row r="14" spans="1:1" x14ac:dyDescent="0.25">
      <c r="A14" s="3" t="s">
        <v>25</v>
      </c>
    </row>
    <row r="15" spans="1:1" x14ac:dyDescent="0.25">
      <c r="A15" s="3" t="s">
        <v>18</v>
      </c>
    </row>
    <row r="16" spans="1:1" x14ac:dyDescent="0.25">
      <c r="A16" s="3" t="s">
        <v>19</v>
      </c>
    </row>
    <row r="17" spans="1:1" ht="30" x14ac:dyDescent="0.25">
      <c r="A17" s="3" t="s">
        <v>31</v>
      </c>
    </row>
    <row r="18" spans="1:1" ht="30" x14ac:dyDescent="0.25">
      <c r="A18" s="3" t="s">
        <v>35</v>
      </c>
    </row>
    <row r="19" spans="1:1" ht="15.75" thickBot="1" x14ac:dyDescent="0.3">
      <c r="A19" s="4"/>
    </row>
    <row r="20" spans="1:1" ht="15.75" thickBot="1" x14ac:dyDescent="0.3">
      <c r="A20" s="7" t="s">
        <v>0</v>
      </c>
    </row>
    <row r="21" spans="1:1" s="2" customFormat="1" ht="120" x14ac:dyDescent="0.25">
      <c r="A21" s="12" t="s">
        <v>36</v>
      </c>
    </row>
    <row r="22" spans="1:1" s="2" customFormat="1" ht="130.5" customHeight="1" x14ac:dyDescent="0.25">
      <c r="A22" s="3" t="s">
        <v>33</v>
      </c>
    </row>
    <row r="23" spans="1:1" s="2" customFormat="1" ht="51.75" customHeight="1" x14ac:dyDescent="0.25">
      <c r="A23" s="3" t="s">
        <v>37</v>
      </c>
    </row>
    <row r="24" spans="1:1" s="2" customFormat="1" ht="246" customHeight="1" x14ac:dyDescent="0.25">
      <c r="A24" s="3" t="s">
        <v>50</v>
      </c>
    </row>
    <row r="25" spans="1:1" s="2" customFormat="1" ht="144.75" customHeight="1" x14ac:dyDescent="0.25">
      <c r="A25" s="3" t="s">
        <v>51</v>
      </c>
    </row>
    <row r="26" spans="1:1" s="2" customFormat="1" ht="21" customHeight="1" x14ac:dyDescent="0.25">
      <c r="A26" s="3" t="s">
        <v>17</v>
      </c>
    </row>
    <row r="27" spans="1:1" ht="37.5" customHeight="1" thickBot="1" x14ac:dyDescent="0.3">
      <c r="A27" s="8" t="s">
        <v>34</v>
      </c>
    </row>
    <row r="28" spans="1:1" ht="15.75" thickBot="1" x14ac:dyDescent="0.3">
      <c r="A28" s="7" t="s">
        <v>24</v>
      </c>
    </row>
    <row r="29" spans="1:1" ht="243" customHeight="1" x14ac:dyDescent="0.25">
      <c r="A29" s="3" t="s">
        <v>39</v>
      </c>
    </row>
    <row r="30" spans="1:1" ht="36.75" customHeight="1" x14ac:dyDescent="0.25">
      <c r="A30" s="3" t="s">
        <v>40</v>
      </c>
    </row>
    <row r="31" spans="1:1" ht="15.75" customHeight="1" x14ac:dyDescent="0.25">
      <c r="A31" s="3"/>
    </row>
    <row r="32" spans="1:1" ht="30" customHeight="1" x14ac:dyDescent="0.25">
      <c r="A32" s="3" t="s">
        <v>46</v>
      </c>
    </row>
    <row r="33" spans="1:1" x14ac:dyDescent="0.25">
      <c r="A33" s="5"/>
    </row>
    <row r="34" spans="1:1" ht="45" x14ac:dyDescent="0.25">
      <c r="A34" s="13" t="s">
        <v>38</v>
      </c>
    </row>
    <row r="35" spans="1:1" ht="15.75" thickBot="1" x14ac:dyDescent="0.3">
      <c r="A35" s="6"/>
    </row>
  </sheetData>
  <sheetProtection algorithmName="SHA-512" hashValue="ADdAZmgFiOak8JPJOmskwIv4sHKiJYCrKaDfuizJSGfnmMQ4LEQTofAgimxHk7EDvbTx6PAxARBzuzMMKlyBoQ==" saltValue="heSGFq6lN8CVyQhdcJKiOQ==" spinCount="100000" sheet="1" objects="1" scenarios="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38"/>
  <sheetViews>
    <sheetView workbookViewId="0"/>
  </sheetViews>
  <sheetFormatPr baseColWidth="10" defaultColWidth="9.140625" defaultRowHeight="15" x14ac:dyDescent="0.25"/>
  <cols>
    <col min="1" max="1" width="16.7109375" style="38" bestFit="1" customWidth="1"/>
    <col min="2" max="2" width="20.42578125" style="38" customWidth="1"/>
    <col min="3" max="3" width="10.140625" style="38" customWidth="1"/>
    <col min="4" max="4" width="13.7109375" style="38" customWidth="1"/>
    <col min="5" max="5" width="9.140625" style="38"/>
    <col min="6" max="6" width="9.28515625" style="38" customWidth="1"/>
    <col min="7" max="10" width="9.140625" style="38"/>
    <col min="11" max="11" width="16.28515625" style="38" customWidth="1"/>
    <col min="12" max="13" width="9.140625" style="38"/>
    <col min="14" max="14" width="50.85546875" style="38" customWidth="1"/>
    <col min="15" max="16384" width="9.140625" style="38"/>
  </cols>
  <sheetData>
    <row r="1" spans="1:11" ht="24" thickBot="1" x14ac:dyDescent="0.4">
      <c r="A1" s="34" t="s">
        <v>44</v>
      </c>
      <c r="B1" s="35"/>
      <c r="C1" s="36"/>
      <c r="D1" s="36"/>
      <c r="E1" s="36"/>
      <c r="F1" s="36"/>
      <c r="G1" s="36"/>
      <c r="H1" s="37"/>
      <c r="I1" s="37"/>
      <c r="J1" s="37"/>
      <c r="K1" s="37"/>
    </row>
    <row r="2" spans="1:11" x14ac:dyDescent="0.25">
      <c r="A2" s="39" t="s">
        <v>52</v>
      </c>
      <c r="B2" s="40">
        <f>$K$18</f>
        <v>1.1875353839928251</v>
      </c>
      <c r="D2" s="41" t="s">
        <v>27</v>
      </c>
      <c r="E2" s="41" t="s">
        <v>28</v>
      </c>
      <c r="K2" s="42"/>
    </row>
    <row r="3" spans="1:11" ht="15.75" thickBot="1" x14ac:dyDescent="0.3">
      <c r="A3" s="43" t="s">
        <v>53</v>
      </c>
      <c r="B3" s="44">
        <f>IF(B2="not enough data","not calculated",IF(B2&gt;D3,0,IF(B2&lt;E3,10,(B2-D3)/(E3-D3)*10)))</f>
        <v>9.0623230800358741</v>
      </c>
      <c r="D3" s="41">
        <v>3</v>
      </c>
      <c r="E3" s="41">
        <v>1</v>
      </c>
      <c r="K3" s="42"/>
    </row>
    <row r="4" spans="1:11" x14ac:dyDescent="0.25">
      <c r="B4" s="45"/>
    </row>
    <row r="5" spans="1:11" x14ac:dyDescent="0.25">
      <c r="A5" s="38" t="s">
        <v>48</v>
      </c>
    </row>
    <row r="6" spans="1:11" x14ac:dyDescent="0.25">
      <c r="A6" s="38" t="s">
        <v>41</v>
      </c>
    </row>
    <row r="7" spans="1:11" x14ac:dyDescent="0.25">
      <c r="B7" s="46" t="s">
        <v>32</v>
      </c>
    </row>
    <row r="8" spans="1:11" x14ac:dyDescent="0.25">
      <c r="B8" s="46" t="s">
        <v>16</v>
      </c>
    </row>
    <row r="9" spans="1:11" x14ac:dyDescent="0.25">
      <c r="B9" s="46" t="s">
        <v>26</v>
      </c>
    </row>
    <row r="10" spans="1:11" x14ac:dyDescent="0.25">
      <c r="A10" s="38" t="s">
        <v>42</v>
      </c>
    </row>
    <row r="11" spans="1:11" x14ac:dyDescent="0.25">
      <c r="B11" s="46" t="s">
        <v>25</v>
      </c>
    </row>
    <row r="12" spans="1:11" x14ac:dyDescent="0.25">
      <c r="B12" s="46" t="s">
        <v>18</v>
      </c>
    </row>
    <row r="13" spans="1:11" x14ac:dyDescent="0.25">
      <c r="B13" s="46" t="s">
        <v>19</v>
      </c>
    </row>
    <row r="14" spans="1:11" x14ac:dyDescent="0.25">
      <c r="A14" s="38" t="s">
        <v>43</v>
      </c>
      <c r="B14" s="46"/>
    </row>
    <row r="15" spans="1:11" ht="15.75" thickBot="1" x14ac:dyDescent="0.3">
      <c r="B15" s="46"/>
    </row>
    <row r="16" spans="1:11" ht="15.75" thickBot="1" x14ac:dyDescent="0.3">
      <c r="F16" s="92" t="s">
        <v>3</v>
      </c>
      <c r="G16" s="93"/>
      <c r="I16" s="47"/>
    </row>
    <row r="17" spans="1:14" ht="30.75" thickBot="1" x14ac:dyDescent="0.3">
      <c r="D17" s="48" t="s">
        <v>4</v>
      </c>
      <c r="E17" s="49" t="s">
        <v>5</v>
      </c>
      <c r="F17" s="50" t="s">
        <v>6</v>
      </c>
      <c r="G17" s="51" t="s">
        <v>7</v>
      </c>
      <c r="H17" s="52" t="s">
        <v>8</v>
      </c>
      <c r="I17" s="53" t="s">
        <v>9</v>
      </c>
      <c r="J17" s="54" t="s">
        <v>10</v>
      </c>
      <c r="K17" s="55" t="s">
        <v>11</v>
      </c>
      <c r="N17" s="56" t="s">
        <v>47</v>
      </c>
    </row>
    <row r="18" spans="1:14" ht="15.75" thickBot="1" x14ac:dyDescent="0.3">
      <c r="D18" s="57">
        <v>1</v>
      </c>
      <c r="E18" s="58">
        <v>2722</v>
      </c>
      <c r="F18" s="59">
        <v>8.9699074074074073E-3</v>
      </c>
      <c r="G18" s="60">
        <v>6.2499999999999995E-3</v>
      </c>
      <c r="H18" s="61">
        <f t="shared" ref="H18:H27" si="0">IF(AND(E18&gt;0,F18&gt;0,G18&gt;0),F18/G18*E18,0)</f>
        <v>3906.5740740740744</v>
      </c>
      <c r="I18" s="62">
        <f>IF(SUM(H18:H27)&gt;0,SUM(H18:H27)/SUM(E18:E27),0)</f>
        <v>1.2499760473965917</v>
      </c>
      <c r="J18" s="63">
        <v>0.48</v>
      </c>
      <c r="K18" s="64">
        <f>IF(AND(SUM(H18:H27)&gt;0,I18&gt;0,J18&gt;0,SUM(H29:H38)&gt;0,I29&gt;0,J29&gt;0),I18*J18+I29*J29, "not enough data")</f>
        <v>1.1875353839928251</v>
      </c>
      <c r="N18" s="65"/>
    </row>
    <row r="19" spans="1:14" x14ac:dyDescent="0.25">
      <c r="D19" s="57">
        <v>2</v>
      </c>
      <c r="E19" s="66">
        <v>1100</v>
      </c>
      <c r="F19" s="67">
        <v>1.2499999999999999E-2</v>
      </c>
      <c r="G19" s="68">
        <v>1.1805555555555555E-2</v>
      </c>
      <c r="H19" s="61">
        <f t="shared" si="0"/>
        <v>1164.7058823529412</v>
      </c>
      <c r="I19" s="42"/>
      <c r="J19" s="69"/>
      <c r="K19" s="70"/>
      <c r="N19" s="71"/>
    </row>
    <row r="20" spans="1:14" x14ac:dyDescent="0.25">
      <c r="D20" s="57">
        <v>3</v>
      </c>
      <c r="E20" s="66">
        <v>1578</v>
      </c>
      <c r="F20" s="67">
        <v>1.0416666666666666E-2</v>
      </c>
      <c r="G20" s="68">
        <v>9.0277777777777787E-3</v>
      </c>
      <c r="H20" s="61">
        <f t="shared" si="0"/>
        <v>1820.7692307692307</v>
      </c>
      <c r="I20" s="42"/>
      <c r="J20" s="69"/>
      <c r="K20" s="70"/>
      <c r="N20" s="71"/>
    </row>
    <row r="21" spans="1:14" x14ac:dyDescent="0.25">
      <c r="D21" s="57">
        <v>4</v>
      </c>
      <c r="E21" s="66">
        <v>1948</v>
      </c>
      <c r="F21" s="67">
        <v>9.7222222222222224E-3</v>
      </c>
      <c r="G21" s="68">
        <v>7.6388888888888886E-3</v>
      </c>
      <c r="H21" s="61">
        <f t="shared" si="0"/>
        <v>2479.272727272727</v>
      </c>
      <c r="I21" s="42"/>
      <c r="J21" s="69"/>
      <c r="K21" s="70"/>
      <c r="N21" s="71"/>
    </row>
    <row r="22" spans="1:14" x14ac:dyDescent="0.25">
      <c r="D22" s="57">
        <v>5</v>
      </c>
      <c r="E22" s="66">
        <v>1106</v>
      </c>
      <c r="F22" s="67">
        <v>1.40625E-2</v>
      </c>
      <c r="G22" s="68">
        <v>1.1805555555555555E-2</v>
      </c>
      <c r="H22" s="61">
        <f t="shared" si="0"/>
        <v>1317.4411764705883</v>
      </c>
      <c r="I22" s="42"/>
      <c r="J22" s="69"/>
      <c r="K22" s="70"/>
      <c r="N22" s="71"/>
    </row>
    <row r="23" spans="1:14" x14ac:dyDescent="0.25">
      <c r="D23" s="57">
        <v>6</v>
      </c>
      <c r="E23" s="66">
        <v>1610</v>
      </c>
      <c r="F23" s="67">
        <v>1.3541666666666667E-2</v>
      </c>
      <c r="G23" s="68">
        <v>1.1805555555555555E-2</v>
      </c>
      <c r="H23" s="61">
        <f t="shared" si="0"/>
        <v>1846.7647058823532</v>
      </c>
      <c r="I23" s="42"/>
      <c r="J23" s="69"/>
      <c r="N23" s="71"/>
    </row>
    <row r="24" spans="1:14" x14ac:dyDescent="0.25">
      <c r="D24" s="57">
        <v>7</v>
      </c>
      <c r="E24" s="66">
        <v>801</v>
      </c>
      <c r="F24" s="67">
        <v>1.2326388888888888E-2</v>
      </c>
      <c r="G24" s="68">
        <v>1.1111111111111112E-2</v>
      </c>
      <c r="H24" s="61">
        <f t="shared" si="0"/>
        <v>888.609375</v>
      </c>
      <c r="I24" s="42"/>
      <c r="J24" s="69"/>
      <c r="N24" s="71"/>
    </row>
    <row r="25" spans="1:14" x14ac:dyDescent="0.25">
      <c r="D25" s="57">
        <v>8</v>
      </c>
      <c r="E25" s="66">
        <v>797</v>
      </c>
      <c r="F25" s="67">
        <v>1.4236111111111111E-2</v>
      </c>
      <c r="G25" s="68">
        <v>1.1805555555555555E-2</v>
      </c>
      <c r="H25" s="61">
        <f t="shared" si="0"/>
        <v>961.08823529411757</v>
      </c>
      <c r="I25" s="42"/>
      <c r="J25" s="69"/>
      <c r="N25" s="71"/>
    </row>
    <row r="26" spans="1:14" x14ac:dyDescent="0.25">
      <c r="D26" s="57">
        <v>9</v>
      </c>
      <c r="E26" s="66">
        <v>1993</v>
      </c>
      <c r="F26" s="67">
        <v>1.4351851851851852E-2</v>
      </c>
      <c r="G26" s="68">
        <v>1.0416666666666666E-2</v>
      </c>
      <c r="H26" s="61">
        <f t="shared" si="0"/>
        <v>2745.911111111111</v>
      </c>
      <c r="I26" s="42"/>
      <c r="J26" s="69"/>
      <c r="N26" s="71"/>
    </row>
    <row r="27" spans="1:14" ht="15.75" thickBot="1" x14ac:dyDescent="0.3">
      <c r="D27" s="57">
        <v>10</v>
      </c>
      <c r="E27" s="72">
        <v>2134</v>
      </c>
      <c r="F27" s="73">
        <v>1.4409722222222221E-2</v>
      </c>
      <c r="G27" s="74">
        <v>1.1805555555555555E-2</v>
      </c>
      <c r="H27" s="61">
        <f t="shared" si="0"/>
        <v>2604.7352941176468</v>
      </c>
      <c r="I27" s="42"/>
      <c r="J27" s="69"/>
      <c r="N27" s="71"/>
    </row>
    <row r="28" spans="1:14" ht="15.75" thickBot="1" x14ac:dyDescent="0.3">
      <c r="D28" s="48" t="s">
        <v>12</v>
      </c>
      <c r="E28" s="75" t="s">
        <v>13</v>
      </c>
      <c r="F28" s="76" t="s">
        <v>21</v>
      </c>
      <c r="G28" s="76" t="s">
        <v>22</v>
      </c>
      <c r="H28" s="52" t="s">
        <v>23</v>
      </c>
      <c r="I28" s="53" t="s">
        <v>14</v>
      </c>
      <c r="J28" s="77" t="s">
        <v>15</v>
      </c>
      <c r="N28" s="71"/>
    </row>
    <row r="29" spans="1:14" x14ac:dyDescent="0.25">
      <c r="D29" s="57">
        <v>1</v>
      </c>
      <c r="E29" s="78">
        <v>2722</v>
      </c>
      <c r="F29" s="79">
        <v>7.0023148148148154E-3</v>
      </c>
      <c r="G29" s="80">
        <v>6.2499999999999995E-3</v>
      </c>
      <c r="H29" s="61">
        <f t="shared" ref="H29:H38" si="1">IF(AND(E29&gt;0,F29&gt;0,G29&gt;0),F29/G29*E29,0)</f>
        <v>3049.6481481481483</v>
      </c>
      <c r="I29" s="62">
        <f>IF(SUM(H29:H38)&gt;0,SUM(H29:H38)/SUM(E29:E38),0)</f>
        <v>1.1298978485431943</v>
      </c>
      <c r="J29" s="81">
        <v>0.52</v>
      </c>
      <c r="N29" s="71"/>
    </row>
    <row r="30" spans="1:14" x14ac:dyDescent="0.25">
      <c r="D30" s="57">
        <v>2</v>
      </c>
      <c r="E30" s="66">
        <v>1100</v>
      </c>
      <c r="F30" s="67">
        <v>1.2847222222222223E-2</v>
      </c>
      <c r="G30" s="68">
        <v>1.1805555555555555E-2</v>
      </c>
      <c r="H30" s="61">
        <f t="shared" si="1"/>
        <v>1197.0588235294119</v>
      </c>
      <c r="I30" s="70"/>
      <c r="J30" s="82"/>
      <c r="N30" s="71"/>
    </row>
    <row r="31" spans="1:14" ht="18.75" x14ac:dyDescent="0.3">
      <c r="A31" s="83"/>
      <c r="B31" s="83"/>
      <c r="C31" s="84"/>
      <c r="D31" s="57">
        <v>3</v>
      </c>
      <c r="E31" s="66">
        <v>1578</v>
      </c>
      <c r="F31" s="67">
        <v>9.2013888888888892E-3</v>
      </c>
      <c r="G31" s="68">
        <v>9.0277777777777787E-3</v>
      </c>
      <c r="H31" s="61">
        <f t="shared" si="1"/>
        <v>1608.3461538461538</v>
      </c>
      <c r="I31" s="70"/>
      <c r="J31" s="82"/>
      <c r="N31" s="71"/>
    </row>
    <row r="32" spans="1:14" x14ac:dyDescent="0.25">
      <c r="D32" s="57">
        <v>4</v>
      </c>
      <c r="E32" s="66">
        <v>1948</v>
      </c>
      <c r="F32" s="67">
        <v>8.217592592592594E-3</v>
      </c>
      <c r="G32" s="68">
        <v>7.6388888888888886E-3</v>
      </c>
      <c r="H32" s="61">
        <f t="shared" si="1"/>
        <v>2095.575757575758</v>
      </c>
      <c r="I32" s="70"/>
      <c r="J32" s="82"/>
      <c r="N32" s="71"/>
    </row>
    <row r="33" spans="4:14" x14ac:dyDescent="0.25">
      <c r="D33" s="57">
        <v>5</v>
      </c>
      <c r="E33" s="66">
        <v>1106</v>
      </c>
      <c r="F33" s="67">
        <v>1.3425925925925924E-2</v>
      </c>
      <c r="G33" s="68">
        <v>1.1805555555555555E-2</v>
      </c>
      <c r="H33" s="61">
        <f t="shared" si="1"/>
        <v>1257.8039215686274</v>
      </c>
      <c r="I33" s="42"/>
      <c r="J33" s="82"/>
      <c r="N33" s="71"/>
    </row>
    <row r="34" spans="4:14" x14ac:dyDescent="0.25">
      <c r="D34" s="57">
        <v>6</v>
      </c>
      <c r="E34" s="66">
        <v>1610</v>
      </c>
      <c r="F34" s="67">
        <v>1.5856481481481482E-2</v>
      </c>
      <c r="G34" s="68">
        <v>1.1805555555555555E-2</v>
      </c>
      <c r="H34" s="61">
        <f t="shared" si="1"/>
        <v>2162.4509803921569</v>
      </c>
      <c r="I34" s="42"/>
      <c r="J34" s="82"/>
      <c r="N34" s="71"/>
    </row>
    <row r="35" spans="4:14" x14ac:dyDescent="0.25">
      <c r="D35" s="57">
        <v>7</v>
      </c>
      <c r="E35" s="66">
        <v>801</v>
      </c>
      <c r="F35" s="67">
        <v>1.3113425925925926E-2</v>
      </c>
      <c r="G35" s="68">
        <v>1.1111111111111112E-2</v>
      </c>
      <c r="H35" s="61">
        <f t="shared" si="1"/>
        <v>945.34687499999995</v>
      </c>
      <c r="I35" s="42"/>
      <c r="J35" s="82"/>
      <c r="N35" s="71"/>
    </row>
    <row r="36" spans="4:14" x14ac:dyDescent="0.25">
      <c r="D36" s="57">
        <v>8</v>
      </c>
      <c r="E36" s="66">
        <v>797</v>
      </c>
      <c r="F36" s="67">
        <v>1.539351851851852E-2</v>
      </c>
      <c r="G36" s="68">
        <v>1.1805555555555555E-2</v>
      </c>
      <c r="H36" s="61">
        <f t="shared" si="1"/>
        <v>1039.2254901960787</v>
      </c>
      <c r="I36" s="42"/>
      <c r="J36" s="82"/>
      <c r="N36" s="71"/>
    </row>
    <row r="37" spans="4:14" x14ac:dyDescent="0.25">
      <c r="D37" s="57">
        <v>9</v>
      </c>
      <c r="E37" s="66">
        <v>1993</v>
      </c>
      <c r="F37" s="67">
        <v>1.0590277777777777E-2</v>
      </c>
      <c r="G37" s="68">
        <v>1.0416666666666666E-2</v>
      </c>
      <c r="H37" s="61">
        <f t="shared" si="1"/>
        <v>2026.2166666666665</v>
      </c>
      <c r="I37" s="42"/>
      <c r="J37" s="69"/>
      <c r="N37" s="71"/>
    </row>
    <row r="38" spans="4:14" ht="15.75" thickBot="1" x14ac:dyDescent="0.3">
      <c r="D38" s="85">
        <v>10</v>
      </c>
      <c r="E38" s="86">
        <v>2134</v>
      </c>
      <c r="F38" s="87">
        <v>1.3599537037037037E-2</v>
      </c>
      <c r="G38" s="88">
        <v>1.1805555555555555E-2</v>
      </c>
      <c r="H38" s="61">
        <f t="shared" si="1"/>
        <v>2458.2843137254899</v>
      </c>
      <c r="I38" s="89"/>
      <c r="J38" s="90"/>
      <c r="N38" s="91"/>
    </row>
  </sheetData>
  <sheetProtection algorithmName="SHA-512" hashValue="6hReCDfiJYFn9XpHmhpU2uytOuUvhAdL7Q18MjlWhu2fTmp2uhwCHZgz6OszBZtLtuPUxpCrtEqqSmgUhXwQhQ==" saltValue="Qe7H/qCTA3v9Cjs6UXPh7Q==" spinCount="100000" sheet="1" objects="1" scenarios="1"/>
  <mergeCells count="1">
    <mergeCell ref="F16:G16"/>
  </mergeCells>
  <conditionalFormatting sqref="J18">
    <cfRule type="cellIs" dxfId="27" priority="2" operator="equal">
      <formula>"Fill in Model Split table"</formula>
    </cfRule>
  </conditionalFormatting>
  <conditionalFormatting sqref="J29">
    <cfRule type="cellIs" dxfId="26" priority="1" operator="equal">
      <formula>"Fill in Model Split table"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39997558519241921"/>
  </sheetPr>
  <dimension ref="A1:N38"/>
  <sheetViews>
    <sheetView workbookViewId="0"/>
  </sheetViews>
  <sheetFormatPr baseColWidth="10" defaultColWidth="9.140625" defaultRowHeight="15" x14ac:dyDescent="0.25"/>
  <cols>
    <col min="1" max="1" width="16.7109375" style="38" bestFit="1" customWidth="1"/>
    <col min="2" max="2" width="20.42578125" style="38" customWidth="1"/>
    <col min="3" max="3" width="10.140625" style="38" customWidth="1"/>
    <col min="4" max="4" width="13.7109375" style="38" customWidth="1"/>
    <col min="5" max="5" width="9.140625" style="38"/>
    <col min="6" max="6" width="9.28515625" style="38" customWidth="1"/>
    <col min="7" max="10" width="9.140625" style="38"/>
    <col min="11" max="11" width="16.28515625" style="38" customWidth="1"/>
    <col min="12" max="13" width="9.140625" style="38"/>
    <col min="14" max="14" width="50.85546875" style="38" customWidth="1"/>
    <col min="15" max="16384" width="9.140625" style="38"/>
  </cols>
  <sheetData>
    <row r="1" spans="1:11" ht="24" thickBot="1" x14ac:dyDescent="0.4">
      <c r="A1" s="34" t="s">
        <v>44</v>
      </c>
      <c r="B1" s="35"/>
      <c r="C1" s="36"/>
      <c r="D1" s="36"/>
      <c r="E1" s="36"/>
      <c r="F1" s="36"/>
      <c r="G1" s="36"/>
      <c r="H1" s="37"/>
      <c r="I1" s="37"/>
      <c r="J1" s="37"/>
      <c r="K1" s="37"/>
    </row>
    <row r="2" spans="1:11" x14ac:dyDescent="0.25">
      <c r="A2" s="39" t="s">
        <v>52</v>
      </c>
      <c r="B2" s="40" t="str">
        <f>$K$18</f>
        <v>not enough data</v>
      </c>
      <c r="D2" s="41" t="s">
        <v>27</v>
      </c>
      <c r="E2" s="41" t="s">
        <v>28</v>
      </c>
      <c r="K2" s="42"/>
    </row>
    <row r="3" spans="1:11" ht="15.75" thickBot="1" x14ac:dyDescent="0.3">
      <c r="A3" s="43" t="s">
        <v>53</v>
      </c>
      <c r="B3" s="44" t="str">
        <f>IF(B2="not enough data","not calculated",IF(B2&gt;D3,0,IF(B2&lt;E3,10,(B2-D3)/(E3-D3)*10)))</f>
        <v>not calculated</v>
      </c>
      <c r="D3" s="41">
        <v>3</v>
      </c>
      <c r="E3" s="41">
        <v>1</v>
      </c>
      <c r="K3" s="42"/>
    </row>
    <row r="4" spans="1:11" x14ac:dyDescent="0.25">
      <c r="B4" s="45"/>
    </row>
    <row r="5" spans="1:11" x14ac:dyDescent="0.25">
      <c r="A5" s="38" t="s">
        <v>48</v>
      </c>
    </row>
    <row r="6" spans="1:11" x14ac:dyDescent="0.25">
      <c r="A6" s="38" t="s">
        <v>41</v>
      </c>
    </row>
    <row r="7" spans="1:11" x14ac:dyDescent="0.25">
      <c r="B7" s="46" t="s">
        <v>32</v>
      </c>
    </row>
    <row r="8" spans="1:11" x14ac:dyDescent="0.25">
      <c r="B8" s="46" t="s">
        <v>16</v>
      </c>
    </row>
    <row r="9" spans="1:11" x14ac:dyDescent="0.25">
      <c r="B9" s="46" t="s">
        <v>26</v>
      </c>
    </row>
    <row r="10" spans="1:11" x14ac:dyDescent="0.25">
      <c r="A10" s="38" t="s">
        <v>42</v>
      </c>
    </row>
    <row r="11" spans="1:11" x14ac:dyDescent="0.25">
      <c r="B11" s="46" t="s">
        <v>25</v>
      </c>
    </row>
    <row r="12" spans="1:11" x14ac:dyDescent="0.25">
      <c r="B12" s="46" t="s">
        <v>18</v>
      </c>
    </row>
    <row r="13" spans="1:11" x14ac:dyDescent="0.25">
      <c r="B13" s="46" t="s">
        <v>19</v>
      </c>
    </row>
    <row r="14" spans="1:11" x14ac:dyDescent="0.25">
      <c r="A14" s="38" t="s">
        <v>43</v>
      </c>
      <c r="B14" s="46"/>
    </row>
    <row r="15" spans="1:11" ht="15.75" thickBot="1" x14ac:dyDescent="0.3">
      <c r="B15" s="46"/>
    </row>
    <row r="16" spans="1:11" ht="15.75" thickBot="1" x14ac:dyDescent="0.3">
      <c r="F16" s="92" t="s">
        <v>3</v>
      </c>
      <c r="G16" s="93"/>
      <c r="I16" s="47"/>
    </row>
    <row r="17" spans="1:14" ht="30.75" thickBot="1" x14ac:dyDescent="0.3">
      <c r="D17" s="48" t="s">
        <v>4</v>
      </c>
      <c r="E17" s="49" t="s">
        <v>5</v>
      </c>
      <c r="F17" s="50" t="s">
        <v>6</v>
      </c>
      <c r="G17" s="51" t="s">
        <v>7</v>
      </c>
      <c r="H17" s="52" t="s">
        <v>8</v>
      </c>
      <c r="I17" s="53" t="s">
        <v>9</v>
      </c>
      <c r="J17" s="54" t="s">
        <v>10</v>
      </c>
      <c r="K17" s="55" t="s">
        <v>11</v>
      </c>
      <c r="N17" s="56" t="s">
        <v>47</v>
      </c>
    </row>
    <row r="18" spans="1:14" ht="15.75" thickBot="1" x14ac:dyDescent="0.3">
      <c r="D18" s="57">
        <v>1</v>
      </c>
      <c r="E18" s="14"/>
      <c r="F18" s="15"/>
      <c r="G18" s="16"/>
      <c r="H18" s="61">
        <f t="shared" ref="H18:H27" si="0">IF(AND(E18&gt;0,F18&gt;0,G18&gt;0),F18/G18*E18,0)</f>
        <v>0</v>
      </c>
      <c r="I18" s="62">
        <f>IF(SUM(H18:H27)&gt;0,SUM(H18:H27)/SUM(E18:E27),0)</f>
        <v>0</v>
      </c>
      <c r="J18" s="29"/>
      <c r="K18" s="64" t="str">
        <f>IF(AND(SUM(H18:H27)&gt;0,I18&gt;0,J18&gt;0,SUM(H29:H38)&gt;0,I29&gt;0,J29&gt;0),I18*J18+I29*J29, "not enough data")</f>
        <v>not enough data</v>
      </c>
      <c r="N18" s="31"/>
    </row>
    <row r="19" spans="1:14" x14ac:dyDescent="0.25">
      <c r="D19" s="57">
        <v>2</v>
      </c>
      <c r="E19" s="17"/>
      <c r="F19" s="18"/>
      <c r="G19" s="19"/>
      <c r="H19" s="61">
        <f t="shared" si="0"/>
        <v>0</v>
      </c>
      <c r="I19" s="42"/>
      <c r="J19" s="69"/>
      <c r="K19" s="70"/>
      <c r="N19" s="32"/>
    </row>
    <row r="20" spans="1:14" x14ac:dyDescent="0.25">
      <c r="D20" s="57">
        <v>3</v>
      </c>
      <c r="E20" s="17"/>
      <c r="F20" s="18"/>
      <c r="G20" s="19"/>
      <c r="H20" s="61">
        <f t="shared" si="0"/>
        <v>0</v>
      </c>
      <c r="I20" s="42"/>
      <c r="J20" s="69"/>
      <c r="K20" s="70"/>
      <c r="N20" s="32"/>
    </row>
    <row r="21" spans="1:14" x14ac:dyDescent="0.25">
      <c r="D21" s="57">
        <v>4</v>
      </c>
      <c r="E21" s="17"/>
      <c r="F21" s="18"/>
      <c r="G21" s="19"/>
      <c r="H21" s="61">
        <f t="shared" si="0"/>
        <v>0</v>
      </c>
      <c r="I21" s="42"/>
      <c r="J21" s="69"/>
      <c r="K21" s="70"/>
      <c r="N21" s="32"/>
    </row>
    <row r="22" spans="1:14" x14ac:dyDescent="0.25">
      <c r="D22" s="57">
        <v>5</v>
      </c>
      <c r="E22" s="17"/>
      <c r="F22" s="18"/>
      <c r="G22" s="19"/>
      <c r="H22" s="61">
        <f t="shared" si="0"/>
        <v>0</v>
      </c>
      <c r="I22" s="42"/>
      <c r="J22" s="69"/>
      <c r="K22" s="70"/>
      <c r="N22" s="32"/>
    </row>
    <row r="23" spans="1:14" x14ac:dyDescent="0.25">
      <c r="D23" s="57">
        <v>6</v>
      </c>
      <c r="E23" s="17"/>
      <c r="F23" s="18"/>
      <c r="G23" s="19"/>
      <c r="H23" s="61">
        <f t="shared" si="0"/>
        <v>0</v>
      </c>
      <c r="I23" s="42"/>
      <c r="J23" s="69"/>
      <c r="N23" s="32"/>
    </row>
    <row r="24" spans="1:14" x14ac:dyDescent="0.25">
      <c r="D24" s="57">
        <v>7</v>
      </c>
      <c r="E24" s="17"/>
      <c r="F24" s="18"/>
      <c r="G24" s="19"/>
      <c r="H24" s="61">
        <f t="shared" si="0"/>
        <v>0</v>
      </c>
      <c r="I24" s="42"/>
      <c r="J24" s="69"/>
      <c r="N24" s="32"/>
    </row>
    <row r="25" spans="1:14" x14ac:dyDescent="0.25">
      <c r="D25" s="57">
        <v>8</v>
      </c>
      <c r="E25" s="17"/>
      <c r="F25" s="18"/>
      <c r="G25" s="19"/>
      <c r="H25" s="61">
        <f t="shared" si="0"/>
        <v>0</v>
      </c>
      <c r="I25" s="42"/>
      <c r="J25" s="69"/>
      <c r="N25" s="32"/>
    </row>
    <row r="26" spans="1:14" x14ac:dyDescent="0.25">
      <c r="D26" s="57">
        <v>9</v>
      </c>
      <c r="E26" s="17"/>
      <c r="F26" s="18"/>
      <c r="G26" s="19"/>
      <c r="H26" s="61">
        <f t="shared" si="0"/>
        <v>0</v>
      </c>
      <c r="I26" s="42"/>
      <c r="J26" s="69"/>
      <c r="N26" s="32"/>
    </row>
    <row r="27" spans="1:14" ht="15.75" thickBot="1" x14ac:dyDescent="0.3">
      <c r="D27" s="57">
        <v>10</v>
      </c>
      <c r="E27" s="20"/>
      <c r="F27" s="21"/>
      <c r="G27" s="22"/>
      <c r="H27" s="61">
        <f t="shared" si="0"/>
        <v>0</v>
      </c>
      <c r="I27" s="42"/>
      <c r="J27" s="69"/>
      <c r="N27" s="32"/>
    </row>
    <row r="28" spans="1:14" ht="15.75" thickBot="1" x14ac:dyDescent="0.3">
      <c r="D28" s="48" t="s">
        <v>12</v>
      </c>
      <c r="E28" s="75" t="s">
        <v>13</v>
      </c>
      <c r="F28" s="76" t="s">
        <v>21</v>
      </c>
      <c r="G28" s="76" t="s">
        <v>22</v>
      </c>
      <c r="H28" s="52" t="s">
        <v>23</v>
      </c>
      <c r="I28" s="53" t="s">
        <v>14</v>
      </c>
      <c r="J28" s="77" t="s">
        <v>15</v>
      </c>
      <c r="N28" s="32"/>
    </row>
    <row r="29" spans="1:14" x14ac:dyDescent="0.25">
      <c r="D29" s="57">
        <v>1</v>
      </c>
      <c r="E29" s="23"/>
      <c r="F29" s="24"/>
      <c r="G29" s="25"/>
      <c r="H29" s="61">
        <f t="shared" ref="H29:H38" si="1">IF(AND(E29&gt;0,F29&gt;0,G29&gt;0),F29/G29*E29,0)</f>
        <v>0</v>
      </c>
      <c r="I29" s="62">
        <f>IF(SUM(H29:H38)&gt;0,SUM(H29:H38)/SUM(E29:E38),0)</f>
        <v>0</v>
      </c>
      <c r="J29" s="30"/>
      <c r="N29" s="32"/>
    </row>
    <row r="30" spans="1:14" x14ac:dyDescent="0.25">
      <c r="D30" s="57">
        <v>2</v>
      </c>
      <c r="E30" s="17"/>
      <c r="F30" s="18"/>
      <c r="G30" s="19"/>
      <c r="H30" s="61">
        <f t="shared" si="1"/>
        <v>0</v>
      </c>
      <c r="I30" s="70"/>
      <c r="J30" s="82"/>
      <c r="N30" s="32"/>
    </row>
    <row r="31" spans="1:14" ht="18.75" x14ac:dyDescent="0.3">
      <c r="A31" s="83"/>
      <c r="B31" s="83"/>
      <c r="C31" s="84"/>
      <c r="D31" s="57">
        <v>3</v>
      </c>
      <c r="E31" s="17"/>
      <c r="F31" s="18"/>
      <c r="G31" s="19"/>
      <c r="H31" s="61">
        <f t="shared" si="1"/>
        <v>0</v>
      </c>
      <c r="I31" s="70"/>
      <c r="J31" s="82"/>
      <c r="N31" s="32"/>
    </row>
    <row r="32" spans="1:14" x14ac:dyDescent="0.25">
      <c r="D32" s="57">
        <v>4</v>
      </c>
      <c r="E32" s="17"/>
      <c r="F32" s="18"/>
      <c r="G32" s="19"/>
      <c r="H32" s="61">
        <f t="shared" si="1"/>
        <v>0</v>
      </c>
      <c r="I32" s="70"/>
      <c r="J32" s="82"/>
      <c r="N32" s="32"/>
    </row>
    <row r="33" spans="4:14" x14ac:dyDescent="0.25">
      <c r="D33" s="57">
        <v>5</v>
      </c>
      <c r="E33" s="17"/>
      <c r="F33" s="18"/>
      <c r="G33" s="19"/>
      <c r="H33" s="61">
        <f t="shared" si="1"/>
        <v>0</v>
      </c>
      <c r="I33" s="42"/>
      <c r="J33" s="82"/>
      <c r="N33" s="32"/>
    </row>
    <row r="34" spans="4:14" x14ac:dyDescent="0.25">
      <c r="D34" s="57">
        <v>6</v>
      </c>
      <c r="E34" s="17"/>
      <c r="F34" s="18"/>
      <c r="G34" s="19"/>
      <c r="H34" s="61">
        <f t="shared" si="1"/>
        <v>0</v>
      </c>
      <c r="I34" s="42"/>
      <c r="J34" s="82"/>
      <c r="N34" s="32"/>
    </row>
    <row r="35" spans="4:14" x14ac:dyDescent="0.25">
      <c r="D35" s="57">
        <v>7</v>
      </c>
      <c r="E35" s="17"/>
      <c r="F35" s="18"/>
      <c r="G35" s="19"/>
      <c r="H35" s="61">
        <f t="shared" si="1"/>
        <v>0</v>
      </c>
      <c r="I35" s="42"/>
      <c r="J35" s="82"/>
      <c r="N35" s="32"/>
    </row>
    <row r="36" spans="4:14" x14ac:dyDescent="0.25">
      <c r="D36" s="57">
        <v>8</v>
      </c>
      <c r="E36" s="17"/>
      <c r="F36" s="18"/>
      <c r="G36" s="19"/>
      <c r="H36" s="61">
        <f t="shared" si="1"/>
        <v>0</v>
      </c>
      <c r="I36" s="42"/>
      <c r="J36" s="82"/>
      <c r="N36" s="32"/>
    </row>
    <row r="37" spans="4:14" x14ac:dyDescent="0.25">
      <c r="D37" s="57">
        <v>9</v>
      </c>
      <c r="E37" s="17"/>
      <c r="F37" s="18"/>
      <c r="G37" s="19"/>
      <c r="H37" s="61">
        <f t="shared" si="1"/>
        <v>0</v>
      </c>
      <c r="I37" s="42"/>
      <c r="J37" s="69"/>
      <c r="N37" s="32"/>
    </row>
    <row r="38" spans="4:14" ht="15.75" thickBot="1" x14ac:dyDescent="0.3">
      <c r="D38" s="85">
        <v>10</v>
      </c>
      <c r="E38" s="26"/>
      <c r="F38" s="27"/>
      <c r="G38" s="28"/>
      <c r="H38" s="61">
        <f t="shared" si="1"/>
        <v>0</v>
      </c>
      <c r="I38" s="89"/>
      <c r="J38" s="90"/>
      <c r="N38" s="33"/>
    </row>
  </sheetData>
  <sheetProtection algorithmName="SHA-512" hashValue="AE6pdlCtEDBJCX/7WYbZhV8T946nNEizIpIiheIvqeB7c9P1Cr6Ey8EdM/zDivL4+ULrgMB9VeM2rtWFTaGIJA==" saltValue="wZOuTxHAvJ3Ufmcd/iCjPA==" spinCount="100000" sheet="1" objects="1" scenarios="1"/>
  <mergeCells count="1">
    <mergeCell ref="F16:G16"/>
  </mergeCells>
  <conditionalFormatting sqref="J18">
    <cfRule type="cellIs" dxfId="25" priority="26" operator="equal">
      <formula>"Fill in Model Split table"</formula>
    </cfRule>
    <cfRule type="cellIs" dxfId="24" priority="22" operator="lessThan">
      <formula>0</formula>
    </cfRule>
  </conditionalFormatting>
  <conditionalFormatting sqref="J29">
    <cfRule type="cellIs" dxfId="23" priority="25" operator="equal">
      <formula>"Fill in Model Split table"</formula>
    </cfRule>
    <cfRule type="cellIs" dxfId="22" priority="21" operator="lessThan">
      <formula>0</formula>
    </cfRule>
  </conditionalFormatting>
  <conditionalFormatting sqref="E18:G27">
    <cfRule type="cellIs" dxfId="21" priority="24" operator="lessThan">
      <formula>0</formula>
    </cfRule>
  </conditionalFormatting>
  <conditionalFormatting sqref="E29:G38">
    <cfRule type="cellIs" dxfId="20" priority="23" operator="lessThan">
      <formula>0</formula>
    </cfRule>
  </conditionalFormatting>
  <conditionalFormatting sqref="G18">
    <cfRule type="cellIs" dxfId="19" priority="20" operator="greaterThan">
      <formula>$F$18</formula>
    </cfRule>
  </conditionalFormatting>
  <conditionalFormatting sqref="G19">
    <cfRule type="cellIs" dxfId="18" priority="19" operator="greaterThan">
      <formula>$F$19</formula>
    </cfRule>
  </conditionalFormatting>
  <conditionalFormatting sqref="G20">
    <cfRule type="cellIs" dxfId="17" priority="18" operator="greaterThan">
      <formula>$F$20</formula>
    </cfRule>
  </conditionalFormatting>
  <conditionalFormatting sqref="G21">
    <cfRule type="cellIs" dxfId="16" priority="17" operator="greaterThan">
      <formula>$F$21</formula>
    </cfRule>
  </conditionalFormatting>
  <conditionalFormatting sqref="G22">
    <cfRule type="cellIs" dxfId="15" priority="16" operator="greaterThan">
      <formula>$F$22</formula>
    </cfRule>
  </conditionalFormatting>
  <conditionalFormatting sqref="G23">
    <cfRule type="cellIs" dxfId="14" priority="15" operator="greaterThan">
      <formula>$F$23</formula>
    </cfRule>
  </conditionalFormatting>
  <conditionalFormatting sqref="G24">
    <cfRule type="cellIs" dxfId="13" priority="14" operator="greaterThan">
      <formula>$F$24</formula>
    </cfRule>
  </conditionalFormatting>
  <conditionalFormatting sqref="G25">
    <cfRule type="cellIs" dxfId="12" priority="13" operator="greaterThan">
      <formula>$F$25</formula>
    </cfRule>
  </conditionalFormatting>
  <conditionalFormatting sqref="G26">
    <cfRule type="cellIs" dxfId="11" priority="12" operator="greaterThan">
      <formula>$F$26</formula>
    </cfRule>
  </conditionalFormatting>
  <conditionalFormatting sqref="G27">
    <cfRule type="cellIs" dxfId="10" priority="11" operator="greaterThan">
      <formula>$F$27</formula>
    </cfRule>
  </conditionalFormatting>
  <conditionalFormatting sqref="G29">
    <cfRule type="cellIs" dxfId="9" priority="10" operator="greaterThan">
      <formula>$F$29</formula>
    </cfRule>
  </conditionalFormatting>
  <conditionalFormatting sqref="G30">
    <cfRule type="cellIs" dxfId="8" priority="9" operator="greaterThan">
      <formula>$F$30</formula>
    </cfRule>
  </conditionalFormatting>
  <conditionalFormatting sqref="G31">
    <cfRule type="cellIs" dxfId="7" priority="8" operator="greaterThan">
      <formula>$F$31</formula>
    </cfRule>
  </conditionalFormatting>
  <conditionalFormatting sqref="G32">
    <cfRule type="cellIs" dxfId="6" priority="7" operator="greaterThan">
      <formula>$F$32</formula>
    </cfRule>
  </conditionalFormatting>
  <conditionalFormatting sqref="G33">
    <cfRule type="cellIs" dxfId="5" priority="6" operator="greaterThan">
      <formula>$F$33</formula>
    </cfRule>
  </conditionalFormatting>
  <conditionalFormatting sqref="G34">
    <cfRule type="cellIs" dxfId="4" priority="5" operator="greaterThan">
      <formula>$F$34</formula>
    </cfRule>
  </conditionalFormatting>
  <conditionalFormatting sqref="G35">
    <cfRule type="cellIs" dxfId="3" priority="4" operator="greaterThan">
      <formula>$F$35</formula>
    </cfRule>
  </conditionalFormatting>
  <conditionalFormatting sqref="G36">
    <cfRule type="cellIs" dxfId="2" priority="3" operator="greaterThan">
      <formula>$F$36</formula>
    </cfRule>
  </conditionalFormatting>
  <conditionalFormatting sqref="G37">
    <cfRule type="cellIs" dxfId="1" priority="2" operator="greaterThan">
      <formula>$F$37</formula>
    </cfRule>
  </conditionalFormatting>
  <conditionalFormatting sqref="G38">
    <cfRule type="cellIs" dxfId="0" priority="1" operator="greaterThan">
      <formula>$F$38</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DCDD1F9C8EB145BDDC0F99BF164DA2" ma:contentTypeVersion="0" ma:contentTypeDescription="Create a new document." ma:contentTypeScope="" ma:versionID="1ed1c4397abfb3fff05f39f17648733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642363-B87B-400C-B2ED-9015342930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09937E0F-D233-4D9D-BCB2-19B9AE0E94B5}">
  <ds:schemaRefs>
    <ds:schemaRef ds:uri="http://schemas.microsoft.com/office/2006/documentManagement/types"/>
    <ds:schemaRef ds:uri="http://schemas.openxmlformats.org/package/2006/metadata/core-properties"/>
    <ds:schemaRef ds:uri="http://schemas.microsoft.com/office/2006/metadata/properties"/>
    <ds:schemaRef ds:uri="http://purl.org/dc/dcmitype/"/>
    <ds:schemaRef ds:uri="http://purl.org/dc/elements/1.1/"/>
    <ds:schemaRef ds:uri="http://schemas.microsoft.com/office/infopath/2007/PartnerControls"/>
    <ds:schemaRef ds:uri="http://www.w3.org/XML/1998/namespace"/>
    <ds:schemaRef ds:uri="http://purl.org/dc/terms/"/>
  </ds:schemaRefs>
</ds:datastoreItem>
</file>

<file path=customXml/itemProps3.xml><?xml version="1.0" encoding="utf-8"?>
<ds:datastoreItem xmlns:ds="http://schemas.openxmlformats.org/officeDocument/2006/customXml" ds:itemID="{5B5B5C5B-6C5D-43AB-892D-16EF36D95F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User guide</vt:lpstr>
      <vt:lpstr>Example</vt:lpstr>
      <vt:lpstr>Calculation</vt:lpstr>
    </vt:vector>
  </TitlesOfParts>
  <Company>Transport &amp; Mobility Leuven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Lars Akkermans</dc:creator>
  <cp:lastModifiedBy>Marcel Braun</cp:lastModifiedBy>
  <dcterms:created xsi:type="dcterms:W3CDTF">2018-06-27T11:55:50Z</dcterms:created>
  <dcterms:modified xsi:type="dcterms:W3CDTF">2020-02-04T13:30:32Z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0x01010095DCDD1F9C8EB145BDDC0F99BF164DA2</vt:lpwstr>
  </property>
</Properties>
</file>