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1 work files\PB2021\"/>
    </mc:Choice>
  </mc:AlternateContent>
  <bookViews>
    <workbookView xWindow="5400" yWindow="60" windowWidth="10695" windowHeight="7020" tabRatio="882" activeTab="15"/>
  </bookViews>
  <sheets>
    <sheet name="T2.1" sheetId="187" r:id="rId1"/>
    <sheet name="overview" sheetId="188" r:id="rId2"/>
    <sheet name="growth_eu27" sheetId="45" r:id="rId3"/>
    <sheet name="limits" sheetId="44" r:id="rId4"/>
    <sheet name="weights" sheetId="181" r:id="rId5"/>
    <sheet name="empl" sheetId="182" r:id="rId6"/>
    <sheet name="entrpr" sheetId="183" r:id="rId7"/>
    <sheet name="turnov" sheetId="184" r:id="rId8"/>
    <sheet name="house_exp_type" sheetId="179" r:id="rId9"/>
    <sheet name="price_index" sheetId="178" r:id="rId10"/>
    <sheet name="trade_by_mode" sheetId="180" r:id="rId11"/>
    <sheet name="tax_fuel" sheetId="189" r:id="rId12"/>
    <sheet name="tax_otrans" sheetId="190" r:id="rId13"/>
    <sheet name="tax_ontot" sheetId="192" r:id="rId14"/>
    <sheet name="world_infr" sheetId="186" r:id="rId15"/>
    <sheet name="world_perf" sheetId="57" r:id="rId16"/>
  </sheets>
  <externalReferences>
    <externalReference r:id="rId17"/>
    <externalReference r:id="rId18"/>
  </externalReferences>
  <definedNames>
    <definedName name="_xlnm._FilterDatabase" localSheetId="9" hidden="1">price_index!#REF!</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empl!$B$1:$M$43</definedName>
    <definedName name="_xlnm.Print_Area" localSheetId="2">growth_eu27!$O$1:$V$36</definedName>
    <definedName name="_xlnm.Print_Area" localSheetId="3">limits!$B$1:$G$51</definedName>
    <definedName name="_xlnm.Print_Area" localSheetId="1">overview!$A$1:$D$16</definedName>
    <definedName name="_xlnm.Print_Area" localSheetId="9">price_index!#REF!</definedName>
    <definedName name="_xlnm.Print_Area" localSheetId="0">'T2.1'!$A$1:$E$27</definedName>
    <definedName name="_xlnm.Print_Area" localSheetId="10">trade_by_mode!#REF!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calcId="162913"/>
</workbook>
</file>

<file path=xl/calcChain.xml><?xml version="1.0" encoding="utf-8"?>
<calcChain xmlns="http://schemas.openxmlformats.org/spreadsheetml/2006/main">
  <c r="G31" i="57" l="1"/>
  <c r="G33" i="57"/>
  <c r="I14" i="189" l="1"/>
  <c r="I24" i="186" l="1"/>
  <c r="M19" i="186"/>
  <c r="I13" i="186"/>
  <c r="M52" i="45" l="1"/>
  <c r="N52" i="45"/>
  <c r="O52" i="45"/>
  <c r="P52" i="45"/>
  <c r="Q52" i="45"/>
  <c r="R52" i="45"/>
  <c r="S52" i="45"/>
  <c r="T52" i="45"/>
  <c r="U52" i="45"/>
  <c r="V52" i="45"/>
  <c r="W52" i="45"/>
  <c r="X52" i="45"/>
  <c r="Y52" i="45"/>
  <c r="Z52" i="45"/>
  <c r="AA52" i="45"/>
  <c r="AB52" i="45"/>
  <c r="AC52" i="45"/>
  <c r="AD52" i="45"/>
  <c r="AE52" i="45"/>
  <c r="AF52" i="45"/>
  <c r="AG52" i="45"/>
  <c r="AH52" i="45"/>
  <c r="AI52" i="45"/>
  <c r="AJ52" i="45"/>
  <c r="L52" i="45"/>
  <c r="AM47" i="45"/>
  <c r="AL47" i="45"/>
  <c r="AH40" i="45"/>
  <c r="AK47" i="45"/>
  <c r="M46" i="45" l="1"/>
  <c r="N46" i="45"/>
  <c r="O46" i="45"/>
  <c r="P46" i="45"/>
  <c r="Q46" i="45"/>
  <c r="R46" i="45"/>
  <c r="S46" i="45"/>
  <c r="T46" i="45"/>
  <c r="U46" i="45"/>
  <c r="V46" i="45"/>
  <c r="W46" i="45"/>
  <c r="X46" i="45"/>
  <c r="Y46" i="45"/>
  <c r="Z46" i="45"/>
  <c r="AA46" i="45"/>
  <c r="AB46" i="45"/>
  <c r="AC46" i="45"/>
  <c r="AD46" i="45"/>
  <c r="AE46" i="45"/>
  <c r="AF46" i="45"/>
  <c r="AG46" i="45"/>
  <c r="AH46" i="45"/>
  <c r="AI46" i="45"/>
  <c r="AJ46" i="45"/>
  <c r="L46" i="45"/>
  <c r="L51" i="45" s="1"/>
  <c r="AJ51" i="45" l="1"/>
  <c r="AF51" i="45"/>
  <c r="AB51" i="45"/>
  <c r="X51" i="45"/>
  <c r="T51" i="45"/>
  <c r="P51" i="45"/>
  <c r="AI51" i="45"/>
  <c r="AE51" i="45"/>
  <c r="AA51" i="45"/>
  <c r="W51" i="45"/>
  <c r="S51" i="45"/>
  <c r="O51" i="45"/>
  <c r="AH51" i="45"/>
  <c r="AD51" i="45"/>
  <c r="Z51" i="45"/>
  <c r="V51" i="45"/>
  <c r="R51" i="45"/>
  <c r="N51" i="45"/>
  <c r="AG51" i="45"/>
  <c r="AC51" i="45"/>
  <c r="Y51" i="45"/>
  <c r="U51" i="45"/>
  <c r="Q51" i="45"/>
  <c r="M51" i="45"/>
  <c r="AL46" i="45"/>
  <c r="AM46" i="45"/>
  <c r="AK46" i="45"/>
  <c r="M45" i="45" l="1"/>
  <c r="N45" i="45"/>
  <c r="O45" i="45"/>
  <c r="P45" i="45"/>
  <c r="Q45" i="45"/>
  <c r="R45" i="45"/>
  <c r="S45" i="45"/>
  <c r="T45" i="45"/>
  <c r="U45" i="45"/>
  <c r="V45" i="45"/>
  <c r="W45" i="45"/>
  <c r="X45" i="45"/>
  <c r="Y45" i="45"/>
  <c r="Z45" i="45"/>
  <c r="AA45" i="45"/>
  <c r="AB45" i="45"/>
  <c r="AC45" i="45"/>
  <c r="AD45" i="45"/>
  <c r="AE45" i="45"/>
  <c r="AF45" i="45"/>
  <c r="AG45" i="45"/>
  <c r="AH45" i="45"/>
  <c r="AI45" i="45"/>
  <c r="AJ45" i="45"/>
  <c r="L45" i="45"/>
  <c r="L50" i="45" s="1"/>
  <c r="AH50" i="45" l="1"/>
  <c r="AD50" i="45"/>
  <c r="Z50" i="45"/>
  <c r="V50" i="45"/>
  <c r="R50" i="45"/>
  <c r="N50" i="45"/>
  <c r="AJ50" i="45"/>
  <c r="AF50" i="45"/>
  <c r="AB50" i="45"/>
  <c r="X50" i="45"/>
  <c r="T50" i="45"/>
  <c r="P50" i="45"/>
  <c r="AI50" i="45"/>
  <c r="AE50" i="45"/>
  <c r="AA50" i="45"/>
  <c r="W50" i="45"/>
  <c r="S50" i="45"/>
  <c r="O50" i="45"/>
  <c r="AG50" i="45"/>
  <c r="AC50" i="45"/>
  <c r="Y50" i="45"/>
  <c r="U50" i="45"/>
  <c r="Q50" i="45"/>
  <c r="M50" i="45"/>
  <c r="AM45" i="45"/>
  <c r="AK45" i="45"/>
  <c r="AL45" i="45"/>
  <c r="H10" i="186" l="1"/>
  <c r="L27" i="186" l="1"/>
  <c r="L16" i="186"/>
  <c r="H27" i="186" l="1"/>
  <c r="H18" i="186"/>
  <c r="H16" i="186"/>
  <c r="J12" i="186" l="1"/>
  <c r="J14" i="186"/>
  <c r="J27" i="186"/>
  <c r="J23" i="186"/>
  <c r="J8" i="186"/>
  <c r="N27" i="186"/>
  <c r="N23" i="186"/>
  <c r="N12" i="186"/>
  <c r="N18" i="186"/>
  <c r="L8" i="184" l="1"/>
  <c r="K8" i="184"/>
  <c r="I8" i="182"/>
  <c r="H8" i="182"/>
  <c r="G8" i="182"/>
  <c r="F8" i="182"/>
  <c r="E29" i="180" l="1"/>
  <c r="E30" i="180" s="1"/>
  <c r="C29" i="180"/>
  <c r="C30" i="180" s="1"/>
  <c r="E16" i="180" l="1"/>
  <c r="C16" i="180"/>
  <c r="D8" i="180" s="1"/>
  <c r="D9" i="180"/>
  <c r="D10" i="180"/>
  <c r="D13" i="180"/>
  <c r="D14" i="180"/>
  <c r="D15" i="180"/>
  <c r="D11" i="180" l="1"/>
  <c r="D16" i="180"/>
  <c r="D12" i="180"/>
  <c r="I11" i="186" l="1"/>
  <c r="G29" i="180" l="1"/>
  <c r="G28" i="180"/>
  <c r="G27" i="180"/>
  <c r="G26" i="180"/>
  <c r="G25" i="180"/>
  <c r="G24" i="180"/>
  <c r="G23" i="180"/>
  <c r="G21" i="180"/>
  <c r="G15" i="180"/>
  <c r="G14" i="180"/>
  <c r="G13" i="180"/>
  <c r="G12" i="180"/>
  <c r="G11" i="180"/>
  <c r="G10" i="180"/>
  <c r="G9" i="180"/>
  <c r="G8" i="180"/>
  <c r="G7" i="180"/>
  <c r="F29" i="180" l="1"/>
  <c r="D30" i="180"/>
  <c r="F15" i="180"/>
  <c r="D7" i="180"/>
  <c r="F8" i="180"/>
  <c r="F10" i="180"/>
  <c r="F12" i="180"/>
  <c r="F14" i="180"/>
  <c r="F16" i="180"/>
  <c r="G16" i="180"/>
  <c r="D21" i="180"/>
  <c r="D23" i="180"/>
  <c r="D25" i="180"/>
  <c r="D27" i="180"/>
  <c r="D29" i="180"/>
  <c r="F22" i="180"/>
  <c r="F24" i="180"/>
  <c r="F26" i="180"/>
  <c r="F28" i="180"/>
  <c r="F30" i="180"/>
  <c r="G30" i="180"/>
  <c r="F7" i="180"/>
  <c r="F9" i="180"/>
  <c r="F11" i="180"/>
  <c r="F13" i="180"/>
  <c r="D22" i="180"/>
  <c r="D24" i="180"/>
  <c r="D26" i="180"/>
  <c r="D28" i="180"/>
  <c r="F21" i="180"/>
  <c r="F23" i="180"/>
  <c r="F25" i="180"/>
  <c r="F27" i="180"/>
  <c r="H30" i="180" l="1"/>
  <c r="H16" i="180"/>
  <c r="H28" i="180"/>
  <c r="H24" i="180"/>
  <c r="H15" i="180"/>
  <c r="H11" i="180"/>
  <c r="H7" i="180"/>
  <c r="H27" i="180"/>
  <c r="H23" i="180"/>
  <c r="H14" i="180"/>
  <c r="H10" i="180"/>
  <c r="H26" i="180"/>
  <c r="H22" i="180"/>
  <c r="H13" i="180"/>
  <c r="H9" i="180"/>
  <c r="H29" i="180"/>
  <c r="H25" i="180"/>
  <c r="H21" i="180"/>
  <c r="H12" i="180"/>
  <c r="H8" i="180"/>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80">
    <s v="ThisWorkbookDataModel"/>
    <s v="[Annex_A_TTR_data].[TIME].&amp;[2006]"/>
    <s v="[Annex_A_TTR_data].[TIME].&amp;[2007]"/>
    <s v="[Annex_A_TTR_data].[TIME].&amp;[2008]"/>
    <s v="[Annex_A_TTR_data].[TIME].&amp;[2009]"/>
    <s v="[Annex_A_TTR_data].[TIME].&amp;[2010]"/>
    <s v="[Annex_A_TTR_data].[TIME].&amp;[2011]"/>
    <s v="[Annex_A_TTR_data].[TIME].&amp;[2012]"/>
    <s v="[Annex_A_TTR_data].[TIME].&amp;[2013]"/>
    <s v="[Annex_A_TTR_data].[TIME].&amp;[2014]"/>
    <s v="[Annex_A_TTR_data].[TIME].&amp;[2015]"/>
    <s v="[Annex_A_TTR_data].[TIME].&amp;[2016]"/>
    <s v="[Annex_A_TTR_data].[TIME].&amp;[2017]"/>
    <s v="[Annex_A_TTR_data].[TIME].&amp;[2018]"/>
    <s v="[geo - TTR].[description].&amp;[EU-28]"/>
    <s v="[Annex_A_TTR_data].[Indicator].&amp;[Fuel_taxes]"/>
    <s v="[Measures].[Sum of GDP_ratio]"/>
    <s v="[geo - TTR].[description].&amp;[EU-27]"/>
    <s v="[geo - TTR].[protocol order].&amp;[1.]"/>
    <s v="[geo - TTR].[description].&amp;[Belgium]"/>
    <s v="[geo - TTR].[protocol order].&amp;[2.]"/>
    <s v="[geo - TTR].[description].&amp;[Bulgaria]"/>
    <s v="[geo - TTR].[protocol order].&amp;[3.]"/>
    <s v="[geo - TTR].[description].&amp;[Czechia]"/>
    <s v="[geo - TTR].[protocol order].&amp;[4.]"/>
    <s v="[geo - TTR].[description].&amp;[Denmark]"/>
    <s v="[geo - TTR].[protocol order].&amp;[5.]"/>
    <s v="[geo - TTR].[description].&amp;[Germany]"/>
    <s v="[geo - TTR].[protocol order].&amp;[6.]"/>
    <s v="[geo - TTR].[description].&amp;[Estonia]"/>
    <s v="[geo - TTR].[protocol order].&amp;[7.]"/>
    <s v="[geo - TTR].[description].&amp;[Ireland]"/>
    <s v="[geo - TTR].[protocol order].&amp;[8.]"/>
    <s v="[geo - TTR].[description].&amp;[Greece]"/>
    <s v="[geo - TTR].[protocol order].&amp;[9.]"/>
    <s v="[geo - TTR].[description].&amp;[Spain]"/>
    <s v="[geo - TTR].[protocol order].&amp;[1.E1]"/>
    <s v="[geo - TTR].[description].&amp;[France]"/>
    <s v="[geo - TTR].[protocol order].&amp;[1.1E1]"/>
    <s v="[geo - TTR].[description].&amp;[Croatia]"/>
    <s v="[geo - TTR].[protocol order].&amp;[1.2E1]"/>
    <s v="[geo - TTR].[description].&amp;[Italy]"/>
    <s v="[geo - TTR].[protocol order].&amp;[1.3E1]"/>
    <s v="[geo - TTR].[description].&amp;[Cyprus]"/>
    <s v="[geo - TTR].[protocol order].&amp;[1.4E1]"/>
    <s v="[geo - TTR].[description].&amp;[Latvia]"/>
    <s v="[geo - TTR].[protocol order].&amp;[1.5E1]"/>
    <s v="[geo - TTR].[description].&amp;[Lithuania]"/>
    <s v="[geo - TTR].[protocol order].&amp;[1.6E1]"/>
    <s v="[geo - TTR].[description].&amp;[Luxembourg]"/>
    <s v="[geo - TTR].[protocol order].&amp;[1.7E1]"/>
    <s v="[geo - TTR].[description].&amp;[Hungary]"/>
    <s v="[geo - TTR].[protocol order].&amp;[1.8E1]"/>
    <s v="[geo - TTR].[description].&amp;[Malta]"/>
    <s v="[geo - TTR].[protocol order].&amp;[1.9E1]"/>
    <s v="[geo - TTR].[description].&amp;[Netherlands]"/>
    <s v="[geo - TTR].[protocol order].&amp;[2.E1]"/>
    <s v="[geo - TTR].[description].&amp;[Austria]"/>
    <s v="[geo - TTR].[protocol order].&amp;[2.1E1]"/>
    <s v="[geo - TTR].[description].&amp;[Poland]"/>
    <s v="[geo - TTR].[protocol order].&amp;[2.2E1]"/>
    <s v="[geo - TTR].[description].&amp;[Portugal]"/>
    <s v="[geo - TTR].[protocol order].&amp;[2.3E1]"/>
    <s v="[geo - TTR].[description].&amp;[Romania]"/>
    <s v="[geo - TTR].[protocol order].&amp;[2.4E1]"/>
    <s v="[geo - TTR].[description].&amp;[Slovenia]"/>
    <s v="[geo - TTR].[protocol order].&amp;[2.5E1]"/>
    <s v="[geo - TTR].[description].&amp;[Slovakia]"/>
    <s v="[geo - TTR].[protocol order].&amp;[2.6E1]"/>
    <s v="[geo - TTR].[description].&amp;[Finland]"/>
    <s v="[geo - TTR].[protocol order].&amp;[2.7E1]"/>
    <s v="[geo - TTR].[description].&amp;[Sweden]"/>
    <s v="[geo - TTR].[protocol order].&amp;[2.8E1]"/>
    <s v="[geo - TTR].[description].&amp;[United Kingdom]"/>
    <s v="[geo - TTR].[protocol order].&amp;[2.9E1]"/>
    <s v="[geo - TTR].[description].&amp;[Iceland]"/>
    <s v="[geo - TTR].[protocol order].&amp;[3.E1]"/>
    <s v="[geo - TTR].[description].&amp;[Norway]"/>
    <s v="[Annex_A_TTR_data].[Indicator].&amp;[o]"/>
    <s v="[Annex_A_TTR_data].[TIME].&amp;[2019]"/>
  </metadataStrings>
  <mdxMetadata count="874">
    <mdx n="0" f="v">
      <t c="4">
        <n x="15"/>
        <n x="16"/>
        <n x="14"/>
        <n x="2"/>
      </t>
    </mdx>
    <mdx n="0" f="v">
      <t c="4">
        <n x="15"/>
        <n x="16"/>
        <n x="14"/>
        <n x="3"/>
      </t>
    </mdx>
    <mdx n="0" f="v">
      <t c="4">
        <n x="15"/>
        <n x="16"/>
        <n x="14"/>
        <n x="4"/>
      </t>
    </mdx>
    <mdx n="0" f="v">
      <t c="4">
        <n x="15"/>
        <n x="16"/>
        <n x="14"/>
        <n x="5"/>
      </t>
    </mdx>
    <mdx n="0" f="v">
      <t c="4">
        <n x="15"/>
        <n x="16"/>
        <n x="14"/>
        <n x="6"/>
      </t>
    </mdx>
    <mdx n="0" f="v">
      <t c="4">
        <n x="15"/>
        <n x="16"/>
        <n x="14"/>
        <n x="7"/>
      </t>
    </mdx>
    <mdx n="0" f="v">
      <t c="4">
        <n x="15"/>
        <n x="16"/>
        <n x="14"/>
        <n x="8"/>
      </t>
    </mdx>
    <mdx n="0" f="v">
      <t c="4">
        <n x="15"/>
        <n x="16"/>
        <n x="14"/>
        <n x="9"/>
      </t>
    </mdx>
    <mdx n="0" f="v">
      <t c="4">
        <n x="15"/>
        <n x="16"/>
        <n x="14"/>
        <n x="10"/>
      </t>
    </mdx>
    <mdx n="0" f="v">
      <t c="4">
        <n x="15"/>
        <n x="16"/>
        <n x="14"/>
        <n x="11"/>
      </t>
    </mdx>
    <mdx n="0" f="v">
      <t c="4">
        <n x="15"/>
        <n x="16"/>
        <n x="14"/>
        <n x="12"/>
      </t>
    </mdx>
    <mdx n="0" f="v">
      <t c="4">
        <n x="15"/>
        <n x="16"/>
        <n x="14"/>
        <n x="13"/>
      </t>
    </mdx>
    <mdx n="0" f="v">
      <t c="4">
        <n x="15"/>
        <n x="16"/>
        <n x="17"/>
        <n x="2"/>
      </t>
    </mdx>
    <mdx n="0" f="v">
      <t c="4">
        <n x="15"/>
        <n x="16"/>
        <n x="17"/>
        <n x="3"/>
      </t>
    </mdx>
    <mdx n="0" f="v">
      <t c="4">
        <n x="15"/>
        <n x="16"/>
        <n x="17"/>
        <n x="4"/>
      </t>
    </mdx>
    <mdx n="0" f="v">
      <t c="4">
        <n x="15"/>
        <n x="16"/>
        <n x="17"/>
        <n x="5"/>
      </t>
    </mdx>
    <mdx n="0" f="v">
      <t c="4">
        <n x="15"/>
        <n x="16"/>
        <n x="17"/>
        <n x="6"/>
      </t>
    </mdx>
    <mdx n="0" f="v">
      <t c="4">
        <n x="15"/>
        <n x="16"/>
        <n x="17"/>
        <n x="7"/>
      </t>
    </mdx>
    <mdx n="0" f="v">
      <t c="4">
        <n x="15"/>
        <n x="16"/>
        <n x="17"/>
        <n x="8"/>
      </t>
    </mdx>
    <mdx n="0" f="v">
      <t c="4">
        <n x="15"/>
        <n x="16"/>
        <n x="17"/>
        <n x="9"/>
      </t>
    </mdx>
    <mdx n="0" f="v">
      <t c="4">
        <n x="15"/>
        <n x="16"/>
        <n x="17"/>
        <n x="10"/>
      </t>
    </mdx>
    <mdx n="0" f="v">
      <t c="4">
        <n x="15"/>
        <n x="16"/>
        <n x="17"/>
        <n x="11"/>
      </t>
    </mdx>
    <mdx n="0" f="v">
      <t c="4">
        <n x="15"/>
        <n x="16"/>
        <n x="17"/>
        <n x="12"/>
      </t>
    </mdx>
    <mdx n="0" f="v">
      <t c="4">
        <n x="15"/>
        <n x="16"/>
        <n x="17"/>
        <n x="13"/>
      </t>
    </mdx>
    <mdx n="0" f="v">
      <t c="5">
        <n x="15"/>
        <n x="16"/>
        <n x="18"/>
        <n x="19"/>
        <n x="1"/>
      </t>
    </mdx>
    <mdx n="0" f="v">
      <t c="5">
        <n x="15"/>
        <n x="16"/>
        <n x="18"/>
        <n x="19"/>
        <n x="2"/>
      </t>
    </mdx>
    <mdx n="0" f="v">
      <t c="5">
        <n x="15"/>
        <n x="16"/>
        <n x="18"/>
        <n x="19"/>
        <n x="3"/>
      </t>
    </mdx>
    <mdx n="0" f="v">
      <t c="5">
        <n x="15"/>
        <n x="16"/>
        <n x="18"/>
        <n x="19"/>
        <n x="4"/>
      </t>
    </mdx>
    <mdx n="0" f="v">
      <t c="5">
        <n x="15"/>
        <n x="16"/>
        <n x="18"/>
        <n x="19"/>
        <n x="5"/>
      </t>
    </mdx>
    <mdx n="0" f="v">
      <t c="5">
        <n x="15"/>
        <n x="16"/>
        <n x="18"/>
        <n x="19"/>
        <n x="6"/>
      </t>
    </mdx>
    <mdx n="0" f="v">
      <t c="5">
        <n x="15"/>
        <n x="16"/>
        <n x="18"/>
        <n x="19"/>
        <n x="7"/>
      </t>
    </mdx>
    <mdx n="0" f="v">
      <t c="5">
        <n x="15"/>
        <n x="16"/>
        <n x="18"/>
        <n x="19"/>
        <n x="8"/>
      </t>
    </mdx>
    <mdx n="0" f="v">
      <t c="5">
        <n x="15"/>
        <n x="16"/>
        <n x="18"/>
        <n x="19"/>
        <n x="9"/>
      </t>
    </mdx>
    <mdx n="0" f="v">
      <t c="5">
        <n x="15"/>
        <n x="16"/>
        <n x="18"/>
        <n x="19"/>
        <n x="10"/>
      </t>
    </mdx>
    <mdx n="0" f="v">
      <t c="5">
        <n x="15"/>
        <n x="16"/>
        <n x="18"/>
        <n x="19"/>
        <n x="11"/>
      </t>
    </mdx>
    <mdx n="0" f="v">
      <t c="5">
        <n x="15"/>
        <n x="16"/>
        <n x="18"/>
        <n x="19"/>
        <n x="12"/>
      </t>
    </mdx>
    <mdx n="0" f="v">
      <t c="5">
        <n x="15"/>
        <n x="16"/>
        <n x="18"/>
        <n x="19"/>
        <n x="13"/>
      </t>
    </mdx>
    <mdx n="0" f="v">
      <t c="5">
        <n x="15"/>
        <n x="16"/>
        <n x="20"/>
        <n x="21"/>
        <n x="2"/>
      </t>
    </mdx>
    <mdx n="0" f="v">
      <t c="5">
        <n x="15"/>
        <n x="16"/>
        <n x="20"/>
        <n x="21"/>
        <n x="3"/>
      </t>
    </mdx>
    <mdx n="0" f="v">
      <t c="5">
        <n x="15"/>
        <n x="16"/>
        <n x="20"/>
        <n x="21"/>
        <n x="4"/>
      </t>
    </mdx>
    <mdx n="0" f="v">
      <t c="5">
        <n x="15"/>
        <n x="16"/>
        <n x="20"/>
        <n x="21"/>
        <n x="5"/>
      </t>
    </mdx>
    <mdx n="0" f="v">
      <t c="5">
        <n x="15"/>
        <n x="16"/>
        <n x="20"/>
        <n x="21"/>
        <n x="6"/>
      </t>
    </mdx>
    <mdx n="0" f="v">
      <t c="5">
        <n x="15"/>
        <n x="16"/>
        <n x="20"/>
        <n x="21"/>
        <n x="7"/>
      </t>
    </mdx>
    <mdx n="0" f="v">
      <t c="5">
        <n x="15"/>
        <n x="16"/>
        <n x="20"/>
        <n x="21"/>
        <n x="8"/>
      </t>
    </mdx>
    <mdx n="0" f="v">
      <t c="5">
        <n x="15"/>
        <n x="16"/>
        <n x="20"/>
        <n x="21"/>
        <n x="9"/>
      </t>
    </mdx>
    <mdx n="0" f="v">
      <t c="5">
        <n x="15"/>
        <n x="16"/>
        <n x="20"/>
        <n x="21"/>
        <n x="10"/>
      </t>
    </mdx>
    <mdx n="0" f="v">
      <t c="5">
        <n x="15"/>
        <n x="16"/>
        <n x="20"/>
        <n x="21"/>
        <n x="11"/>
      </t>
    </mdx>
    <mdx n="0" f="v">
      <t c="5">
        <n x="15"/>
        <n x="16"/>
        <n x="20"/>
        <n x="21"/>
        <n x="12"/>
      </t>
    </mdx>
    <mdx n="0" f="v">
      <t c="5">
        <n x="15"/>
        <n x="16"/>
        <n x="20"/>
        <n x="21"/>
        <n x="13"/>
      </t>
    </mdx>
    <mdx n="0" f="v">
      <t c="5">
        <n x="15"/>
        <n x="16"/>
        <n x="22"/>
        <n x="23"/>
        <n x="1"/>
      </t>
    </mdx>
    <mdx n="0" f="v">
      <t c="5">
        <n x="15"/>
        <n x="16"/>
        <n x="22"/>
        <n x="23"/>
        <n x="2"/>
      </t>
    </mdx>
    <mdx n="0" f="v">
      <t c="5">
        <n x="15"/>
        <n x="16"/>
        <n x="22"/>
        <n x="23"/>
        <n x="3"/>
      </t>
    </mdx>
    <mdx n="0" f="v">
      <t c="5">
        <n x="15"/>
        <n x="16"/>
        <n x="22"/>
        <n x="23"/>
        <n x="4"/>
      </t>
    </mdx>
    <mdx n="0" f="v">
      <t c="5">
        <n x="15"/>
        <n x="16"/>
        <n x="22"/>
        <n x="23"/>
        <n x="5"/>
      </t>
    </mdx>
    <mdx n="0" f="v">
      <t c="5">
        <n x="15"/>
        <n x="16"/>
        <n x="22"/>
        <n x="23"/>
        <n x="6"/>
      </t>
    </mdx>
    <mdx n="0" f="v">
      <t c="5">
        <n x="15"/>
        <n x="16"/>
        <n x="22"/>
        <n x="23"/>
        <n x="7"/>
      </t>
    </mdx>
    <mdx n="0" f="v">
      <t c="5">
        <n x="15"/>
        <n x="16"/>
        <n x="22"/>
        <n x="23"/>
        <n x="8"/>
      </t>
    </mdx>
    <mdx n="0" f="v">
      <t c="5">
        <n x="15"/>
        <n x="16"/>
        <n x="22"/>
        <n x="23"/>
        <n x="9"/>
      </t>
    </mdx>
    <mdx n="0" f="v">
      <t c="5">
        <n x="15"/>
        <n x="16"/>
        <n x="22"/>
        <n x="23"/>
        <n x="10"/>
      </t>
    </mdx>
    <mdx n="0" f="v">
      <t c="5">
        <n x="15"/>
        <n x="16"/>
        <n x="22"/>
        <n x="23"/>
        <n x="11"/>
      </t>
    </mdx>
    <mdx n="0" f="v">
      <t c="5">
        <n x="15"/>
        <n x="16"/>
        <n x="22"/>
        <n x="23"/>
        <n x="12"/>
      </t>
    </mdx>
    <mdx n="0" f="v">
      <t c="5">
        <n x="15"/>
        <n x="16"/>
        <n x="22"/>
        <n x="23"/>
        <n x="13"/>
      </t>
    </mdx>
    <mdx n="0" f="v">
      <t c="5">
        <n x="15"/>
        <n x="16"/>
        <n x="24"/>
        <n x="25"/>
        <n x="1"/>
      </t>
    </mdx>
    <mdx n="0" f="v">
      <t c="5">
        <n x="15"/>
        <n x="16"/>
        <n x="24"/>
        <n x="25"/>
        <n x="2"/>
      </t>
    </mdx>
    <mdx n="0" f="v">
      <t c="5">
        <n x="15"/>
        <n x="16"/>
        <n x="24"/>
        <n x="25"/>
        <n x="3"/>
      </t>
    </mdx>
    <mdx n="0" f="v">
      <t c="5">
        <n x="15"/>
        <n x="16"/>
        <n x="24"/>
        <n x="25"/>
        <n x="4"/>
      </t>
    </mdx>
    <mdx n="0" f="v">
      <t c="5">
        <n x="15"/>
        <n x="16"/>
        <n x="24"/>
        <n x="25"/>
        <n x="5"/>
      </t>
    </mdx>
    <mdx n="0" f="v">
      <t c="5">
        <n x="15"/>
        <n x="16"/>
        <n x="24"/>
        <n x="25"/>
        <n x="6"/>
      </t>
    </mdx>
    <mdx n="0" f="v">
      <t c="5">
        <n x="15"/>
        <n x="16"/>
        <n x="24"/>
        <n x="25"/>
        <n x="7"/>
      </t>
    </mdx>
    <mdx n="0" f="v">
      <t c="5">
        <n x="15"/>
        <n x="16"/>
        <n x="24"/>
        <n x="25"/>
        <n x="8"/>
      </t>
    </mdx>
    <mdx n="0" f="v">
      <t c="5">
        <n x="15"/>
        <n x="16"/>
        <n x="24"/>
        <n x="25"/>
        <n x="9"/>
      </t>
    </mdx>
    <mdx n="0" f="v">
      <t c="5">
        <n x="15"/>
        <n x="16"/>
        <n x="24"/>
        <n x="25"/>
        <n x="10"/>
      </t>
    </mdx>
    <mdx n="0" f="v">
      <t c="5">
        <n x="15"/>
        <n x="16"/>
        <n x="24"/>
        <n x="25"/>
        <n x="11"/>
      </t>
    </mdx>
    <mdx n="0" f="v">
      <t c="5">
        <n x="15"/>
        <n x="16"/>
        <n x="24"/>
        <n x="25"/>
        <n x="12"/>
      </t>
    </mdx>
    <mdx n="0" f="v">
      <t c="5">
        <n x="15"/>
        <n x="16"/>
        <n x="24"/>
        <n x="25"/>
        <n x="13"/>
      </t>
    </mdx>
    <mdx n="0" f="v">
      <t c="5">
        <n x="15"/>
        <n x="16"/>
        <n x="26"/>
        <n x="27"/>
        <n x="1"/>
      </t>
    </mdx>
    <mdx n="0" f="v">
      <t c="5">
        <n x="15"/>
        <n x="16"/>
        <n x="26"/>
        <n x="27"/>
        <n x="2"/>
      </t>
    </mdx>
    <mdx n="0" f="v">
      <t c="5">
        <n x="15"/>
        <n x="16"/>
        <n x="26"/>
        <n x="27"/>
        <n x="3"/>
      </t>
    </mdx>
    <mdx n="0" f="v">
      <t c="5">
        <n x="15"/>
        <n x="16"/>
        <n x="26"/>
        <n x="27"/>
        <n x="4"/>
      </t>
    </mdx>
    <mdx n="0" f="v">
      <t c="5">
        <n x="15"/>
        <n x="16"/>
        <n x="26"/>
        <n x="27"/>
        <n x="5"/>
      </t>
    </mdx>
    <mdx n="0" f="v">
      <t c="5">
        <n x="15"/>
        <n x="16"/>
        <n x="26"/>
        <n x="27"/>
        <n x="6"/>
      </t>
    </mdx>
    <mdx n="0" f="v">
      <t c="5">
        <n x="15"/>
        <n x="16"/>
        <n x="26"/>
        <n x="27"/>
        <n x="7"/>
      </t>
    </mdx>
    <mdx n="0" f="v">
      <t c="5">
        <n x="15"/>
        <n x="16"/>
        <n x="26"/>
        <n x="27"/>
        <n x="8"/>
      </t>
    </mdx>
    <mdx n="0" f="v">
      <t c="5">
        <n x="15"/>
        <n x="16"/>
        <n x="26"/>
        <n x="27"/>
        <n x="9"/>
      </t>
    </mdx>
    <mdx n="0" f="v">
      <t c="5">
        <n x="15"/>
        <n x="16"/>
        <n x="26"/>
        <n x="27"/>
        <n x="10"/>
      </t>
    </mdx>
    <mdx n="0" f="v">
      <t c="5">
        <n x="15"/>
        <n x="16"/>
        <n x="26"/>
        <n x="27"/>
        <n x="11"/>
      </t>
    </mdx>
    <mdx n="0" f="v">
      <t c="5">
        <n x="15"/>
        <n x="16"/>
        <n x="26"/>
        <n x="27"/>
        <n x="12"/>
      </t>
    </mdx>
    <mdx n="0" f="v">
      <t c="5">
        <n x="15"/>
        <n x="16"/>
        <n x="26"/>
        <n x="27"/>
        <n x="13"/>
      </t>
    </mdx>
    <mdx n="0" f="v">
      <t c="5">
        <n x="15"/>
        <n x="16"/>
        <n x="28"/>
        <n x="29"/>
        <n x="1"/>
      </t>
    </mdx>
    <mdx n="0" f="v">
      <t c="5">
        <n x="15"/>
        <n x="16"/>
        <n x="28"/>
        <n x="29"/>
        <n x="2"/>
      </t>
    </mdx>
    <mdx n="0" f="v">
      <t c="5">
        <n x="15"/>
        <n x="16"/>
        <n x="28"/>
        <n x="29"/>
        <n x="3"/>
      </t>
    </mdx>
    <mdx n="0" f="v">
      <t c="5">
        <n x="15"/>
        <n x="16"/>
        <n x="28"/>
        <n x="29"/>
        <n x="4"/>
      </t>
    </mdx>
    <mdx n="0" f="v">
      <t c="5">
        <n x="15"/>
        <n x="16"/>
        <n x="28"/>
        <n x="29"/>
        <n x="5"/>
      </t>
    </mdx>
    <mdx n="0" f="v">
      <t c="5">
        <n x="15"/>
        <n x="16"/>
        <n x="28"/>
        <n x="29"/>
        <n x="7"/>
      </t>
    </mdx>
    <mdx n="0" f="v">
      <t c="5">
        <n x="15"/>
        <n x="16"/>
        <n x="28"/>
        <n x="29"/>
        <n x="8"/>
      </t>
    </mdx>
    <mdx n="0" f="v">
      <t c="5">
        <n x="15"/>
        <n x="16"/>
        <n x="28"/>
        <n x="29"/>
        <n x="9"/>
      </t>
    </mdx>
    <mdx n="0" f="v">
      <t c="5">
        <n x="15"/>
        <n x="16"/>
        <n x="28"/>
        <n x="29"/>
        <n x="10"/>
      </t>
    </mdx>
    <mdx n="0" f="v">
      <t c="5">
        <n x="15"/>
        <n x="16"/>
        <n x="28"/>
        <n x="29"/>
        <n x="11"/>
      </t>
    </mdx>
    <mdx n="0" f="v">
      <t c="5">
        <n x="15"/>
        <n x="16"/>
        <n x="28"/>
        <n x="29"/>
        <n x="12"/>
      </t>
    </mdx>
    <mdx n="0" f="v">
      <t c="5">
        <n x="15"/>
        <n x="16"/>
        <n x="28"/>
        <n x="29"/>
        <n x="13"/>
      </t>
    </mdx>
    <mdx n="0" f="v">
      <t c="5">
        <n x="15"/>
        <n x="16"/>
        <n x="30"/>
        <n x="31"/>
        <n x="1"/>
      </t>
    </mdx>
    <mdx n="0" f="v">
      <t c="5">
        <n x="15"/>
        <n x="16"/>
        <n x="30"/>
        <n x="31"/>
        <n x="2"/>
      </t>
    </mdx>
    <mdx n="0" f="v">
      <t c="5">
        <n x="15"/>
        <n x="16"/>
        <n x="30"/>
        <n x="31"/>
        <n x="3"/>
      </t>
    </mdx>
    <mdx n="0" f="v">
      <t c="5">
        <n x="15"/>
        <n x="16"/>
        <n x="30"/>
        <n x="31"/>
        <n x="4"/>
      </t>
    </mdx>
    <mdx n="0" f="v">
      <t c="5">
        <n x="15"/>
        <n x="16"/>
        <n x="30"/>
        <n x="31"/>
        <n x="5"/>
      </t>
    </mdx>
    <mdx n="0" f="v">
      <t c="5">
        <n x="15"/>
        <n x="16"/>
        <n x="30"/>
        <n x="31"/>
        <n x="6"/>
      </t>
    </mdx>
    <mdx n="0" f="v">
      <t c="5">
        <n x="15"/>
        <n x="16"/>
        <n x="30"/>
        <n x="31"/>
        <n x="7"/>
      </t>
    </mdx>
    <mdx n="0" f="v">
      <t c="5">
        <n x="15"/>
        <n x="16"/>
        <n x="30"/>
        <n x="31"/>
        <n x="8"/>
      </t>
    </mdx>
    <mdx n="0" f="v">
      <t c="5">
        <n x="15"/>
        <n x="16"/>
        <n x="30"/>
        <n x="31"/>
        <n x="9"/>
      </t>
    </mdx>
    <mdx n="0" f="v">
      <t c="5">
        <n x="15"/>
        <n x="16"/>
        <n x="30"/>
        <n x="31"/>
        <n x="10"/>
      </t>
    </mdx>
    <mdx n="0" f="v">
      <t c="5">
        <n x="15"/>
        <n x="16"/>
        <n x="30"/>
        <n x="31"/>
        <n x="11"/>
      </t>
    </mdx>
    <mdx n="0" f="v">
      <t c="5">
        <n x="15"/>
        <n x="16"/>
        <n x="30"/>
        <n x="31"/>
        <n x="12"/>
      </t>
    </mdx>
    <mdx n="0" f="v">
      <t c="5">
        <n x="15"/>
        <n x="16"/>
        <n x="30"/>
        <n x="31"/>
        <n x="13"/>
      </t>
    </mdx>
    <mdx n="0" f="v">
      <t c="5">
        <n x="15"/>
        <n x="16"/>
        <n x="32"/>
        <n x="33"/>
        <n x="1"/>
      </t>
    </mdx>
    <mdx n="0" f="v">
      <t c="5">
        <n x="15"/>
        <n x="16"/>
        <n x="32"/>
        <n x="33"/>
        <n x="2"/>
      </t>
    </mdx>
    <mdx n="0" f="v">
      <t c="5">
        <n x="15"/>
        <n x="16"/>
        <n x="32"/>
        <n x="33"/>
        <n x="3"/>
      </t>
    </mdx>
    <mdx n="0" f="v">
      <t c="5">
        <n x="15"/>
        <n x="16"/>
        <n x="32"/>
        <n x="33"/>
        <n x="4"/>
      </t>
    </mdx>
    <mdx n="0" f="v">
      <t c="5">
        <n x="15"/>
        <n x="16"/>
        <n x="32"/>
        <n x="33"/>
        <n x="5"/>
      </t>
    </mdx>
    <mdx n="0" f="v">
      <t c="5">
        <n x="15"/>
        <n x="16"/>
        <n x="32"/>
        <n x="33"/>
        <n x="6"/>
      </t>
    </mdx>
    <mdx n="0" f="v">
      <t c="5">
        <n x="15"/>
        <n x="16"/>
        <n x="32"/>
        <n x="33"/>
        <n x="7"/>
      </t>
    </mdx>
    <mdx n="0" f="v">
      <t c="5">
        <n x="15"/>
        <n x="16"/>
        <n x="32"/>
        <n x="33"/>
        <n x="8"/>
      </t>
    </mdx>
    <mdx n="0" f="v">
      <t c="5">
        <n x="15"/>
        <n x="16"/>
        <n x="32"/>
        <n x="33"/>
        <n x="9"/>
      </t>
    </mdx>
    <mdx n="0" f="v">
      <t c="5">
        <n x="15"/>
        <n x="16"/>
        <n x="32"/>
        <n x="33"/>
        <n x="10"/>
      </t>
    </mdx>
    <mdx n="0" f="v">
      <t c="5">
        <n x="15"/>
        <n x="16"/>
        <n x="32"/>
        <n x="33"/>
        <n x="11"/>
      </t>
    </mdx>
    <mdx n="0" f="v">
      <t c="5">
        <n x="15"/>
        <n x="16"/>
        <n x="32"/>
        <n x="33"/>
        <n x="12"/>
      </t>
    </mdx>
    <mdx n="0" f="v">
      <t c="5">
        <n x="15"/>
        <n x="16"/>
        <n x="32"/>
        <n x="33"/>
        <n x="13"/>
      </t>
    </mdx>
    <mdx n="0" f="v">
      <t c="5">
        <n x="15"/>
        <n x="16"/>
        <n x="34"/>
        <n x="35"/>
        <n x="1"/>
      </t>
    </mdx>
    <mdx n="0" f="v">
      <t c="5">
        <n x="15"/>
        <n x="16"/>
        <n x="34"/>
        <n x="35"/>
        <n x="2"/>
      </t>
    </mdx>
    <mdx n="0" f="v">
      <t c="5">
        <n x="15"/>
        <n x="16"/>
        <n x="34"/>
        <n x="35"/>
        <n x="3"/>
      </t>
    </mdx>
    <mdx n="0" f="v">
      <t c="5">
        <n x="15"/>
        <n x="16"/>
        <n x="34"/>
        <n x="35"/>
        <n x="4"/>
      </t>
    </mdx>
    <mdx n="0" f="v">
      <t c="5">
        <n x="15"/>
        <n x="16"/>
        <n x="34"/>
        <n x="35"/>
        <n x="5"/>
      </t>
    </mdx>
    <mdx n="0" f="v">
      <t c="5">
        <n x="15"/>
        <n x="16"/>
        <n x="34"/>
        <n x="35"/>
        <n x="6"/>
      </t>
    </mdx>
    <mdx n="0" f="v">
      <t c="5">
        <n x="15"/>
        <n x="16"/>
        <n x="34"/>
        <n x="35"/>
        <n x="7"/>
      </t>
    </mdx>
    <mdx n="0" f="v">
      <t c="5">
        <n x="15"/>
        <n x="16"/>
        <n x="34"/>
        <n x="35"/>
        <n x="8"/>
      </t>
    </mdx>
    <mdx n="0" f="v">
      <t c="5">
        <n x="15"/>
        <n x="16"/>
        <n x="34"/>
        <n x="35"/>
        <n x="9"/>
      </t>
    </mdx>
    <mdx n="0" f="v">
      <t c="5">
        <n x="15"/>
        <n x="16"/>
        <n x="34"/>
        <n x="35"/>
        <n x="10"/>
      </t>
    </mdx>
    <mdx n="0" f="v">
      <t c="5">
        <n x="15"/>
        <n x="16"/>
        <n x="34"/>
        <n x="35"/>
        <n x="11"/>
      </t>
    </mdx>
    <mdx n="0" f="v">
      <t c="5">
        <n x="15"/>
        <n x="16"/>
        <n x="34"/>
        <n x="35"/>
        <n x="12"/>
      </t>
    </mdx>
    <mdx n="0" f="v">
      <t c="5">
        <n x="15"/>
        <n x="16"/>
        <n x="34"/>
        <n x="35"/>
        <n x="13"/>
      </t>
    </mdx>
    <mdx n="0" f="v">
      <t c="5">
        <n x="15"/>
        <n x="16"/>
        <n x="36"/>
        <n x="37"/>
        <n x="1"/>
      </t>
    </mdx>
    <mdx n="0" f="v">
      <t c="5">
        <n x="15"/>
        <n x="16"/>
        <n x="36"/>
        <n x="37"/>
        <n x="2"/>
      </t>
    </mdx>
    <mdx n="0" f="v">
      <t c="5">
        <n x="15"/>
        <n x="16"/>
        <n x="36"/>
        <n x="37"/>
        <n x="3"/>
      </t>
    </mdx>
    <mdx n="0" f="v">
      <t c="5">
        <n x="15"/>
        <n x="16"/>
        <n x="36"/>
        <n x="37"/>
        <n x="4"/>
      </t>
    </mdx>
    <mdx n="0" f="v">
      <t c="5">
        <n x="15"/>
        <n x="16"/>
        <n x="36"/>
        <n x="37"/>
        <n x="5"/>
      </t>
    </mdx>
    <mdx n="0" f="v">
      <t c="5">
        <n x="15"/>
        <n x="16"/>
        <n x="36"/>
        <n x="37"/>
        <n x="6"/>
      </t>
    </mdx>
    <mdx n="0" f="v">
      <t c="5">
        <n x="15"/>
        <n x="16"/>
        <n x="36"/>
        <n x="37"/>
        <n x="7"/>
      </t>
    </mdx>
    <mdx n="0" f="v">
      <t c="5">
        <n x="15"/>
        <n x="16"/>
        <n x="36"/>
        <n x="37"/>
        <n x="8"/>
      </t>
    </mdx>
    <mdx n="0" f="v">
      <t c="5">
        <n x="15"/>
        <n x="16"/>
        <n x="36"/>
        <n x="37"/>
        <n x="9"/>
      </t>
    </mdx>
    <mdx n="0" f="v">
      <t c="5">
        <n x="15"/>
        <n x="16"/>
        <n x="36"/>
        <n x="37"/>
        <n x="10"/>
      </t>
    </mdx>
    <mdx n="0" f="v">
      <t c="5">
        <n x="15"/>
        <n x="16"/>
        <n x="36"/>
        <n x="37"/>
        <n x="11"/>
      </t>
    </mdx>
    <mdx n="0" f="v">
      <t c="5">
        <n x="15"/>
        <n x="16"/>
        <n x="36"/>
        <n x="37"/>
        <n x="12"/>
      </t>
    </mdx>
    <mdx n="0" f="v">
      <t c="5">
        <n x="15"/>
        <n x="16"/>
        <n x="36"/>
        <n x="37"/>
        <n x="13"/>
      </t>
    </mdx>
    <mdx n="0" f="v">
      <t c="5">
        <n x="15"/>
        <n x="16"/>
        <n x="38"/>
        <n x="39"/>
        <n x="1"/>
      </t>
    </mdx>
    <mdx n="0" f="v">
      <t c="5">
        <n x="15"/>
        <n x="16"/>
        <n x="38"/>
        <n x="39"/>
        <n x="2"/>
      </t>
    </mdx>
    <mdx n="0" f="v">
      <t c="5">
        <n x="15"/>
        <n x="16"/>
        <n x="38"/>
        <n x="39"/>
        <n x="3"/>
      </t>
    </mdx>
    <mdx n="0" f="v">
      <t c="5">
        <n x="15"/>
        <n x="16"/>
        <n x="38"/>
        <n x="39"/>
        <n x="4"/>
      </t>
    </mdx>
    <mdx n="0" f="v">
      <t c="5">
        <n x="15"/>
        <n x="16"/>
        <n x="38"/>
        <n x="39"/>
        <n x="5"/>
      </t>
    </mdx>
    <mdx n="0" f="v">
      <t c="5">
        <n x="15"/>
        <n x="16"/>
        <n x="38"/>
        <n x="39"/>
        <n x="6"/>
      </t>
    </mdx>
    <mdx n="0" f="v">
      <t c="5">
        <n x="15"/>
        <n x="16"/>
        <n x="38"/>
        <n x="39"/>
        <n x="7"/>
      </t>
    </mdx>
    <mdx n="0" f="v">
      <t c="5">
        <n x="15"/>
        <n x="16"/>
        <n x="38"/>
        <n x="39"/>
        <n x="8"/>
      </t>
    </mdx>
    <mdx n="0" f="v">
      <t c="5">
        <n x="15"/>
        <n x="16"/>
        <n x="38"/>
        <n x="39"/>
        <n x="9"/>
      </t>
    </mdx>
    <mdx n="0" f="v">
      <t c="5">
        <n x="15"/>
        <n x="16"/>
        <n x="38"/>
        <n x="39"/>
        <n x="10"/>
      </t>
    </mdx>
    <mdx n="0" f="v">
      <t c="5">
        <n x="15"/>
        <n x="16"/>
        <n x="38"/>
        <n x="39"/>
        <n x="11"/>
      </t>
    </mdx>
    <mdx n="0" f="v">
      <t c="5">
        <n x="15"/>
        <n x="16"/>
        <n x="38"/>
        <n x="39"/>
        <n x="12"/>
      </t>
    </mdx>
    <mdx n="0" f="v">
      <t c="5">
        <n x="15"/>
        <n x="16"/>
        <n x="38"/>
        <n x="39"/>
        <n x="13"/>
      </t>
    </mdx>
    <mdx n="0" f="v">
      <t c="5">
        <n x="15"/>
        <n x="16"/>
        <n x="40"/>
        <n x="41"/>
        <n x="1"/>
      </t>
    </mdx>
    <mdx n="0" f="v">
      <t c="5">
        <n x="15"/>
        <n x="16"/>
        <n x="40"/>
        <n x="41"/>
        <n x="2"/>
      </t>
    </mdx>
    <mdx n="0" f="v">
      <t c="5">
        <n x="15"/>
        <n x="16"/>
        <n x="40"/>
        <n x="41"/>
        <n x="3"/>
      </t>
    </mdx>
    <mdx n="0" f="v">
      <t c="5">
        <n x="15"/>
        <n x="16"/>
        <n x="40"/>
        <n x="41"/>
        <n x="4"/>
      </t>
    </mdx>
    <mdx n="0" f="v">
      <t c="5">
        <n x="15"/>
        <n x="16"/>
        <n x="40"/>
        <n x="41"/>
        <n x="5"/>
      </t>
    </mdx>
    <mdx n="0" f="v">
      <t c="5">
        <n x="15"/>
        <n x="16"/>
        <n x="40"/>
        <n x="41"/>
        <n x="6"/>
      </t>
    </mdx>
    <mdx n="0" f="v">
      <t c="5">
        <n x="15"/>
        <n x="16"/>
        <n x="40"/>
        <n x="41"/>
        <n x="7"/>
      </t>
    </mdx>
    <mdx n="0" f="v">
      <t c="5">
        <n x="15"/>
        <n x="16"/>
        <n x="40"/>
        <n x="41"/>
        <n x="8"/>
      </t>
    </mdx>
    <mdx n="0" f="v">
      <t c="5">
        <n x="15"/>
        <n x="16"/>
        <n x="40"/>
        <n x="41"/>
        <n x="9"/>
      </t>
    </mdx>
    <mdx n="0" f="v">
      <t c="5">
        <n x="15"/>
        <n x="16"/>
        <n x="40"/>
        <n x="41"/>
        <n x="10"/>
      </t>
    </mdx>
    <mdx n="0" f="v">
      <t c="5">
        <n x="15"/>
        <n x="16"/>
        <n x="40"/>
        <n x="41"/>
        <n x="11"/>
      </t>
    </mdx>
    <mdx n="0" f="v">
      <t c="5">
        <n x="15"/>
        <n x="16"/>
        <n x="40"/>
        <n x="41"/>
        <n x="12"/>
      </t>
    </mdx>
    <mdx n="0" f="v">
      <t c="5">
        <n x="15"/>
        <n x="16"/>
        <n x="40"/>
        <n x="41"/>
        <n x="13"/>
      </t>
    </mdx>
    <mdx n="0" f="v">
      <t c="5">
        <n x="15"/>
        <n x="16"/>
        <n x="42"/>
        <n x="43"/>
        <n x="1"/>
      </t>
    </mdx>
    <mdx n="0" f="v">
      <t c="5">
        <n x="15"/>
        <n x="16"/>
        <n x="42"/>
        <n x="43"/>
        <n x="2"/>
      </t>
    </mdx>
    <mdx n="0" f="v">
      <t c="5">
        <n x="15"/>
        <n x="16"/>
        <n x="42"/>
        <n x="43"/>
        <n x="3"/>
      </t>
    </mdx>
    <mdx n="0" f="v">
      <t c="5">
        <n x="15"/>
        <n x="16"/>
        <n x="42"/>
        <n x="43"/>
        <n x="4"/>
      </t>
    </mdx>
    <mdx n="0" f="v">
      <t c="5">
        <n x="15"/>
        <n x="16"/>
        <n x="42"/>
        <n x="43"/>
        <n x="5"/>
      </t>
    </mdx>
    <mdx n="0" f="v">
      <t c="5">
        <n x="15"/>
        <n x="16"/>
        <n x="42"/>
        <n x="43"/>
        <n x="6"/>
      </t>
    </mdx>
    <mdx n="0" f="v">
      <t c="5">
        <n x="15"/>
        <n x="16"/>
        <n x="42"/>
        <n x="43"/>
        <n x="7"/>
      </t>
    </mdx>
    <mdx n="0" f="v">
      <t c="5">
        <n x="15"/>
        <n x="16"/>
        <n x="42"/>
        <n x="43"/>
        <n x="8"/>
      </t>
    </mdx>
    <mdx n="0" f="v">
      <t c="5">
        <n x="15"/>
        <n x="16"/>
        <n x="42"/>
        <n x="43"/>
        <n x="9"/>
      </t>
    </mdx>
    <mdx n="0" f="v">
      <t c="5">
        <n x="15"/>
        <n x="16"/>
        <n x="42"/>
        <n x="43"/>
        <n x="10"/>
      </t>
    </mdx>
    <mdx n="0" f="v">
      <t c="5">
        <n x="15"/>
        <n x="16"/>
        <n x="42"/>
        <n x="43"/>
        <n x="11"/>
      </t>
    </mdx>
    <mdx n="0" f="v">
      <t c="5">
        <n x="15"/>
        <n x="16"/>
        <n x="42"/>
        <n x="43"/>
        <n x="12"/>
      </t>
    </mdx>
    <mdx n="0" f="v">
      <t c="5">
        <n x="15"/>
        <n x="16"/>
        <n x="42"/>
        <n x="43"/>
        <n x="13"/>
      </t>
    </mdx>
    <mdx n="0" f="v">
      <t c="5">
        <n x="15"/>
        <n x="16"/>
        <n x="44"/>
        <n x="45"/>
        <n x="1"/>
      </t>
    </mdx>
    <mdx n="0" f="v">
      <t c="5">
        <n x="15"/>
        <n x="16"/>
        <n x="44"/>
        <n x="45"/>
        <n x="2"/>
      </t>
    </mdx>
    <mdx n="0" f="v">
      <t c="5">
        <n x="15"/>
        <n x="16"/>
        <n x="44"/>
        <n x="45"/>
        <n x="3"/>
      </t>
    </mdx>
    <mdx n="0" f="v">
      <t c="5">
        <n x="15"/>
        <n x="16"/>
        <n x="44"/>
        <n x="45"/>
        <n x="4"/>
      </t>
    </mdx>
    <mdx n="0" f="v">
      <t c="5">
        <n x="15"/>
        <n x="16"/>
        <n x="44"/>
        <n x="45"/>
        <n x="5"/>
      </t>
    </mdx>
    <mdx n="0" f="v">
      <t c="5">
        <n x="15"/>
        <n x="16"/>
        <n x="44"/>
        <n x="45"/>
        <n x="6"/>
      </t>
    </mdx>
    <mdx n="0" f="v">
      <t c="5">
        <n x="15"/>
        <n x="16"/>
        <n x="44"/>
        <n x="45"/>
        <n x="7"/>
      </t>
    </mdx>
    <mdx n="0" f="v">
      <t c="5">
        <n x="15"/>
        <n x="16"/>
        <n x="44"/>
        <n x="45"/>
        <n x="8"/>
      </t>
    </mdx>
    <mdx n="0" f="v">
      <t c="5">
        <n x="15"/>
        <n x="16"/>
        <n x="44"/>
        <n x="45"/>
        <n x="9"/>
      </t>
    </mdx>
    <mdx n="0" f="v">
      <t c="5">
        <n x="15"/>
        <n x="16"/>
        <n x="44"/>
        <n x="45"/>
        <n x="10"/>
      </t>
    </mdx>
    <mdx n="0" f="v">
      <t c="5">
        <n x="15"/>
        <n x="16"/>
        <n x="44"/>
        <n x="45"/>
        <n x="11"/>
      </t>
    </mdx>
    <mdx n="0" f="v">
      <t c="5">
        <n x="15"/>
        <n x="16"/>
        <n x="44"/>
        <n x="45"/>
        <n x="12"/>
      </t>
    </mdx>
    <mdx n="0" f="v">
      <t c="5">
        <n x="15"/>
        <n x="16"/>
        <n x="44"/>
        <n x="45"/>
        <n x="13"/>
      </t>
    </mdx>
    <mdx n="0" f="v">
      <t c="5">
        <n x="15"/>
        <n x="16"/>
        <n x="46"/>
        <n x="47"/>
        <n x="1"/>
      </t>
    </mdx>
    <mdx n="0" f="v">
      <t c="5">
        <n x="15"/>
        <n x="16"/>
        <n x="46"/>
        <n x="47"/>
        <n x="2"/>
      </t>
    </mdx>
    <mdx n="0" f="v">
      <t c="5">
        <n x="15"/>
        <n x="16"/>
        <n x="46"/>
        <n x="47"/>
        <n x="3"/>
      </t>
    </mdx>
    <mdx n="0" f="v">
      <t c="5">
        <n x="15"/>
        <n x="16"/>
        <n x="46"/>
        <n x="47"/>
        <n x="4"/>
      </t>
    </mdx>
    <mdx n="0" f="v">
      <t c="5">
        <n x="15"/>
        <n x="16"/>
        <n x="46"/>
        <n x="47"/>
        <n x="5"/>
      </t>
    </mdx>
    <mdx n="0" f="v">
      <t c="5">
        <n x="15"/>
        <n x="16"/>
        <n x="46"/>
        <n x="47"/>
        <n x="6"/>
      </t>
    </mdx>
    <mdx n="0" f="v">
      <t c="5">
        <n x="15"/>
        <n x="16"/>
        <n x="46"/>
        <n x="47"/>
        <n x="7"/>
      </t>
    </mdx>
    <mdx n="0" f="v">
      <t c="5">
        <n x="15"/>
        <n x="16"/>
        <n x="46"/>
        <n x="47"/>
        <n x="8"/>
      </t>
    </mdx>
    <mdx n="0" f="v">
      <t c="5">
        <n x="15"/>
        <n x="16"/>
        <n x="46"/>
        <n x="47"/>
        <n x="9"/>
      </t>
    </mdx>
    <mdx n="0" f="v">
      <t c="5">
        <n x="15"/>
        <n x="16"/>
        <n x="46"/>
        <n x="47"/>
        <n x="10"/>
      </t>
    </mdx>
    <mdx n="0" f="v">
      <t c="5">
        <n x="15"/>
        <n x="16"/>
        <n x="46"/>
        <n x="47"/>
        <n x="11"/>
      </t>
    </mdx>
    <mdx n="0" f="v">
      <t c="5">
        <n x="15"/>
        <n x="16"/>
        <n x="46"/>
        <n x="47"/>
        <n x="12"/>
      </t>
    </mdx>
    <mdx n="0" f="v">
      <t c="5">
        <n x="15"/>
        <n x="16"/>
        <n x="46"/>
        <n x="47"/>
        <n x="13"/>
      </t>
    </mdx>
    <mdx n="0" f="v">
      <t c="5">
        <n x="15"/>
        <n x="16"/>
        <n x="48"/>
        <n x="49"/>
        <n x="1"/>
      </t>
    </mdx>
    <mdx n="0" f="v">
      <t c="5">
        <n x="15"/>
        <n x="16"/>
        <n x="48"/>
        <n x="49"/>
        <n x="2"/>
      </t>
    </mdx>
    <mdx n="0" f="v">
      <t c="5">
        <n x="15"/>
        <n x="16"/>
        <n x="48"/>
        <n x="49"/>
        <n x="3"/>
      </t>
    </mdx>
    <mdx n="0" f="v">
      <t c="5">
        <n x="15"/>
        <n x="16"/>
        <n x="48"/>
        <n x="49"/>
        <n x="4"/>
      </t>
    </mdx>
    <mdx n="0" f="v">
      <t c="5">
        <n x="15"/>
        <n x="16"/>
        <n x="48"/>
        <n x="49"/>
        <n x="5"/>
      </t>
    </mdx>
    <mdx n="0" f="v">
      <t c="5">
        <n x="15"/>
        <n x="16"/>
        <n x="48"/>
        <n x="49"/>
        <n x="6"/>
      </t>
    </mdx>
    <mdx n="0" f="v">
      <t c="5">
        <n x="15"/>
        <n x="16"/>
        <n x="48"/>
        <n x="49"/>
        <n x="7"/>
      </t>
    </mdx>
    <mdx n="0" f="v">
      <t c="5">
        <n x="15"/>
        <n x="16"/>
        <n x="48"/>
        <n x="49"/>
        <n x="8"/>
      </t>
    </mdx>
    <mdx n="0" f="v">
      <t c="5">
        <n x="15"/>
        <n x="16"/>
        <n x="48"/>
        <n x="49"/>
        <n x="9"/>
      </t>
    </mdx>
    <mdx n="0" f="v">
      <t c="5">
        <n x="15"/>
        <n x="16"/>
        <n x="48"/>
        <n x="49"/>
        <n x="10"/>
      </t>
    </mdx>
    <mdx n="0" f="v">
      <t c="5">
        <n x="15"/>
        <n x="16"/>
        <n x="48"/>
        <n x="49"/>
        <n x="11"/>
      </t>
    </mdx>
    <mdx n="0" f="v">
      <t c="5">
        <n x="15"/>
        <n x="16"/>
        <n x="48"/>
        <n x="49"/>
        <n x="12"/>
      </t>
    </mdx>
    <mdx n="0" f="v">
      <t c="5">
        <n x="15"/>
        <n x="16"/>
        <n x="48"/>
        <n x="49"/>
        <n x="13"/>
      </t>
    </mdx>
    <mdx n="0" f="v">
      <t c="5">
        <n x="15"/>
        <n x="16"/>
        <n x="50"/>
        <n x="51"/>
        <n x="1"/>
      </t>
    </mdx>
    <mdx n="0" f="v">
      <t c="5">
        <n x="15"/>
        <n x="16"/>
        <n x="50"/>
        <n x="51"/>
        <n x="2"/>
      </t>
    </mdx>
    <mdx n="0" f="v">
      <t c="5">
        <n x="15"/>
        <n x="16"/>
        <n x="50"/>
        <n x="51"/>
        <n x="3"/>
      </t>
    </mdx>
    <mdx n="0" f="v">
      <t c="5">
        <n x="15"/>
        <n x="16"/>
        <n x="50"/>
        <n x="51"/>
        <n x="4"/>
      </t>
    </mdx>
    <mdx n="0" f="v">
      <t c="5">
        <n x="15"/>
        <n x="16"/>
        <n x="50"/>
        <n x="51"/>
        <n x="5"/>
      </t>
    </mdx>
    <mdx n="0" f="v">
      <t c="5">
        <n x="15"/>
        <n x="16"/>
        <n x="50"/>
        <n x="51"/>
        <n x="6"/>
      </t>
    </mdx>
    <mdx n="0" f="v">
      <t c="5">
        <n x="15"/>
        <n x="16"/>
        <n x="50"/>
        <n x="51"/>
        <n x="7"/>
      </t>
    </mdx>
    <mdx n="0" f="v">
      <t c="5">
        <n x="15"/>
        <n x="16"/>
        <n x="50"/>
        <n x="51"/>
        <n x="8"/>
      </t>
    </mdx>
    <mdx n="0" f="v">
      <t c="5">
        <n x="15"/>
        <n x="16"/>
        <n x="50"/>
        <n x="51"/>
        <n x="9"/>
      </t>
    </mdx>
    <mdx n="0" f="v">
      <t c="5">
        <n x="15"/>
        <n x="16"/>
        <n x="50"/>
        <n x="51"/>
        <n x="10"/>
      </t>
    </mdx>
    <mdx n="0" f="v">
      <t c="5">
        <n x="15"/>
        <n x="16"/>
        <n x="50"/>
        <n x="51"/>
        <n x="11"/>
      </t>
    </mdx>
    <mdx n="0" f="v">
      <t c="5">
        <n x="15"/>
        <n x="16"/>
        <n x="50"/>
        <n x="51"/>
        <n x="12"/>
      </t>
    </mdx>
    <mdx n="0" f="v">
      <t c="5">
        <n x="15"/>
        <n x="16"/>
        <n x="50"/>
        <n x="51"/>
        <n x="13"/>
      </t>
    </mdx>
    <mdx n="0" f="v">
      <t c="5">
        <n x="15"/>
        <n x="16"/>
        <n x="52"/>
        <n x="53"/>
        <n x="1"/>
      </t>
    </mdx>
    <mdx n="0" f="v">
      <t c="5">
        <n x="15"/>
        <n x="16"/>
        <n x="52"/>
        <n x="53"/>
        <n x="2"/>
      </t>
    </mdx>
    <mdx n="0" f="v">
      <t c="5">
        <n x="15"/>
        <n x="16"/>
        <n x="52"/>
        <n x="53"/>
        <n x="3"/>
      </t>
    </mdx>
    <mdx n="0" f="v">
      <t c="5">
        <n x="15"/>
        <n x="16"/>
        <n x="52"/>
        <n x="53"/>
        <n x="4"/>
      </t>
    </mdx>
    <mdx n="0" f="v">
      <t c="5">
        <n x="15"/>
        <n x="16"/>
        <n x="52"/>
        <n x="53"/>
        <n x="5"/>
      </t>
    </mdx>
    <mdx n="0" f="v">
      <t c="5">
        <n x="15"/>
        <n x="16"/>
        <n x="52"/>
        <n x="53"/>
        <n x="6"/>
      </t>
    </mdx>
    <mdx n="0" f="v">
      <t c="5">
        <n x="15"/>
        <n x="16"/>
        <n x="52"/>
        <n x="53"/>
        <n x="7"/>
      </t>
    </mdx>
    <mdx n="0" f="v">
      <t c="5">
        <n x="15"/>
        <n x="16"/>
        <n x="52"/>
        <n x="53"/>
        <n x="8"/>
      </t>
    </mdx>
    <mdx n="0" f="v">
      <t c="5">
        <n x="15"/>
        <n x="16"/>
        <n x="52"/>
        <n x="53"/>
        <n x="9"/>
      </t>
    </mdx>
    <mdx n="0" f="v">
      <t c="5">
        <n x="15"/>
        <n x="16"/>
        <n x="52"/>
        <n x="53"/>
        <n x="10"/>
      </t>
    </mdx>
    <mdx n="0" f="v">
      <t c="5">
        <n x="15"/>
        <n x="16"/>
        <n x="52"/>
        <n x="53"/>
        <n x="11"/>
      </t>
    </mdx>
    <mdx n="0" f="v">
      <t c="5">
        <n x="15"/>
        <n x="16"/>
        <n x="52"/>
        <n x="53"/>
        <n x="12"/>
      </t>
    </mdx>
    <mdx n="0" f="v">
      <t c="5">
        <n x="15"/>
        <n x="16"/>
        <n x="52"/>
        <n x="53"/>
        <n x="13"/>
      </t>
    </mdx>
    <mdx n="0" f="v">
      <t c="5">
        <n x="15"/>
        <n x="16"/>
        <n x="54"/>
        <n x="55"/>
        <n x="1"/>
      </t>
    </mdx>
    <mdx n="0" f="v">
      <t c="5">
        <n x="15"/>
        <n x="16"/>
        <n x="54"/>
        <n x="55"/>
        <n x="2"/>
      </t>
    </mdx>
    <mdx n="0" f="v">
      <t c="5">
        <n x="15"/>
        <n x="16"/>
        <n x="54"/>
        <n x="55"/>
        <n x="3"/>
      </t>
    </mdx>
    <mdx n="0" f="v">
      <t c="5">
        <n x="15"/>
        <n x="16"/>
        <n x="54"/>
        <n x="55"/>
        <n x="4"/>
      </t>
    </mdx>
    <mdx n="0" f="v">
      <t c="5">
        <n x="15"/>
        <n x="16"/>
        <n x="54"/>
        <n x="55"/>
        <n x="5"/>
      </t>
    </mdx>
    <mdx n="0" f="v">
      <t c="5">
        <n x="15"/>
        <n x="16"/>
        <n x="54"/>
        <n x="55"/>
        <n x="6"/>
      </t>
    </mdx>
    <mdx n="0" f="v">
      <t c="5">
        <n x="15"/>
        <n x="16"/>
        <n x="54"/>
        <n x="55"/>
        <n x="7"/>
      </t>
    </mdx>
    <mdx n="0" f="v">
      <t c="5">
        <n x="15"/>
        <n x="16"/>
        <n x="54"/>
        <n x="55"/>
        <n x="8"/>
      </t>
    </mdx>
    <mdx n="0" f="v">
      <t c="5">
        <n x="15"/>
        <n x="16"/>
        <n x="54"/>
        <n x="55"/>
        <n x="9"/>
      </t>
    </mdx>
    <mdx n="0" f="v">
      <t c="5">
        <n x="15"/>
        <n x="16"/>
        <n x="54"/>
        <n x="55"/>
        <n x="10"/>
      </t>
    </mdx>
    <mdx n="0" f="v">
      <t c="5">
        <n x="15"/>
        <n x="16"/>
        <n x="54"/>
        <n x="55"/>
        <n x="11"/>
      </t>
    </mdx>
    <mdx n="0" f="v">
      <t c="5">
        <n x="15"/>
        <n x="16"/>
        <n x="54"/>
        <n x="55"/>
        <n x="12"/>
      </t>
    </mdx>
    <mdx n="0" f="v">
      <t c="5">
        <n x="15"/>
        <n x="16"/>
        <n x="54"/>
        <n x="55"/>
        <n x="13"/>
      </t>
    </mdx>
    <mdx n="0" f="v">
      <t c="5">
        <n x="15"/>
        <n x="16"/>
        <n x="56"/>
        <n x="57"/>
        <n x="1"/>
      </t>
    </mdx>
    <mdx n="0" f="v">
      <t c="5">
        <n x="15"/>
        <n x="16"/>
        <n x="56"/>
        <n x="57"/>
        <n x="2"/>
      </t>
    </mdx>
    <mdx n="0" f="v">
      <t c="5">
        <n x="15"/>
        <n x="16"/>
        <n x="56"/>
        <n x="57"/>
        <n x="3"/>
      </t>
    </mdx>
    <mdx n="0" f="v">
      <t c="5">
        <n x="15"/>
        <n x="16"/>
        <n x="56"/>
        <n x="57"/>
        <n x="4"/>
      </t>
    </mdx>
    <mdx n="0" f="v">
      <t c="5">
        <n x="15"/>
        <n x="16"/>
        <n x="56"/>
        <n x="57"/>
        <n x="5"/>
      </t>
    </mdx>
    <mdx n="0" f="v">
      <t c="5">
        <n x="15"/>
        <n x="16"/>
        <n x="56"/>
        <n x="57"/>
        <n x="6"/>
      </t>
    </mdx>
    <mdx n="0" f="v">
      <t c="5">
        <n x="15"/>
        <n x="16"/>
        <n x="56"/>
        <n x="57"/>
        <n x="7"/>
      </t>
    </mdx>
    <mdx n="0" f="v">
      <t c="5">
        <n x="15"/>
        <n x="16"/>
        <n x="56"/>
        <n x="57"/>
        <n x="8"/>
      </t>
    </mdx>
    <mdx n="0" f="v">
      <t c="5">
        <n x="15"/>
        <n x="16"/>
        <n x="56"/>
        <n x="57"/>
        <n x="9"/>
      </t>
    </mdx>
    <mdx n="0" f="v">
      <t c="5">
        <n x="15"/>
        <n x="16"/>
        <n x="56"/>
        <n x="57"/>
        <n x="10"/>
      </t>
    </mdx>
    <mdx n="0" f="v">
      <t c="5">
        <n x="15"/>
        <n x="16"/>
        <n x="56"/>
        <n x="57"/>
        <n x="11"/>
      </t>
    </mdx>
    <mdx n="0" f="v">
      <t c="5">
        <n x="15"/>
        <n x="16"/>
        <n x="56"/>
        <n x="57"/>
        <n x="12"/>
      </t>
    </mdx>
    <mdx n="0" f="v">
      <t c="5">
        <n x="15"/>
        <n x="16"/>
        <n x="56"/>
        <n x="57"/>
        <n x="13"/>
      </t>
    </mdx>
    <mdx n="0" f="v">
      <t c="5">
        <n x="15"/>
        <n x="16"/>
        <n x="58"/>
        <n x="59"/>
        <n x="1"/>
      </t>
    </mdx>
    <mdx n="0" f="v">
      <t c="5">
        <n x="15"/>
        <n x="16"/>
        <n x="58"/>
        <n x="59"/>
        <n x="2"/>
      </t>
    </mdx>
    <mdx n="0" f="v">
      <t c="5">
        <n x="15"/>
        <n x="16"/>
        <n x="58"/>
        <n x="59"/>
        <n x="3"/>
      </t>
    </mdx>
    <mdx n="0" f="v">
      <t c="5">
        <n x="15"/>
        <n x="16"/>
        <n x="58"/>
        <n x="59"/>
        <n x="4"/>
      </t>
    </mdx>
    <mdx n="0" f="v">
      <t c="5">
        <n x="15"/>
        <n x="16"/>
        <n x="58"/>
        <n x="59"/>
        <n x="5"/>
      </t>
    </mdx>
    <mdx n="0" f="v">
      <t c="5">
        <n x="15"/>
        <n x="16"/>
        <n x="58"/>
        <n x="59"/>
        <n x="6"/>
      </t>
    </mdx>
    <mdx n="0" f="v">
      <t c="5">
        <n x="15"/>
        <n x="16"/>
        <n x="58"/>
        <n x="59"/>
        <n x="7"/>
      </t>
    </mdx>
    <mdx n="0" f="v">
      <t c="5">
        <n x="15"/>
        <n x="16"/>
        <n x="58"/>
        <n x="59"/>
        <n x="8"/>
      </t>
    </mdx>
    <mdx n="0" f="v">
      <t c="5">
        <n x="15"/>
        <n x="16"/>
        <n x="58"/>
        <n x="59"/>
        <n x="9"/>
      </t>
    </mdx>
    <mdx n="0" f="v">
      <t c="5">
        <n x="15"/>
        <n x="16"/>
        <n x="58"/>
        <n x="59"/>
        <n x="10"/>
      </t>
    </mdx>
    <mdx n="0" f="v">
      <t c="5">
        <n x="15"/>
        <n x="16"/>
        <n x="58"/>
        <n x="59"/>
        <n x="11"/>
      </t>
    </mdx>
    <mdx n="0" f="v">
      <t c="5">
        <n x="15"/>
        <n x="16"/>
        <n x="58"/>
        <n x="59"/>
        <n x="12"/>
      </t>
    </mdx>
    <mdx n="0" f="v">
      <t c="5">
        <n x="15"/>
        <n x="16"/>
        <n x="58"/>
        <n x="59"/>
        <n x="13"/>
      </t>
    </mdx>
    <mdx n="0" f="v">
      <t c="5">
        <n x="15"/>
        <n x="16"/>
        <n x="60"/>
        <n x="61"/>
        <n x="1"/>
      </t>
    </mdx>
    <mdx n="0" f="v">
      <t c="5">
        <n x="15"/>
        <n x="16"/>
        <n x="60"/>
        <n x="61"/>
        <n x="2"/>
      </t>
    </mdx>
    <mdx n="0" f="v">
      <t c="5">
        <n x="15"/>
        <n x="16"/>
        <n x="60"/>
        <n x="61"/>
        <n x="3"/>
      </t>
    </mdx>
    <mdx n="0" f="v">
      <t c="5">
        <n x="15"/>
        <n x="16"/>
        <n x="60"/>
        <n x="61"/>
        <n x="4"/>
      </t>
    </mdx>
    <mdx n="0" f="v">
      <t c="5">
        <n x="15"/>
        <n x="16"/>
        <n x="60"/>
        <n x="61"/>
        <n x="5"/>
      </t>
    </mdx>
    <mdx n="0" f="v">
      <t c="5">
        <n x="15"/>
        <n x="16"/>
        <n x="60"/>
        <n x="61"/>
        <n x="6"/>
      </t>
    </mdx>
    <mdx n="0" f="v">
      <t c="5">
        <n x="15"/>
        <n x="16"/>
        <n x="60"/>
        <n x="61"/>
        <n x="7"/>
      </t>
    </mdx>
    <mdx n="0" f="v">
      <t c="5">
        <n x="15"/>
        <n x="16"/>
        <n x="60"/>
        <n x="61"/>
        <n x="8"/>
      </t>
    </mdx>
    <mdx n="0" f="v">
      <t c="5">
        <n x="15"/>
        <n x="16"/>
        <n x="60"/>
        <n x="61"/>
        <n x="9"/>
      </t>
    </mdx>
    <mdx n="0" f="v">
      <t c="5">
        <n x="15"/>
        <n x="16"/>
        <n x="60"/>
        <n x="61"/>
        <n x="10"/>
      </t>
    </mdx>
    <mdx n="0" f="v">
      <t c="5">
        <n x="15"/>
        <n x="16"/>
        <n x="60"/>
        <n x="61"/>
        <n x="11"/>
      </t>
    </mdx>
    <mdx n="0" f="v">
      <t c="5">
        <n x="15"/>
        <n x="16"/>
        <n x="60"/>
        <n x="61"/>
        <n x="12"/>
      </t>
    </mdx>
    <mdx n="0" f="v">
      <t c="5">
        <n x="15"/>
        <n x="16"/>
        <n x="60"/>
        <n x="61"/>
        <n x="13"/>
      </t>
    </mdx>
    <mdx n="0" f="v">
      <t c="5">
        <n x="15"/>
        <n x="16"/>
        <n x="62"/>
        <n x="63"/>
        <n x="2"/>
      </t>
    </mdx>
    <mdx n="0" f="v">
      <t c="5">
        <n x="15"/>
        <n x="16"/>
        <n x="62"/>
        <n x="63"/>
        <n x="3"/>
      </t>
    </mdx>
    <mdx n="0" f="v">
      <t c="5">
        <n x="15"/>
        <n x="16"/>
        <n x="62"/>
        <n x="63"/>
        <n x="4"/>
      </t>
    </mdx>
    <mdx n="0" f="v">
      <t c="5">
        <n x="15"/>
        <n x="16"/>
        <n x="62"/>
        <n x="63"/>
        <n x="5"/>
      </t>
    </mdx>
    <mdx n="0" f="v">
      <t c="5">
        <n x="15"/>
        <n x="16"/>
        <n x="62"/>
        <n x="63"/>
        <n x="6"/>
      </t>
    </mdx>
    <mdx n="0" f="v">
      <t c="5">
        <n x="15"/>
        <n x="16"/>
        <n x="62"/>
        <n x="63"/>
        <n x="7"/>
      </t>
    </mdx>
    <mdx n="0" f="v">
      <t c="5">
        <n x="15"/>
        <n x="16"/>
        <n x="62"/>
        <n x="63"/>
        <n x="8"/>
      </t>
    </mdx>
    <mdx n="0" f="v">
      <t c="5">
        <n x="15"/>
        <n x="16"/>
        <n x="62"/>
        <n x="63"/>
        <n x="9"/>
      </t>
    </mdx>
    <mdx n="0" f="v">
      <t c="5">
        <n x="15"/>
        <n x="16"/>
        <n x="62"/>
        <n x="63"/>
        <n x="10"/>
      </t>
    </mdx>
    <mdx n="0" f="v">
      <t c="5">
        <n x="15"/>
        <n x="16"/>
        <n x="62"/>
        <n x="63"/>
        <n x="11"/>
      </t>
    </mdx>
    <mdx n="0" f="v">
      <t c="5">
        <n x="15"/>
        <n x="16"/>
        <n x="62"/>
        <n x="63"/>
        <n x="12"/>
      </t>
    </mdx>
    <mdx n="0" f="v">
      <t c="5">
        <n x="15"/>
        <n x="16"/>
        <n x="62"/>
        <n x="63"/>
        <n x="13"/>
      </t>
    </mdx>
    <mdx n="0" f="v">
      <t c="5">
        <n x="15"/>
        <n x="16"/>
        <n x="64"/>
        <n x="65"/>
        <n x="1"/>
      </t>
    </mdx>
    <mdx n="0" f="v">
      <t c="5">
        <n x="15"/>
        <n x="16"/>
        <n x="64"/>
        <n x="65"/>
        <n x="2"/>
      </t>
    </mdx>
    <mdx n="0" f="v">
      <t c="5">
        <n x="15"/>
        <n x="16"/>
        <n x="64"/>
        <n x="65"/>
        <n x="3"/>
      </t>
    </mdx>
    <mdx n="0" f="v">
      <t c="5">
        <n x="15"/>
        <n x="16"/>
        <n x="64"/>
        <n x="65"/>
        <n x="4"/>
      </t>
    </mdx>
    <mdx n="0" f="v">
      <t c="5">
        <n x="15"/>
        <n x="16"/>
        <n x="64"/>
        <n x="65"/>
        <n x="5"/>
      </t>
    </mdx>
    <mdx n="0" f="v">
      <t c="5">
        <n x="15"/>
        <n x="16"/>
        <n x="64"/>
        <n x="65"/>
        <n x="6"/>
      </t>
    </mdx>
    <mdx n="0" f="v">
      <t c="5">
        <n x="15"/>
        <n x="16"/>
        <n x="64"/>
        <n x="65"/>
        <n x="7"/>
      </t>
    </mdx>
    <mdx n="0" f="v">
      <t c="5">
        <n x="15"/>
        <n x="16"/>
        <n x="64"/>
        <n x="65"/>
        <n x="8"/>
      </t>
    </mdx>
    <mdx n="0" f="v">
      <t c="5">
        <n x="15"/>
        <n x="16"/>
        <n x="64"/>
        <n x="65"/>
        <n x="9"/>
      </t>
    </mdx>
    <mdx n="0" f="v">
      <t c="5">
        <n x="15"/>
        <n x="16"/>
        <n x="64"/>
        <n x="65"/>
        <n x="10"/>
      </t>
    </mdx>
    <mdx n="0" f="v">
      <t c="5">
        <n x="15"/>
        <n x="16"/>
        <n x="64"/>
        <n x="65"/>
        <n x="11"/>
      </t>
    </mdx>
    <mdx n="0" f="v">
      <t c="5">
        <n x="15"/>
        <n x="16"/>
        <n x="64"/>
        <n x="65"/>
        <n x="12"/>
      </t>
    </mdx>
    <mdx n="0" f="v">
      <t c="5">
        <n x="15"/>
        <n x="16"/>
        <n x="64"/>
        <n x="65"/>
        <n x="13"/>
      </t>
    </mdx>
    <mdx n="0" f="v">
      <t c="5">
        <n x="15"/>
        <n x="16"/>
        <n x="66"/>
        <n x="67"/>
        <n x="1"/>
      </t>
    </mdx>
    <mdx n="0" f="v">
      <t c="5">
        <n x="15"/>
        <n x="16"/>
        <n x="66"/>
        <n x="67"/>
        <n x="2"/>
      </t>
    </mdx>
    <mdx n="0" f="v">
      <t c="5">
        <n x="15"/>
        <n x="16"/>
        <n x="66"/>
        <n x="67"/>
        <n x="3"/>
      </t>
    </mdx>
    <mdx n="0" f="v">
      <t c="5">
        <n x="15"/>
        <n x="16"/>
        <n x="66"/>
        <n x="67"/>
        <n x="4"/>
      </t>
    </mdx>
    <mdx n="0" f="v">
      <t c="5">
        <n x="15"/>
        <n x="16"/>
        <n x="66"/>
        <n x="67"/>
        <n x="5"/>
      </t>
    </mdx>
    <mdx n="0" f="v">
      <t c="5">
        <n x="15"/>
        <n x="16"/>
        <n x="66"/>
        <n x="67"/>
        <n x="6"/>
      </t>
    </mdx>
    <mdx n="0" f="v">
      <t c="5">
        <n x="15"/>
        <n x="16"/>
        <n x="66"/>
        <n x="67"/>
        <n x="7"/>
      </t>
    </mdx>
    <mdx n="0" f="v">
      <t c="5">
        <n x="15"/>
        <n x="16"/>
        <n x="66"/>
        <n x="67"/>
        <n x="8"/>
      </t>
    </mdx>
    <mdx n="0" f="v">
      <t c="5">
        <n x="15"/>
        <n x="16"/>
        <n x="66"/>
        <n x="67"/>
        <n x="9"/>
      </t>
    </mdx>
    <mdx n="0" f="v">
      <t c="5">
        <n x="15"/>
        <n x="16"/>
        <n x="66"/>
        <n x="67"/>
        <n x="10"/>
      </t>
    </mdx>
    <mdx n="0" f="v">
      <t c="5">
        <n x="15"/>
        <n x="16"/>
        <n x="66"/>
        <n x="67"/>
        <n x="11"/>
      </t>
    </mdx>
    <mdx n="0" f="v">
      <t c="5">
        <n x="15"/>
        <n x="16"/>
        <n x="66"/>
        <n x="67"/>
        <n x="12"/>
      </t>
    </mdx>
    <mdx n="0" f="v">
      <t c="5">
        <n x="15"/>
        <n x="16"/>
        <n x="66"/>
        <n x="67"/>
        <n x="13"/>
      </t>
    </mdx>
    <mdx n="0" f="v">
      <t c="5">
        <n x="15"/>
        <n x="16"/>
        <n x="68"/>
        <n x="69"/>
        <n x="1"/>
      </t>
    </mdx>
    <mdx n="0" f="v">
      <t c="5">
        <n x="15"/>
        <n x="16"/>
        <n x="68"/>
        <n x="69"/>
        <n x="2"/>
      </t>
    </mdx>
    <mdx n="0" f="v">
      <t c="5">
        <n x="15"/>
        <n x="16"/>
        <n x="68"/>
        <n x="69"/>
        <n x="3"/>
      </t>
    </mdx>
    <mdx n="0" f="v">
      <t c="5">
        <n x="15"/>
        <n x="16"/>
        <n x="68"/>
        <n x="69"/>
        <n x="4"/>
      </t>
    </mdx>
    <mdx n="0" f="v">
      <t c="5">
        <n x="15"/>
        <n x="16"/>
        <n x="68"/>
        <n x="69"/>
        <n x="5"/>
      </t>
    </mdx>
    <mdx n="0" f="v">
      <t c="5">
        <n x="15"/>
        <n x="16"/>
        <n x="68"/>
        <n x="69"/>
        <n x="6"/>
      </t>
    </mdx>
    <mdx n="0" f="v">
      <t c="5">
        <n x="15"/>
        <n x="16"/>
        <n x="68"/>
        <n x="69"/>
        <n x="7"/>
      </t>
    </mdx>
    <mdx n="0" f="v">
      <t c="5">
        <n x="15"/>
        <n x="16"/>
        <n x="68"/>
        <n x="69"/>
        <n x="8"/>
      </t>
    </mdx>
    <mdx n="0" f="v">
      <t c="5">
        <n x="15"/>
        <n x="16"/>
        <n x="68"/>
        <n x="69"/>
        <n x="9"/>
      </t>
    </mdx>
    <mdx n="0" f="v">
      <t c="5">
        <n x="15"/>
        <n x="16"/>
        <n x="68"/>
        <n x="69"/>
        <n x="10"/>
      </t>
    </mdx>
    <mdx n="0" f="v">
      <t c="5">
        <n x="15"/>
        <n x="16"/>
        <n x="68"/>
        <n x="69"/>
        <n x="11"/>
      </t>
    </mdx>
    <mdx n="0" f="v">
      <t c="5">
        <n x="15"/>
        <n x="16"/>
        <n x="68"/>
        <n x="69"/>
        <n x="12"/>
      </t>
    </mdx>
    <mdx n="0" f="v">
      <t c="5">
        <n x="15"/>
        <n x="16"/>
        <n x="68"/>
        <n x="69"/>
        <n x="13"/>
      </t>
    </mdx>
    <mdx n="0" f="v">
      <t c="5">
        <n x="15"/>
        <n x="16"/>
        <n x="70"/>
        <n x="71"/>
        <n x="1"/>
      </t>
    </mdx>
    <mdx n="0" f="v">
      <t c="5">
        <n x="15"/>
        <n x="16"/>
        <n x="70"/>
        <n x="71"/>
        <n x="2"/>
      </t>
    </mdx>
    <mdx n="0" f="v">
      <t c="5">
        <n x="15"/>
        <n x="16"/>
        <n x="70"/>
        <n x="71"/>
        <n x="3"/>
      </t>
    </mdx>
    <mdx n="0" f="v">
      <t c="5">
        <n x="15"/>
        <n x="16"/>
        <n x="70"/>
        <n x="71"/>
        <n x="4"/>
      </t>
    </mdx>
    <mdx n="0" f="v">
      <t c="5">
        <n x="15"/>
        <n x="16"/>
        <n x="70"/>
        <n x="71"/>
        <n x="5"/>
      </t>
    </mdx>
    <mdx n="0" f="v">
      <t c="5">
        <n x="15"/>
        <n x="16"/>
        <n x="70"/>
        <n x="71"/>
        <n x="6"/>
      </t>
    </mdx>
    <mdx n="0" f="v">
      <t c="5">
        <n x="15"/>
        <n x="16"/>
        <n x="70"/>
        <n x="71"/>
        <n x="7"/>
      </t>
    </mdx>
    <mdx n="0" f="v">
      <t c="5">
        <n x="15"/>
        <n x="16"/>
        <n x="70"/>
        <n x="71"/>
        <n x="8"/>
      </t>
    </mdx>
    <mdx n="0" f="v">
      <t c="5">
        <n x="15"/>
        <n x="16"/>
        <n x="70"/>
        <n x="71"/>
        <n x="9"/>
      </t>
    </mdx>
    <mdx n="0" f="v">
      <t c="5">
        <n x="15"/>
        <n x="16"/>
        <n x="70"/>
        <n x="71"/>
        <n x="10"/>
      </t>
    </mdx>
    <mdx n="0" f="v">
      <t c="5">
        <n x="15"/>
        <n x="16"/>
        <n x="70"/>
        <n x="71"/>
        <n x="11"/>
      </t>
    </mdx>
    <mdx n="0" f="v">
      <t c="5">
        <n x="15"/>
        <n x="16"/>
        <n x="70"/>
        <n x="71"/>
        <n x="12"/>
      </t>
    </mdx>
    <mdx n="0" f="v">
      <t c="5">
        <n x="15"/>
        <n x="16"/>
        <n x="70"/>
        <n x="71"/>
        <n x="13"/>
      </t>
    </mdx>
    <mdx n="0" f="v">
      <t c="5">
        <n x="15"/>
        <n x="16"/>
        <n x="72"/>
        <n x="73"/>
        <n x="1"/>
      </t>
    </mdx>
    <mdx n="0" f="v">
      <t c="5">
        <n x="15"/>
        <n x="16"/>
        <n x="72"/>
        <n x="73"/>
        <n x="2"/>
      </t>
    </mdx>
    <mdx n="0" f="v">
      <t c="5">
        <n x="15"/>
        <n x="16"/>
        <n x="72"/>
        <n x="73"/>
        <n x="3"/>
      </t>
    </mdx>
    <mdx n="0" f="v">
      <t c="5">
        <n x="15"/>
        <n x="16"/>
        <n x="72"/>
        <n x="73"/>
        <n x="4"/>
      </t>
    </mdx>
    <mdx n="0" f="v">
      <t c="5">
        <n x="15"/>
        <n x="16"/>
        <n x="72"/>
        <n x="73"/>
        <n x="5"/>
      </t>
    </mdx>
    <mdx n="0" f="v">
      <t c="5">
        <n x="15"/>
        <n x="16"/>
        <n x="72"/>
        <n x="73"/>
        <n x="6"/>
      </t>
    </mdx>
    <mdx n="0" f="v">
      <t c="5">
        <n x="15"/>
        <n x="16"/>
        <n x="72"/>
        <n x="73"/>
        <n x="7"/>
      </t>
    </mdx>
    <mdx n="0" f="v">
      <t c="5">
        <n x="15"/>
        <n x="16"/>
        <n x="72"/>
        <n x="73"/>
        <n x="8"/>
      </t>
    </mdx>
    <mdx n="0" f="v">
      <t c="5">
        <n x="15"/>
        <n x="16"/>
        <n x="72"/>
        <n x="73"/>
        <n x="9"/>
      </t>
    </mdx>
    <mdx n="0" f="v">
      <t c="5">
        <n x="15"/>
        <n x="16"/>
        <n x="72"/>
        <n x="73"/>
        <n x="10"/>
      </t>
    </mdx>
    <mdx n="0" f="v">
      <t c="5">
        <n x="15"/>
        <n x="16"/>
        <n x="72"/>
        <n x="73"/>
        <n x="11"/>
      </t>
    </mdx>
    <mdx n="0" f="v">
      <t c="5">
        <n x="15"/>
        <n x="16"/>
        <n x="72"/>
        <n x="73"/>
        <n x="12"/>
      </t>
    </mdx>
    <mdx n="0" f="v">
      <t c="5">
        <n x="15"/>
        <n x="16"/>
        <n x="72"/>
        <n x="73"/>
        <n x="13"/>
      </t>
    </mdx>
    <mdx n="0" f="v">
      <t c="5">
        <n x="15"/>
        <n x="16"/>
        <n x="76"/>
        <n x="77"/>
        <n x="1"/>
      </t>
    </mdx>
    <mdx n="0" f="v">
      <t c="5">
        <n x="15"/>
        <n x="16"/>
        <n x="76"/>
        <n x="77"/>
        <n x="2"/>
      </t>
    </mdx>
    <mdx n="0" f="v">
      <t c="5">
        <n x="15"/>
        <n x="16"/>
        <n x="76"/>
        <n x="77"/>
        <n x="3"/>
      </t>
    </mdx>
    <mdx n="0" f="v">
      <t c="5">
        <n x="15"/>
        <n x="16"/>
        <n x="76"/>
        <n x="77"/>
        <n x="4"/>
      </t>
    </mdx>
    <mdx n="0" f="v">
      <t c="5">
        <n x="15"/>
        <n x="16"/>
        <n x="76"/>
        <n x="77"/>
        <n x="5"/>
      </t>
    </mdx>
    <mdx n="0" f="v">
      <t c="5">
        <n x="15"/>
        <n x="16"/>
        <n x="76"/>
        <n x="77"/>
        <n x="6"/>
      </t>
    </mdx>
    <mdx n="0" f="v">
      <t c="5">
        <n x="15"/>
        <n x="16"/>
        <n x="76"/>
        <n x="77"/>
        <n x="7"/>
      </t>
    </mdx>
    <mdx n="0" f="v">
      <t c="5">
        <n x="15"/>
        <n x="16"/>
        <n x="76"/>
        <n x="77"/>
        <n x="8"/>
      </t>
    </mdx>
    <mdx n="0" f="v">
      <t c="5">
        <n x="15"/>
        <n x="16"/>
        <n x="76"/>
        <n x="77"/>
        <n x="9"/>
      </t>
    </mdx>
    <mdx n="0" f="v">
      <t c="5">
        <n x="15"/>
        <n x="16"/>
        <n x="76"/>
        <n x="77"/>
        <n x="10"/>
      </t>
    </mdx>
    <mdx n="0" f="v">
      <t c="5">
        <n x="15"/>
        <n x="16"/>
        <n x="76"/>
        <n x="77"/>
        <n x="11"/>
      </t>
    </mdx>
    <mdx n="0" f="v">
      <t c="5">
        <n x="15"/>
        <n x="16"/>
        <n x="76"/>
        <n x="77"/>
        <n x="12"/>
      </t>
    </mdx>
    <mdx n="0" f="v">
      <t c="5">
        <n x="15"/>
        <n x="16"/>
        <n x="76"/>
        <n x="77"/>
        <n x="13"/>
      </t>
    </mdx>
    <mdx n="0" f="v">
      <t c="4">
        <n x="78"/>
        <n x="16"/>
        <n x="14"/>
        <n x="1"/>
      </t>
    </mdx>
    <mdx n="0" f="v">
      <t c="4">
        <n x="78"/>
        <n x="16"/>
        <n x="14"/>
        <n x="2"/>
      </t>
    </mdx>
    <mdx n="0" f="v">
      <t c="4">
        <n x="78"/>
        <n x="16"/>
        <n x="14"/>
        <n x="3"/>
      </t>
    </mdx>
    <mdx n="0" f="v">
      <t c="4">
        <n x="78"/>
        <n x="16"/>
        <n x="14"/>
        <n x="4"/>
      </t>
    </mdx>
    <mdx n="0" f="v">
      <t c="4">
        <n x="78"/>
        <n x="16"/>
        <n x="14"/>
        <n x="5"/>
      </t>
    </mdx>
    <mdx n="0" f="v">
      <t c="4">
        <n x="78"/>
        <n x="16"/>
        <n x="14"/>
        <n x="6"/>
      </t>
    </mdx>
    <mdx n="0" f="v">
      <t c="4">
        <n x="78"/>
        <n x="16"/>
        <n x="14"/>
        <n x="7"/>
      </t>
    </mdx>
    <mdx n="0" f="v">
      <t c="4">
        <n x="78"/>
        <n x="16"/>
        <n x="14"/>
        <n x="8"/>
      </t>
    </mdx>
    <mdx n="0" f="v">
      <t c="4">
        <n x="78"/>
        <n x="16"/>
        <n x="14"/>
        <n x="9"/>
      </t>
    </mdx>
    <mdx n="0" f="v">
      <t c="4">
        <n x="78"/>
        <n x="16"/>
        <n x="14"/>
        <n x="10"/>
      </t>
    </mdx>
    <mdx n="0" f="v">
      <t c="4">
        <n x="78"/>
        <n x="16"/>
        <n x="14"/>
        <n x="11"/>
      </t>
    </mdx>
    <mdx n="0" f="v">
      <t c="4">
        <n x="78"/>
        <n x="16"/>
        <n x="14"/>
        <n x="12"/>
      </t>
    </mdx>
    <mdx n="0" f="v">
      <t c="4">
        <n x="78"/>
        <n x="16"/>
        <n x="14"/>
        <n x="13"/>
      </t>
    </mdx>
    <mdx n="0" f="v">
      <t c="4">
        <n x="78"/>
        <n x="16"/>
        <n x="17"/>
        <n x="1"/>
      </t>
    </mdx>
    <mdx n="0" f="v">
      <t c="4">
        <n x="78"/>
        <n x="16"/>
        <n x="17"/>
        <n x="2"/>
      </t>
    </mdx>
    <mdx n="0" f="v">
      <t c="4">
        <n x="78"/>
        <n x="16"/>
        <n x="17"/>
        <n x="3"/>
      </t>
    </mdx>
    <mdx n="0" f="v">
      <t c="4">
        <n x="78"/>
        <n x="16"/>
        <n x="17"/>
        <n x="4"/>
      </t>
    </mdx>
    <mdx n="0" f="v">
      <t c="4">
        <n x="78"/>
        <n x="16"/>
        <n x="17"/>
        <n x="5"/>
      </t>
    </mdx>
    <mdx n="0" f="v">
      <t c="4">
        <n x="78"/>
        <n x="16"/>
        <n x="17"/>
        <n x="6"/>
      </t>
    </mdx>
    <mdx n="0" f="v">
      <t c="4">
        <n x="78"/>
        <n x="16"/>
        <n x="17"/>
        <n x="7"/>
      </t>
    </mdx>
    <mdx n="0" f="v">
      <t c="4">
        <n x="78"/>
        <n x="16"/>
        <n x="17"/>
        <n x="8"/>
      </t>
    </mdx>
    <mdx n="0" f="v">
      <t c="4">
        <n x="78"/>
        <n x="16"/>
        <n x="17"/>
        <n x="9"/>
      </t>
    </mdx>
    <mdx n="0" f="v">
      <t c="4">
        <n x="78"/>
        <n x="16"/>
        <n x="17"/>
        <n x="10"/>
      </t>
    </mdx>
    <mdx n="0" f="v">
      <t c="4">
        <n x="78"/>
        <n x="16"/>
        <n x="17"/>
        <n x="11"/>
      </t>
    </mdx>
    <mdx n="0" f="v">
      <t c="4">
        <n x="78"/>
        <n x="16"/>
        <n x="17"/>
        <n x="12"/>
      </t>
    </mdx>
    <mdx n="0" f="v">
      <t c="4">
        <n x="78"/>
        <n x="16"/>
        <n x="17"/>
        <n x="13"/>
      </t>
    </mdx>
    <mdx n="0" f="v">
      <t c="5">
        <n x="78"/>
        <n x="16"/>
        <n x="18"/>
        <n x="19"/>
        <n x="1"/>
      </t>
    </mdx>
    <mdx n="0" f="v">
      <t c="5">
        <n x="78"/>
        <n x="16"/>
        <n x="18"/>
        <n x="19"/>
        <n x="2"/>
      </t>
    </mdx>
    <mdx n="0" f="v">
      <t c="5">
        <n x="78"/>
        <n x="16"/>
        <n x="18"/>
        <n x="19"/>
        <n x="3"/>
      </t>
    </mdx>
    <mdx n="0" f="v">
      <t c="5">
        <n x="78"/>
        <n x="16"/>
        <n x="18"/>
        <n x="19"/>
        <n x="4"/>
      </t>
    </mdx>
    <mdx n="0" f="v">
      <t c="5">
        <n x="78"/>
        <n x="16"/>
        <n x="18"/>
        <n x="19"/>
        <n x="5"/>
      </t>
    </mdx>
    <mdx n="0" f="v">
      <t c="5">
        <n x="78"/>
        <n x="16"/>
        <n x="18"/>
        <n x="19"/>
        <n x="6"/>
      </t>
    </mdx>
    <mdx n="0" f="v">
      <t c="5">
        <n x="78"/>
        <n x="16"/>
        <n x="18"/>
        <n x="19"/>
        <n x="7"/>
      </t>
    </mdx>
    <mdx n="0" f="v">
      <t c="5">
        <n x="78"/>
        <n x="16"/>
        <n x="18"/>
        <n x="19"/>
        <n x="8"/>
      </t>
    </mdx>
    <mdx n="0" f="v">
      <t c="5">
        <n x="78"/>
        <n x="16"/>
        <n x="18"/>
        <n x="19"/>
        <n x="9"/>
      </t>
    </mdx>
    <mdx n="0" f="v">
      <t c="5">
        <n x="78"/>
        <n x="16"/>
        <n x="18"/>
        <n x="19"/>
        <n x="10"/>
      </t>
    </mdx>
    <mdx n="0" f="v">
      <t c="5">
        <n x="78"/>
        <n x="16"/>
        <n x="18"/>
        <n x="19"/>
        <n x="11"/>
      </t>
    </mdx>
    <mdx n="0" f="v">
      <t c="5">
        <n x="78"/>
        <n x="16"/>
        <n x="18"/>
        <n x="19"/>
        <n x="12"/>
      </t>
    </mdx>
    <mdx n="0" f="v">
      <t c="5">
        <n x="78"/>
        <n x="16"/>
        <n x="18"/>
        <n x="19"/>
        <n x="13"/>
      </t>
    </mdx>
    <mdx n="0" f="v">
      <t c="5">
        <n x="78"/>
        <n x="16"/>
        <n x="20"/>
        <n x="21"/>
        <n x="1"/>
      </t>
    </mdx>
    <mdx n="0" f="v">
      <t c="5">
        <n x="78"/>
        <n x="16"/>
        <n x="20"/>
        <n x="21"/>
        <n x="2"/>
      </t>
    </mdx>
    <mdx n="0" f="v">
      <t c="5">
        <n x="78"/>
        <n x="16"/>
        <n x="20"/>
        <n x="21"/>
        <n x="3"/>
      </t>
    </mdx>
    <mdx n="0" f="v">
      <t c="5">
        <n x="78"/>
        <n x="16"/>
        <n x="20"/>
        <n x="21"/>
        <n x="4"/>
      </t>
    </mdx>
    <mdx n="0" f="v">
      <t c="5">
        <n x="78"/>
        <n x="16"/>
        <n x="20"/>
        <n x="21"/>
        <n x="5"/>
      </t>
    </mdx>
    <mdx n="0" f="v">
      <t c="5">
        <n x="78"/>
        <n x="16"/>
        <n x="20"/>
        <n x="21"/>
        <n x="6"/>
      </t>
    </mdx>
    <mdx n="0" f="v">
      <t c="5">
        <n x="78"/>
        <n x="16"/>
        <n x="20"/>
        <n x="21"/>
        <n x="7"/>
      </t>
    </mdx>
    <mdx n="0" f="v">
      <t c="5">
        <n x="78"/>
        <n x="16"/>
        <n x="20"/>
        <n x="21"/>
        <n x="8"/>
      </t>
    </mdx>
    <mdx n="0" f="v">
      <t c="5">
        <n x="78"/>
        <n x="16"/>
        <n x="20"/>
        <n x="21"/>
        <n x="9"/>
      </t>
    </mdx>
    <mdx n="0" f="v">
      <t c="5">
        <n x="78"/>
        <n x="16"/>
        <n x="20"/>
        <n x="21"/>
        <n x="10"/>
      </t>
    </mdx>
    <mdx n="0" f="v">
      <t c="5">
        <n x="78"/>
        <n x="16"/>
        <n x="20"/>
        <n x="21"/>
        <n x="11"/>
      </t>
    </mdx>
    <mdx n="0" f="v">
      <t c="5">
        <n x="78"/>
        <n x="16"/>
        <n x="20"/>
        <n x="21"/>
        <n x="12"/>
      </t>
    </mdx>
    <mdx n="0" f="v">
      <t c="5">
        <n x="78"/>
        <n x="16"/>
        <n x="20"/>
        <n x="21"/>
        <n x="13"/>
      </t>
    </mdx>
    <mdx n="0" f="v">
      <t c="5">
        <n x="78"/>
        <n x="16"/>
        <n x="22"/>
        <n x="23"/>
        <n x="1"/>
      </t>
    </mdx>
    <mdx n="0" f="v">
      <t c="5">
        <n x="78"/>
        <n x="16"/>
        <n x="22"/>
        <n x="23"/>
        <n x="2"/>
      </t>
    </mdx>
    <mdx n="0" f="v">
      <t c="5">
        <n x="78"/>
        <n x="16"/>
        <n x="22"/>
        <n x="23"/>
        <n x="3"/>
      </t>
    </mdx>
    <mdx n="0" f="v">
      <t c="5">
        <n x="78"/>
        <n x="16"/>
        <n x="22"/>
        <n x="23"/>
        <n x="4"/>
      </t>
    </mdx>
    <mdx n="0" f="v">
      <t c="5">
        <n x="78"/>
        <n x="16"/>
        <n x="22"/>
        <n x="23"/>
        <n x="5"/>
      </t>
    </mdx>
    <mdx n="0" f="v">
      <t c="5">
        <n x="78"/>
        <n x="16"/>
        <n x="22"/>
        <n x="23"/>
        <n x="6"/>
      </t>
    </mdx>
    <mdx n="0" f="v">
      <t c="5">
        <n x="78"/>
        <n x="16"/>
        <n x="22"/>
        <n x="23"/>
        <n x="7"/>
      </t>
    </mdx>
    <mdx n="0" f="v">
      <t c="5">
        <n x="78"/>
        <n x="16"/>
        <n x="22"/>
        <n x="23"/>
        <n x="8"/>
      </t>
    </mdx>
    <mdx n="0" f="v">
      <t c="5">
        <n x="78"/>
        <n x="16"/>
        <n x="22"/>
        <n x="23"/>
        <n x="9"/>
      </t>
    </mdx>
    <mdx n="0" f="v">
      <t c="5">
        <n x="78"/>
        <n x="16"/>
        <n x="22"/>
        <n x="23"/>
        <n x="10"/>
      </t>
    </mdx>
    <mdx n="0" f="v">
      <t c="5">
        <n x="78"/>
        <n x="16"/>
        <n x="22"/>
        <n x="23"/>
        <n x="11"/>
      </t>
    </mdx>
    <mdx n="0" f="v">
      <t c="5">
        <n x="78"/>
        <n x="16"/>
        <n x="22"/>
        <n x="23"/>
        <n x="12"/>
      </t>
    </mdx>
    <mdx n="0" f="v">
      <t c="5">
        <n x="78"/>
        <n x="16"/>
        <n x="22"/>
        <n x="23"/>
        <n x="13"/>
      </t>
    </mdx>
    <mdx n="0" f="v">
      <t c="5">
        <n x="78"/>
        <n x="16"/>
        <n x="24"/>
        <n x="25"/>
        <n x="1"/>
      </t>
    </mdx>
    <mdx n="0" f="v">
      <t c="5">
        <n x="78"/>
        <n x="16"/>
        <n x="24"/>
        <n x="25"/>
        <n x="2"/>
      </t>
    </mdx>
    <mdx n="0" f="v">
      <t c="5">
        <n x="78"/>
        <n x="16"/>
        <n x="24"/>
        <n x="25"/>
        <n x="3"/>
      </t>
    </mdx>
    <mdx n="0" f="v">
      <t c="5">
        <n x="78"/>
        <n x="16"/>
        <n x="24"/>
        <n x="25"/>
        <n x="4"/>
      </t>
    </mdx>
    <mdx n="0" f="v">
      <t c="5">
        <n x="78"/>
        <n x="16"/>
        <n x="24"/>
        <n x="25"/>
        <n x="5"/>
      </t>
    </mdx>
    <mdx n="0" f="v">
      <t c="5">
        <n x="78"/>
        <n x="16"/>
        <n x="24"/>
        <n x="25"/>
        <n x="6"/>
      </t>
    </mdx>
    <mdx n="0" f="v">
      <t c="5">
        <n x="78"/>
        <n x="16"/>
        <n x="24"/>
        <n x="25"/>
        <n x="7"/>
      </t>
    </mdx>
    <mdx n="0" f="v">
      <t c="5">
        <n x="78"/>
        <n x="16"/>
        <n x="24"/>
        <n x="25"/>
        <n x="8"/>
      </t>
    </mdx>
    <mdx n="0" f="v">
      <t c="5">
        <n x="78"/>
        <n x="16"/>
        <n x="24"/>
        <n x="25"/>
        <n x="9"/>
      </t>
    </mdx>
    <mdx n="0" f="v">
      <t c="5">
        <n x="78"/>
        <n x="16"/>
        <n x="24"/>
        <n x="25"/>
        <n x="10"/>
      </t>
    </mdx>
    <mdx n="0" f="v">
      <t c="5">
        <n x="78"/>
        <n x="16"/>
        <n x="24"/>
        <n x="25"/>
        <n x="11"/>
      </t>
    </mdx>
    <mdx n="0" f="v">
      <t c="5">
        <n x="78"/>
        <n x="16"/>
        <n x="24"/>
        <n x="25"/>
        <n x="12"/>
      </t>
    </mdx>
    <mdx n="0" f="v">
      <t c="5">
        <n x="78"/>
        <n x="16"/>
        <n x="24"/>
        <n x="25"/>
        <n x="13"/>
      </t>
    </mdx>
    <mdx n="0" f="v">
      <t c="5">
        <n x="78"/>
        <n x="16"/>
        <n x="26"/>
        <n x="27"/>
        <n x="1"/>
      </t>
    </mdx>
    <mdx n="0" f="v">
      <t c="5">
        <n x="78"/>
        <n x="16"/>
        <n x="26"/>
        <n x="27"/>
        <n x="2"/>
      </t>
    </mdx>
    <mdx n="0" f="v">
      <t c="5">
        <n x="78"/>
        <n x="16"/>
        <n x="26"/>
        <n x="27"/>
        <n x="3"/>
      </t>
    </mdx>
    <mdx n="0" f="v">
      <t c="5">
        <n x="78"/>
        <n x="16"/>
        <n x="26"/>
        <n x="27"/>
        <n x="4"/>
      </t>
    </mdx>
    <mdx n="0" f="v">
      <t c="5">
        <n x="78"/>
        <n x="16"/>
        <n x="26"/>
        <n x="27"/>
        <n x="5"/>
      </t>
    </mdx>
    <mdx n="0" f="v">
      <t c="5">
        <n x="78"/>
        <n x="16"/>
        <n x="26"/>
        <n x="27"/>
        <n x="6"/>
      </t>
    </mdx>
    <mdx n="0" f="v">
      <t c="5">
        <n x="78"/>
        <n x="16"/>
        <n x="26"/>
        <n x="27"/>
        <n x="7"/>
      </t>
    </mdx>
    <mdx n="0" f="v">
      <t c="5">
        <n x="78"/>
        <n x="16"/>
        <n x="26"/>
        <n x="27"/>
        <n x="8"/>
      </t>
    </mdx>
    <mdx n="0" f="v">
      <t c="5">
        <n x="78"/>
        <n x="16"/>
        <n x="26"/>
        <n x="27"/>
        <n x="9"/>
      </t>
    </mdx>
    <mdx n="0" f="v">
      <t c="5">
        <n x="78"/>
        <n x="16"/>
        <n x="26"/>
        <n x="27"/>
        <n x="10"/>
      </t>
    </mdx>
    <mdx n="0" f="v">
      <t c="5">
        <n x="78"/>
        <n x="16"/>
        <n x="26"/>
        <n x="27"/>
        <n x="11"/>
      </t>
    </mdx>
    <mdx n="0" f="v">
      <t c="5">
        <n x="78"/>
        <n x="16"/>
        <n x="26"/>
        <n x="27"/>
        <n x="12"/>
      </t>
    </mdx>
    <mdx n="0" f="v">
      <t c="5">
        <n x="78"/>
        <n x="16"/>
        <n x="26"/>
        <n x="27"/>
        <n x="13"/>
      </t>
    </mdx>
    <mdx n="0" f="v">
      <t c="5">
        <n x="78"/>
        <n x="16"/>
        <n x="28"/>
        <n x="29"/>
        <n x="1"/>
      </t>
    </mdx>
    <mdx n="0" f="v">
      <t c="5">
        <n x="78"/>
        <n x="16"/>
        <n x="28"/>
        <n x="29"/>
        <n x="2"/>
      </t>
    </mdx>
    <mdx n="0" f="v">
      <t c="5">
        <n x="78"/>
        <n x="16"/>
        <n x="28"/>
        <n x="29"/>
        <n x="3"/>
      </t>
    </mdx>
    <mdx n="0" f="v">
      <t c="5">
        <n x="78"/>
        <n x="16"/>
        <n x="28"/>
        <n x="29"/>
        <n x="4"/>
      </t>
    </mdx>
    <mdx n="0" f="v">
      <t c="5">
        <n x="78"/>
        <n x="16"/>
        <n x="28"/>
        <n x="29"/>
        <n x="5"/>
      </t>
    </mdx>
    <mdx n="0" f="v">
      <t c="5">
        <n x="78"/>
        <n x="16"/>
        <n x="28"/>
        <n x="29"/>
        <n x="6"/>
      </t>
    </mdx>
    <mdx n="0" f="v">
      <t c="5">
        <n x="78"/>
        <n x="16"/>
        <n x="28"/>
        <n x="29"/>
        <n x="7"/>
      </t>
    </mdx>
    <mdx n="0" f="v">
      <t c="5">
        <n x="78"/>
        <n x="16"/>
        <n x="28"/>
        <n x="29"/>
        <n x="8"/>
      </t>
    </mdx>
    <mdx n="0" f="v">
      <t c="5">
        <n x="78"/>
        <n x="16"/>
        <n x="28"/>
        <n x="29"/>
        <n x="9"/>
      </t>
    </mdx>
    <mdx n="0" f="v">
      <t c="5">
        <n x="78"/>
        <n x="16"/>
        <n x="28"/>
        <n x="29"/>
        <n x="10"/>
      </t>
    </mdx>
    <mdx n="0" f="v">
      <t c="5">
        <n x="78"/>
        <n x="16"/>
        <n x="28"/>
        <n x="29"/>
        <n x="11"/>
      </t>
    </mdx>
    <mdx n="0" f="v">
      <t c="5">
        <n x="78"/>
        <n x="16"/>
        <n x="28"/>
        <n x="29"/>
        <n x="12"/>
      </t>
    </mdx>
    <mdx n="0" f="v">
      <t c="5">
        <n x="78"/>
        <n x="16"/>
        <n x="28"/>
        <n x="29"/>
        <n x="13"/>
      </t>
    </mdx>
    <mdx n="0" f="v">
      <t c="5">
        <n x="78"/>
        <n x="16"/>
        <n x="30"/>
        <n x="31"/>
        <n x="1"/>
      </t>
    </mdx>
    <mdx n="0" f="v">
      <t c="5">
        <n x="78"/>
        <n x="16"/>
        <n x="30"/>
        <n x="31"/>
        <n x="2"/>
      </t>
    </mdx>
    <mdx n="0" f="v">
      <t c="5">
        <n x="78"/>
        <n x="16"/>
        <n x="30"/>
        <n x="31"/>
        <n x="3"/>
      </t>
    </mdx>
    <mdx n="0" f="v">
      <t c="5">
        <n x="78"/>
        <n x="16"/>
        <n x="30"/>
        <n x="31"/>
        <n x="4"/>
      </t>
    </mdx>
    <mdx n="0" f="v">
      <t c="5">
        <n x="78"/>
        <n x="16"/>
        <n x="30"/>
        <n x="31"/>
        <n x="5"/>
      </t>
    </mdx>
    <mdx n="0" f="v">
      <t c="5">
        <n x="78"/>
        <n x="16"/>
        <n x="30"/>
        <n x="31"/>
        <n x="6"/>
      </t>
    </mdx>
    <mdx n="0" f="v">
      <t c="5">
        <n x="78"/>
        <n x="16"/>
        <n x="30"/>
        <n x="31"/>
        <n x="7"/>
      </t>
    </mdx>
    <mdx n="0" f="v">
      <t c="5">
        <n x="78"/>
        <n x="16"/>
        <n x="30"/>
        <n x="31"/>
        <n x="8"/>
      </t>
    </mdx>
    <mdx n="0" f="v">
      <t c="5">
        <n x="78"/>
        <n x="16"/>
        <n x="30"/>
        <n x="31"/>
        <n x="9"/>
      </t>
    </mdx>
    <mdx n="0" f="v">
      <t c="5">
        <n x="78"/>
        <n x="16"/>
        <n x="30"/>
        <n x="31"/>
        <n x="10"/>
      </t>
    </mdx>
    <mdx n="0" f="v">
      <t c="5">
        <n x="78"/>
        <n x="16"/>
        <n x="30"/>
        <n x="31"/>
        <n x="11"/>
      </t>
    </mdx>
    <mdx n="0" f="v">
      <t c="5">
        <n x="78"/>
        <n x="16"/>
        <n x="30"/>
        <n x="31"/>
        <n x="12"/>
      </t>
    </mdx>
    <mdx n="0" f="v">
      <t c="5">
        <n x="78"/>
        <n x="16"/>
        <n x="30"/>
        <n x="31"/>
        <n x="13"/>
      </t>
    </mdx>
    <mdx n="0" f="v">
      <t c="5">
        <n x="78"/>
        <n x="16"/>
        <n x="32"/>
        <n x="33"/>
        <n x="1"/>
      </t>
    </mdx>
    <mdx n="0" f="v">
      <t c="5">
        <n x="78"/>
        <n x="16"/>
        <n x="32"/>
        <n x="33"/>
        <n x="2"/>
      </t>
    </mdx>
    <mdx n="0" f="v">
      <t c="5">
        <n x="78"/>
        <n x="16"/>
        <n x="32"/>
        <n x="33"/>
        <n x="3"/>
      </t>
    </mdx>
    <mdx n="0" f="v">
      <t c="5">
        <n x="78"/>
        <n x="16"/>
        <n x="32"/>
        <n x="33"/>
        <n x="4"/>
      </t>
    </mdx>
    <mdx n="0" f="v">
      <t c="5">
        <n x="78"/>
        <n x="16"/>
        <n x="32"/>
        <n x="33"/>
        <n x="5"/>
      </t>
    </mdx>
    <mdx n="0" f="v">
      <t c="5">
        <n x="78"/>
        <n x="16"/>
        <n x="32"/>
        <n x="33"/>
        <n x="6"/>
      </t>
    </mdx>
    <mdx n="0" f="v">
      <t c="5">
        <n x="78"/>
        <n x="16"/>
        <n x="32"/>
        <n x="33"/>
        <n x="7"/>
      </t>
    </mdx>
    <mdx n="0" f="v">
      <t c="5">
        <n x="78"/>
        <n x="16"/>
        <n x="32"/>
        <n x="33"/>
        <n x="8"/>
      </t>
    </mdx>
    <mdx n="0" f="v">
      <t c="5">
        <n x="78"/>
        <n x="16"/>
        <n x="32"/>
        <n x="33"/>
        <n x="9"/>
      </t>
    </mdx>
    <mdx n="0" f="v">
      <t c="5">
        <n x="78"/>
        <n x="16"/>
        <n x="32"/>
        <n x="33"/>
        <n x="10"/>
      </t>
    </mdx>
    <mdx n="0" f="v">
      <t c="5">
        <n x="78"/>
        <n x="16"/>
        <n x="32"/>
        <n x="33"/>
        <n x="11"/>
      </t>
    </mdx>
    <mdx n="0" f="v">
      <t c="5">
        <n x="78"/>
        <n x="16"/>
        <n x="32"/>
        <n x="33"/>
        <n x="12"/>
      </t>
    </mdx>
    <mdx n="0" f="v">
      <t c="5">
        <n x="78"/>
        <n x="16"/>
        <n x="32"/>
        <n x="33"/>
        <n x="13"/>
      </t>
    </mdx>
    <mdx n="0" f="v">
      <t c="5">
        <n x="78"/>
        <n x="16"/>
        <n x="34"/>
        <n x="35"/>
        <n x="1"/>
      </t>
    </mdx>
    <mdx n="0" f="v">
      <t c="5">
        <n x="78"/>
        <n x="16"/>
        <n x="34"/>
        <n x="35"/>
        <n x="2"/>
      </t>
    </mdx>
    <mdx n="0" f="v">
      <t c="5">
        <n x="78"/>
        <n x="16"/>
        <n x="34"/>
        <n x="35"/>
        <n x="3"/>
      </t>
    </mdx>
    <mdx n="0" f="v">
      <t c="5">
        <n x="78"/>
        <n x="16"/>
        <n x="34"/>
        <n x="35"/>
        <n x="4"/>
      </t>
    </mdx>
    <mdx n="0" f="v">
      <t c="5">
        <n x="78"/>
        <n x="16"/>
        <n x="34"/>
        <n x="35"/>
        <n x="5"/>
      </t>
    </mdx>
    <mdx n="0" f="v">
      <t c="5">
        <n x="78"/>
        <n x="16"/>
        <n x="34"/>
        <n x="35"/>
        <n x="6"/>
      </t>
    </mdx>
    <mdx n="0" f="v">
      <t c="5">
        <n x="78"/>
        <n x="16"/>
        <n x="34"/>
        <n x="35"/>
        <n x="7"/>
      </t>
    </mdx>
    <mdx n="0" f="v">
      <t c="5">
        <n x="78"/>
        <n x="16"/>
        <n x="34"/>
        <n x="35"/>
        <n x="8"/>
      </t>
    </mdx>
    <mdx n="0" f="v">
      <t c="5">
        <n x="78"/>
        <n x="16"/>
        <n x="34"/>
        <n x="35"/>
        <n x="9"/>
      </t>
    </mdx>
    <mdx n="0" f="v">
      <t c="5">
        <n x="78"/>
        <n x="16"/>
        <n x="34"/>
        <n x="35"/>
        <n x="10"/>
      </t>
    </mdx>
    <mdx n="0" f="v">
      <t c="5">
        <n x="78"/>
        <n x="16"/>
        <n x="34"/>
        <n x="35"/>
        <n x="11"/>
      </t>
    </mdx>
    <mdx n="0" f="v">
      <t c="5">
        <n x="78"/>
        <n x="16"/>
        <n x="34"/>
        <n x="35"/>
        <n x="12"/>
      </t>
    </mdx>
    <mdx n="0" f="v">
      <t c="5">
        <n x="78"/>
        <n x="16"/>
        <n x="34"/>
        <n x="35"/>
        <n x="13"/>
      </t>
    </mdx>
    <mdx n="0" f="v">
      <t c="5">
        <n x="78"/>
        <n x="16"/>
        <n x="36"/>
        <n x="37"/>
        <n x="1"/>
      </t>
    </mdx>
    <mdx n="0" f="v">
      <t c="5">
        <n x="78"/>
        <n x="16"/>
        <n x="36"/>
        <n x="37"/>
        <n x="2"/>
      </t>
    </mdx>
    <mdx n="0" f="v">
      <t c="5">
        <n x="78"/>
        <n x="16"/>
        <n x="36"/>
        <n x="37"/>
        <n x="3"/>
      </t>
    </mdx>
    <mdx n="0" f="v">
      <t c="5">
        <n x="78"/>
        <n x="16"/>
        <n x="36"/>
        <n x="37"/>
        <n x="4"/>
      </t>
    </mdx>
    <mdx n="0" f="v">
      <t c="5">
        <n x="78"/>
        <n x="16"/>
        <n x="36"/>
        <n x="37"/>
        <n x="5"/>
      </t>
    </mdx>
    <mdx n="0" f="v">
      <t c="5">
        <n x="78"/>
        <n x="16"/>
        <n x="36"/>
        <n x="37"/>
        <n x="6"/>
      </t>
    </mdx>
    <mdx n="0" f="v">
      <t c="5">
        <n x="78"/>
        <n x="16"/>
        <n x="36"/>
        <n x="37"/>
        <n x="7"/>
      </t>
    </mdx>
    <mdx n="0" f="v">
      <t c="5">
        <n x="78"/>
        <n x="16"/>
        <n x="36"/>
        <n x="37"/>
        <n x="8"/>
      </t>
    </mdx>
    <mdx n="0" f="v">
      <t c="5">
        <n x="78"/>
        <n x="16"/>
        <n x="36"/>
        <n x="37"/>
        <n x="9"/>
      </t>
    </mdx>
    <mdx n="0" f="v">
      <t c="5">
        <n x="78"/>
        <n x="16"/>
        <n x="36"/>
        <n x="37"/>
        <n x="10"/>
      </t>
    </mdx>
    <mdx n="0" f="v">
      <t c="5">
        <n x="78"/>
        <n x="16"/>
        <n x="36"/>
        <n x="37"/>
        <n x="11"/>
      </t>
    </mdx>
    <mdx n="0" f="v">
      <t c="5">
        <n x="78"/>
        <n x="16"/>
        <n x="36"/>
        <n x="37"/>
        <n x="12"/>
      </t>
    </mdx>
    <mdx n="0" f="v">
      <t c="5">
        <n x="78"/>
        <n x="16"/>
        <n x="36"/>
        <n x="37"/>
        <n x="13"/>
      </t>
    </mdx>
    <mdx n="0" f="v">
      <t c="5">
        <n x="78"/>
        <n x="16"/>
        <n x="38"/>
        <n x="39"/>
        <n x="1"/>
      </t>
    </mdx>
    <mdx n="0" f="v">
      <t c="5">
        <n x="78"/>
        <n x="16"/>
        <n x="38"/>
        <n x="39"/>
        <n x="2"/>
      </t>
    </mdx>
    <mdx n="0" f="v">
      <t c="5">
        <n x="78"/>
        <n x="16"/>
        <n x="38"/>
        <n x="39"/>
        <n x="3"/>
      </t>
    </mdx>
    <mdx n="0" f="v">
      <t c="5">
        <n x="78"/>
        <n x="16"/>
        <n x="38"/>
        <n x="39"/>
        <n x="4"/>
      </t>
    </mdx>
    <mdx n="0" f="v">
      <t c="5">
        <n x="78"/>
        <n x="16"/>
        <n x="38"/>
        <n x="39"/>
        <n x="5"/>
      </t>
    </mdx>
    <mdx n="0" f="v">
      <t c="5">
        <n x="78"/>
        <n x="16"/>
        <n x="38"/>
        <n x="39"/>
        <n x="6"/>
      </t>
    </mdx>
    <mdx n="0" f="v">
      <t c="5">
        <n x="78"/>
        <n x="16"/>
        <n x="38"/>
        <n x="39"/>
        <n x="7"/>
      </t>
    </mdx>
    <mdx n="0" f="v">
      <t c="5">
        <n x="78"/>
        <n x="16"/>
        <n x="38"/>
        <n x="39"/>
        <n x="8"/>
      </t>
    </mdx>
    <mdx n="0" f="v">
      <t c="5">
        <n x="78"/>
        <n x="16"/>
        <n x="38"/>
        <n x="39"/>
        <n x="9"/>
      </t>
    </mdx>
    <mdx n="0" f="v">
      <t c="5">
        <n x="78"/>
        <n x="16"/>
        <n x="38"/>
        <n x="39"/>
        <n x="10"/>
      </t>
    </mdx>
    <mdx n="0" f="v">
      <t c="5">
        <n x="78"/>
        <n x="16"/>
        <n x="38"/>
        <n x="39"/>
        <n x="11"/>
      </t>
    </mdx>
    <mdx n="0" f="v">
      <t c="5">
        <n x="78"/>
        <n x="16"/>
        <n x="38"/>
        <n x="39"/>
        <n x="12"/>
      </t>
    </mdx>
    <mdx n="0" f="v">
      <t c="5">
        <n x="78"/>
        <n x="16"/>
        <n x="38"/>
        <n x="39"/>
        <n x="13"/>
      </t>
    </mdx>
    <mdx n="0" f="v">
      <t c="5">
        <n x="78"/>
        <n x="16"/>
        <n x="40"/>
        <n x="41"/>
        <n x="1"/>
      </t>
    </mdx>
    <mdx n="0" f="v">
      <t c="5">
        <n x="78"/>
        <n x="16"/>
        <n x="40"/>
        <n x="41"/>
        <n x="2"/>
      </t>
    </mdx>
    <mdx n="0" f="v">
      <t c="5">
        <n x="78"/>
        <n x="16"/>
        <n x="40"/>
        <n x="41"/>
        <n x="3"/>
      </t>
    </mdx>
    <mdx n="0" f="v">
      <t c="5">
        <n x="78"/>
        <n x="16"/>
        <n x="40"/>
        <n x="41"/>
        <n x="4"/>
      </t>
    </mdx>
    <mdx n="0" f="v">
      <t c="5">
        <n x="78"/>
        <n x="16"/>
        <n x="40"/>
        <n x="41"/>
        <n x="5"/>
      </t>
    </mdx>
    <mdx n="0" f="v">
      <t c="5">
        <n x="78"/>
        <n x="16"/>
        <n x="40"/>
        <n x="41"/>
        <n x="6"/>
      </t>
    </mdx>
    <mdx n="0" f="v">
      <t c="5">
        <n x="78"/>
        <n x="16"/>
        <n x="40"/>
        <n x="41"/>
        <n x="7"/>
      </t>
    </mdx>
    <mdx n="0" f="v">
      <t c="5">
        <n x="78"/>
        <n x="16"/>
        <n x="40"/>
        <n x="41"/>
        <n x="8"/>
      </t>
    </mdx>
    <mdx n="0" f="v">
      <t c="5">
        <n x="78"/>
        <n x="16"/>
        <n x="40"/>
        <n x="41"/>
        <n x="9"/>
      </t>
    </mdx>
    <mdx n="0" f="v">
      <t c="5">
        <n x="78"/>
        <n x="16"/>
        <n x="40"/>
        <n x="41"/>
        <n x="10"/>
      </t>
    </mdx>
    <mdx n="0" f="v">
      <t c="5">
        <n x="78"/>
        <n x="16"/>
        <n x="40"/>
        <n x="41"/>
        <n x="11"/>
      </t>
    </mdx>
    <mdx n="0" f="v">
      <t c="5">
        <n x="78"/>
        <n x="16"/>
        <n x="40"/>
        <n x="41"/>
        <n x="12"/>
      </t>
    </mdx>
    <mdx n="0" f="v">
      <t c="5">
        <n x="78"/>
        <n x="16"/>
        <n x="40"/>
        <n x="41"/>
        <n x="13"/>
      </t>
    </mdx>
    <mdx n="0" f="v">
      <t c="5">
        <n x="78"/>
        <n x="16"/>
        <n x="42"/>
        <n x="43"/>
        <n x="1"/>
      </t>
    </mdx>
    <mdx n="0" f="v">
      <t c="5">
        <n x="78"/>
        <n x="16"/>
        <n x="42"/>
        <n x="43"/>
        <n x="2"/>
      </t>
    </mdx>
    <mdx n="0" f="v">
      <t c="5">
        <n x="78"/>
        <n x="16"/>
        <n x="42"/>
        <n x="43"/>
        <n x="3"/>
      </t>
    </mdx>
    <mdx n="0" f="v">
      <t c="5">
        <n x="78"/>
        <n x="16"/>
        <n x="42"/>
        <n x="43"/>
        <n x="4"/>
      </t>
    </mdx>
    <mdx n="0" f="v">
      <t c="5">
        <n x="78"/>
        <n x="16"/>
        <n x="42"/>
        <n x="43"/>
        <n x="5"/>
      </t>
    </mdx>
    <mdx n="0" f="v">
      <t c="5">
        <n x="78"/>
        <n x="16"/>
        <n x="42"/>
        <n x="43"/>
        <n x="6"/>
      </t>
    </mdx>
    <mdx n="0" f="v">
      <t c="5">
        <n x="78"/>
        <n x="16"/>
        <n x="42"/>
        <n x="43"/>
        <n x="7"/>
      </t>
    </mdx>
    <mdx n="0" f="v">
      <t c="5">
        <n x="78"/>
        <n x="16"/>
        <n x="42"/>
        <n x="43"/>
        <n x="8"/>
      </t>
    </mdx>
    <mdx n="0" f="v">
      <t c="5">
        <n x="78"/>
        <n x="16"/>
        <n x="42"/>
        <n x="43"/>
        <n x="9"/>
      </t>
    </mdx>
    <mdx n="0" f="v">
      <t c="5">
        <n x="78"/>
        <n x="16"/>
        <n x="42"/>
        <n x="43"/>
        <n x="10"/>
      </t>
    </mdx>
    <mdx n="0" f="v">
      <t c="5">
        <n x="78"/>
        <n x="16"/>
        <n x="42"/>
        <n x="43"/>
        <n x="11"/>
      </t>
    </mdx>
    <mdx n="0" f="v">
      <t c="5">
        <n x="78"/>
        <n x="16"/>
        <n x="42"/>
        <n x="43"/>
        <n x="12"/>
      </t>
    </mdx>
    <mdx n="0" f="v">
      <t c="5">
        <n x="78"/>
        <n x="16"/>
        <n x="42"/>
        <n x="43"/>
        <n x="13"/>
      </t>
    </mdx>
    <mdx n="0" f="v">
      <t c="5">
        <n x="78"/>
        <n x="16"/>
        <n x="44"/>
        <n x="45"/>
        <n x="1"/>
      </t>
    </mdx>
    <mdx n="0" f="v">
      <t c="5">
        <n x="78"/>
        <n x="16"/>
        <n x="44"/>
        <n x="45"/>
        <n x="2"/>
      </t>
    </mdx>
    <mdx n="0" f="v">
      <t c="5">
        <n x="78"/>
        <n x="16"/>
        <n x="44"/>
        <n x="45"/>
        <n x="3"/>
      </t>
    </mdx>
    <mdx n="0" f="v">
      <t c="5">
        <n x="78"/>
        <n x="16"/>
        <n x="44"/>
        <n x="45"/>
        <n x="4"/>
      </t>
    </mdx>
    <mdx n="0" f="v">
      <t c="5">
        <n x="78"/>
        <n x="16"/>
        <n x="44"/>
        <n x="45"/>
        <n x="5"/>
      </t>
    </mdx>
    <mdx n="0" f="v">
      <t c="5">
        <n x="78"/>
        <n x="16"/>
        <n x="44"/>
        <n x="45"/>
        <n x="6"/>
      </t>
    </mdx>
    <mdx n="0" f="v">
      <t c="5">
        <n x="78"/>
        <n x="16"/>
        <n x="44"/>
        <n x="45"/>
        <n x="7"/>
      </t>
    </mdx>
    <mdx n="0" f="v">
      <t c="5">
        <n x="78"/>
        <n x="16"/>
        <n x="44"/>
        <n x="45"/>
        <n x="8"/>
      </t>
    </mdx>
    <mdx n="0" f="v">
      <t c="5">
        <n x="78"/>
        <n x="16"/>
        <n x="44"/>
        <n x="45"/>
        <n x="9"/>
      </t>
    </mdx>
    <mdx n="0" f="v">
      <t c="5">
        <n x="78"/>
        <n x="16"/>
        <n x="44"/>
        <n x="45"/>
        <n x="10"/>
      </t>
    </mdx>
    <mdx n="0" f="v">
      <t c="5">
        <n x="78"/>
        <n x="16"/>
        <n x="44"/>
        <n x="45"/>
        <n x="11"/>
      </t>
    </mdx>
    <mdx n="0" f="v">
      <t c="5">
        <n x="78"/>
        <n x="16"/>
        <n x="44"/>
        <n x="45"/>
        <n x="12"/>
      </t>
    </mdx>
    <mdx n="0" f="v">
      <t c="5">
        <n x="78"/>
        <n x="16"/>
        <n x="44"/>
        <n x="45"/>
        <n x="13"/>
      </t>
    </mdx>
    <mdx n="0" f="v">
      <t c="5">
        <n x="78"/>
        <n x="16"/>
        <n x="46"/>
        <n x="47"/>
        <n x="1"/>
      </t>
    </mdx>
    <mdx n="0" f="v">
      <t c="5">
        <n x="78"/>
        <n x="16"/>
        <n x="46"/>
        <n x="47"/>
        <n x="2"/>
      </t>
    </mdx>
    <mdx n="0" f="v">
      <t c="5">
        <n x="78"/>
        <n x="16"/>
        <n x="46"/>
        <n x="47"/>
        <n x="3"/>
      </t>
    </mdx>
    <mdx n="0" f="v">
      <t c="5">
        <n x="78"/>
        <n x="16"/>
        <n x="46"/>
        <n x="47"/>
        <n x="4"/>
      </t>
    </mdx>
    <mdx n="0" f="v">
      <t c="5">
        <n x="78"/>
        <n x="16"/>
        <n x="46"/>
        <n x="47"/>
        <n x="5"/>
      </t>
    </mdx>
    <mdx n="0" f="v">
      <t c="5">
        <n x="78"/>
        <n x="16"/>
        <n x="46"/>
        <n x="47"/>
        <n x="6"/>
      </t>
    </mdx>
    <mdx n="0" f="v">
      <t c="5">
        <n x="78"/>
        <n x="16"/>
        <n x="46"/>
        <n x="47"/>
        <n x="7"/>
      </t>
    </mdx>
    <mdx n="0" f="v">
      <t c="5">
        <n x="78"/>
        <n x="16"/>
        <n x="46"/>
        <n x="47"/>
        <n x="8"/>
      </t>
    </mdx>
    <mdx n="0" f="v">
      <t c="5">
        <n x="78"/>
        <n x="16"/>
        <n x="46"/>
        <n x="47"/>
        <n x="9"/>
      </t>
    </mdx>
    <mdx n="0" f="v">
      <t c="5">
        <n x="78"/>
        <n x="16"/>
        <n x="46"/>
        <n x="47"/>
        <n x="10"/>
      </t>
    </mdx>
    <mdx n="0" f="v">
      <t c="5">
        <n x="78"/>
        <n x="16"/>
        <n x="46"/>
        <n x="47"/>
        <n x="11"/>
      </t>
    </mdx>
    <mdx n="0" f="v">
      <t c="5">
        <n x="78"/>
        <n x="16"/>
        <n x="46"/>
        <n x="47"/>
        <n x="12"/>
      </t>
    </mdx>
    <mdx n="0" f="v">
      <t c="5">
        <n x="78"/>
        <n x="16"/>
        <n x="46"/>
        <n x="47"/>
        <n x="13"/>
      </t>
    </mdx>
    <mdx n="0" f="v">
      <t c="5">
        <n x="78"/>
        <n x="16"/>
        <n x="48"/>
        <n x="49"/>
        <n x="1"/>
      </t>
    </mdx>
    <mdx n="0" f="v">
      <t c="5">
        <n x="78"/>
        <n x="16"/>
        <n x="48"/>
        <n x="49"/>
        <n x="2"/>
      </t>
    </mdx>
    <mdx n="0" f="v">
      <t c="5">
        <n x="78"/>
        <n x="16"/>
        <n x="48"/>
        <n x="49"/>
        <n x="3"/>
      </t>
    </mdx>
    <mdx n="0" f="v">
      <t c="5">
        <n x="78"/>
        <n x="16"/>
        <n x="48"/>
        <n x="49"/>
        <n x="4"/>
      </t>
    </mdx>
    <mdx n="0" f="v">
      <t c="5">
        <n x="78"/>
        <n x="16"/>
        <n x="48"/>
        <n x="49"/>
        <n x="5"/>
      </t>
    </mdx>
    <mdx n="0" f="v">
      <t c="5">
        <n x="78"/>
        <n x="16"/>
        <n x="48"/>
        <n x="49"/>
        <n x="6"/>
      </t>
    </mdx>
    <mdx n="0" f="v">
      <t c="5">
        <n x="78"/>
        <n x="16"/>
        <n x="48"/>
        <n x="49"/>
        <n x="7"/>
      </t>
    </mdx>
    <mdx n="0" f="v">
      <t c="5">
        <n x="78"/>
        <n x="16"/>
        <n x="48"/>
        <n x="49"/>
        <n x="8"/>
      </t>
    </mdx>
    <mdx n="0" f="v">
      <t c="5">
        <n x="78"/>
        <n x="16"/>
        <n x="48"/>
        <n x="49"/>
        <n x="9"/>
      </t>
    </mdx>
    <mdx n="0" f="v">
      <t c="5">
        <n x="78"/>
        <n x="16"/>
        <n x="48"/>
        <n x="49"/>
        <n x="10"/>
      </t>
    </mdx>
    <mdx n="0" f="v">
      <t c="5">
        <n x="78"/>
        <n x="16"/>
        <n x="48"/>
        <n x="49"/>
        <n x="11"/>
      </t>
    </mdx>
    <mdx n="0" f="v">
      <t c="5">
        <n x="78"/>
        <n x="16"/>
        <n x="48"/>
        <n x="49"/>
        <n x="12"/>
      </t>
    </mdx>
    <mdx n="0" f="v">
      <t c="5">
        <n x="78"/>
        <n x="16"/>
        <n x="48"/>
        <n x="49"/>
        <n x="13"/>
      </t>
    </mdx>
    <mdx n="0" f="v">
      <t c="5">
        <n x="78"/>
        <n x="16"/>
        <n x="50"/>
        <n x="51"/>
        <n x="1"/>
      </t>
    </mdx>
    <mdx n="0" f="v">
      <t c="5">
        <n x="78"/>
        <n x="16"/>
        <n x="50"/>
        <n x="51"/>
        <n x="2"/>
      </t>
    </mdx>
    <mdx n="0" f="v">
      <t c="5">
        <n x="78"/>
        <n x="16"/>
        <n x="50"/>
        <n x="51"/>
        <n x="3"/>
      </t>
    </mdx>
    <mdx n="0" f="v">
      <t c="5">
        <n x="78"/>
        <n x="16"/>
        <n x="50"/>
        <n x="51"/>
        <n x="4"/>
      </t>
    </mdx>
    <mdx n="0" f="v">
      <t c="5">
        <n x="78"/>
        <n x="16"/>
        <n x="50"/>
        <n x="51"/>
        <n x="5"/>
      </t>
    </mdx>
    <mdx n="0" f="v">
      <t c="5">
        <n x="78"/>
        <n x="16"/>
        <n x="50"/>
        <n x="51"/>
        <n x="6"/>
      </t>
    </mdx>
    <mdx n="0" f="v">
      <t c="5">
        <n x="78"/>
        <n x="16"/>
        <n x="50"/>
        <n x="51"/>
        <n x="7"/>
      </t>
    </mdx>
    <mdx n="0" f="v">
      <t c="5">
        <n x="78"/>
        <n x="16"/>
        <n x="50"/>
        <n x="51"/>
        <n x="8"/>
      </t>
    </mdx>
    <mdx n="0" f="v">
      <t c="5">
        <n x="78"/>
        <n x="16"/>
        <n x="50"/>
        <n x="51"/>
        <n x="9"/>
      </t>
    </mdx>
    <mdx n="0" f="v">
      <t c="5">
        <n x="78"/>
        <n x="16"/>
        <n x="50"/>
        <n x="51"/>
        <n x="10"/>
      </t>
    </mdx>
    <mdx n="0" f="v">
      <t c="5">
        <n x="78"/>
        <n x="16"/>
        <n x="50"/>
        <n x="51"/>
        <n x="11"/>
      </t>
    </mdx>
    <mdx n="0" f="v">
      <t c="5">
        <n x="78"/>
        <n x="16"/>
        <n x="50"/>
        <n x="51"/>
        <n x="12"/>
      </t>
    </mdx>
    <mdx n="0" f="v">
      <t c="5">
        <n x="78"/>
        <n x="16"/>
        <n x="50"/>
        <n x="51"/>
        <n x="13"/>
      </t>
    </mdx>
    <mdx n="0" f="v">
      <t c="5">
        <n x="78"/>
        <n x="16"/>
        <n x="52"/>
        <n x="53"/>
        <n x="1"/>
      </t>
    </mdx>
    <mdx n="0" f="v">
      <t c="5">
        <n x="78"/>
        <n x="16"/>
        <n x="52"/>
        <n x="53"/>
        <n x="2"/>
      </t>
    </mdx>
    <mdx n="0" f="v">
      <t c="5">
        <n x="78"/>
        <n x="16"/>
        <n x="52"/>
        <n x="53"/>
        <n x="3"/>
      </t>
    </mdx>
    <mdx n="0" f="v">
      <t c="5">
        <n x="78"/>
        <n x="16"/>
        <n x="52"/>
        <n x="53"/>
        <n x="4"/>
      </t>
    </mdx>
    <mdx n="0" f="v">
      <t c="5">
        <n x="78"/>
        <n x="16"/>
        <n x="52"/>
        <n x="53"/>
        <n x="5"/>
      </t>
    </mdx>
    <mdx n="0" f="v">
      <t c="5">
        <n x="78"/>
        <n x="16"/>
        <n x="52"/>
        <n x="53"/>
        <n x="6"/>
      </t>
    </mdx>
    <mdx n="0" f="v">
      <t c="5">
        <n x="78"/>
        <n x="16"/>
        <n x="52"/>
        <n x="53"/>
        <n x="7"/>
      </t>
    </mdx>
    <mdx n="0" f="v">
      <t c="5">
        <n x="78"/>
        <n x="16"/>
        <n x="52"/>
        <n x="53"/>
        <n x="8"/>
      </t>
    </mdx>
    <mdx n="0" f="v">
      <t c="5">
        <n x="78"/>
        <n x="16"/>
        <n x="52"/>
        <n x="53"/>
        <n x="9"/>
      </t>
    </mdx>
    <mdx n="0" f="v">
      <t c="5">
        <n x="78"/>
        <n x="16"/>
        <n x="52"/>
        <n x="53"/>
        <n x="10"/>
      </t>
    </mdx>
    <mdx n="0" f="v">
      <t c="5">
        <n x="78"/>
        <n x="16"/>
        <n x="52"/>
        <n x="53"/>
        <n x="11"/>
      </t>
    </mdx>
    <mdx n="0" f="v">
      <t c="5">
        <n x="78"/>
        <n x="16"/>
        <n x="52"/>
        <n x="53"/>
        <n x="12"/>
      </t>
    </mdx>
    <mdx n="0" f="v">
      <t c="5">
        <n x="78"/>
        <n x="16"/>
        <n x="52"/>
        <n x="53"/>
        <n x="13"/>
      </t>
    </mdx>
    <mdx n="0" f="v">
      <t c="5">
        <n x="78"/>
        <n x="16"/>
        <n x="54"/>
        <n x="55"/>
        <n x="1"/>
      </t>
    </mdx>
    <mdx n="0" f="v">
      <t c="5">
        <n x="78"/>
        <n x="16"/>
        <n x="54"/>
        <n x="55"/>
        <n x="2"/>
      </t>
    </mdx>
    <mdx n="0" f="v">
      <t c="5">
        <n x="78"/>
        <n x="16"/>
        <n x="54"/>
        <n x="55"/>
        <n x="3"/>
      </t>
    </mdx>
    <mdx n="0" f="v">
      <t c="5">
        <n x="78"/>
        <n x="16"/>
        <n x="54"/>
        <n x="55"/>
        <n x="4"/>
      </t>
    </mdx>
    <mdx n="0" f="v">
      <t c="5">
        <n x="78"/>
        <n x="16"/>
        <n x="54"/>
        <n x="55"/>
        <n x="5"/>
      </t>
    </mdx>
    <mdx n="0" f="v">
      <t c="5">
        <n x="78"/>
        <n x="16"/>
        <n x="54"/>
        <n x="55"/>
        <n x="6"/>
      </t>
    </mdx>
    <mdx n="0" f="v">
      <t c="5">
        <n x="78"/>
        <n x="16"/>
        <n x="54"/>
        <n x="55"/>
        <n x="7"/>
      </t>
    </mdx>
    <mdx n="0" f="v">
      <t c="5">
        <n x="78"/>
        <n x="16"/>
        <n x="54"/>
        <n x="55"/>
        <n x="8"/>
      </t>
    </mdx>
    <mdx n="0" f="v">
      <t c="5">
        <n x="78"/>
        <n x="16"/>
        <n x="54"/>
        <n x="55"/>
        <n x="9"/>
      </t>
    </mdx>
    <mdx n="0" f="v">
      <t c="5">
        <n x="78"/>
        <n x="16"/>
        <n x="54"/>
        <n x="55"/>
        <n x="10"/>
      </t>
    </mdx>
    <mdx n="0" f="v">
      <t c="5">
        <n x="78"/>
        <n x="16"/>
        <n x="54"/>
        <n x="55"/>
        <n x="11"/>
      </t>
    </mdx>
    <mdx n="0" f="v">
      <t c="5">
        <n x="78"/>
        <n x="16"/>
        <n x="54"/>
        <n x="55"/>
        <n x="12"/>
      </t>
    </mdx>
    <mdx n="0" f="v">
      <t c="5">
        <n x="78"/>
        <n x="16"/>
        <n x="54"/>
        <n x="55"/>
        <n x="13"/>
      </t>
    </mdx>
    <mdx n="0" f="v">
      <t c="5">
        <n x="78"/>
        <n x="16"/>
        <n x="56"/>
        <n x="57"/>
        <n x="1"/>
      </t>
    </mdx>
    <mdx n="0" f="v">
      <t c="5">
        <n x="78"/>
        <n x="16"/>
        <n x="56"/>
        <n x="57"/>
        <n x="2"/>
      </t>
    </mdx>
    <mdx n="0" f="v">
      <t c="5">
        <n x="78"/>
        <n x="16"/>
        <n x="56"/>
        <n x="57"/>
        <n x="3"/>
      </t>
    </mdx>
    <mdx n="0" f="v">
      <t c="5">
        <n x="78"/>
        <n x="16"/>
        <n x="56"/>
        <n x="57"/>
        <n x="4"/>
      </t>
    </mdx>
    <mdx n="0" f="v">
      <t c="5">
        <n x="78"/>
        <n x="16"/>
        <n x="56"/>
        <n x="57"/>
        <n x="5"/>
      </t>
    </mdx>
    <mdx n="0" f="v">
      <t c="5">
        <n x="78"/>
        <n x="16"/>
        <n x="56"/>
        <n x="57"/>
        <n x="6"/>
      </t>
    </mdx>
    <mdx n="0" f="v">
      <t c="5">
        <n x="78"/>
        <n x="16"/>
        <n x="56"/>
        <n x="57"/>
        <n x="7"/>
      </t>
    </mdx>
    <mdx n="0" f="v">
      <t c="5">
        <n x="78"/>
        <n x="16"/>
        <n x="56"/>
        <n x="57"/>
        <n x="8"/>
      </t>
    </mdx>
    <mdx n="0" f="v">
      <t c="5">
        <n x="78"/>
        <n x="16"/>
        <n x="56"/>
        <n x="57"/>
        <n x="9"/>
      </t>
    </mdx>
    <mdx n="0" f="v">
      <t c="5">
        <n x="78"/>
        <n x="16"/>
        <n x="56"/>
        <n x="57"/>
        <n x="10"/>
      </t>
    </mdx>
    <mdx n="0" f="v">
      <t c="5">
        <n x="78"/>
        <n x="16"/>
        <n x="56"/>
        <n x="57"/>
        <n x="11"/>
      </t>
    </mdx>
    <mdx n="0" f="v">
      <t c="5">
        <n x="78"/>
        <n x="16"/>
        <n x="56"/>
        <n x="57"/>
        <n x="12"/>
      </t>
    </mdx>
    <mdx n="0" f="v">
      <t c="5">
        <n x="78"/>
        <n x="16"/>
        <n x="56"/>
        <n x="57"/>
        <n x="13"/>
      </t>
    </mdx>
    <mdx n="0" f="v">
      <t c="5">
        <n x="78"/>
        <n x="16"/>
        <n x="58"/>
        <n x="59"/>
        <n x="1"/>
      </t>
    </mdx>
    <mdx n="0" f="v">
      <t c="5">
        <n x="78"/>
        <n x="16"/>
        <n x="58"/>
        <n x="59"/>
        <n x="2"/>
      </t>
    </mdx>
    <mdx n="0" f="v">
      <t c="5">
        <n x="78"/>
        <n x="16"/>
        <n x="58"/>
        <n x="59"/>
        <n x="3"/>
      </t>
    </mdx>
    <mdx n="0" f="v">
      <t c="5">
        <n x="78"/>
        <n x="16"/>
        <n x="58"/>
        <n x="59"/>
        <n x="4"/>
      </t>
    </mdx>
    <mdx n="0" f="v">
      <t c="5">
        <n x="78"/>
        <n x="16"/>
        <n x="58"/>
        <n x="59"/>
        <n x="5"/>
      </t>
    </mdx>
    <mdx n="0" f="v">
      <t c="5">
        <n x="78"/>
        <n x="16"/>
        <n x="58"/>
        <n x="59"/>
        <n x="6"/>
      </t>
    </mdx>
    <mdx n="0" f="v">
      <t c="5">
        <n x="78"/>
        <n x="16"/>
        <n x="58"/>
        <n x="59"/>
        <n x="7"/>
      </t>
    </mdx>
    <mdx n="0" f="v">
      <t c="5">
        <n x="78"/>
        <n x="16"/>
        <n x="58"/>
        <n x="59"/>
        <n x="8"/>
      </t>
    </mdx>
    <mdx n="0" f="v">
      <t c="5">
        <n x="78"/>
        <n x="16"/>
        <n x="58"/>
        <n x="59"/>
        <n x="9"/>
      </t>
    </mdx>
    <mdx n="0" f="v">
      <t c="5">
        <n x="78"/>
        <n x="16"/>
        <n x="58"/>
        <n x="59"/>
        <n x="10"/>
      </t>
    </mdx>
    <mdx n="0" f="v">
      <t c="5">
        <n x="78"/>
        <n x="16"/>
        <n x="58"/>
        <n x="59"/>
        <n x="11"/>
      </t>
    </mdx>
    <mdx n="0" f="v">
      <t c="5">
        <n x="78"/>
        <n x="16"/>
        <n x="58"/>
        <n x="59"/>
        <n x="12"/>
      </t>
    </mdx>
    <mdx n="0" f="v">
      <t c="5">
        <n x="78"/>
        <n x="16"/>
        <n x="58"/>
        <n x="59"/>
        <n x="13"/>
      </t>
    </mdx>
    <mdx n="0" f="v">
      <t c="5">
        <n x="78"/>
        <n x="16"/>
        <n x="60"/>
        <n x="61"/>
        <n x="1"/>
      </t>
    </mdx>
    <mdx n="0" f="v">
      <t c="5">
        <n x="78"/>
        <n x="16"/>
        <n x="60"/>
        <n x="61"/>
        <n x="2"/>
      </t>
    </mdx>
    <mdx n="0" f="v">
      <t c="5">
        <n x="78"/>
        <n x="16"/>
        <n x="60"/>
        <n x="61"/>
        <n x="3"/>
      </t>
    </mdx>
    <mdx n="0" f="v">
      <t c="5">
        <n x="78"/>
        <n x="16"/>
        <n x="60"/>
        <n x="61"/>
        <n x="4"/>
      </t>
    </mdx>
    <mdx n="0" f="v">
      <t c="5">
        <n x="78"/>
        <n x="16"/>
        <n x="60"/>
        <n x="61"/>
        <n x="5"/>
      </t>
    </mdx>
    <mdx n="0" f="v">
      <t c="5">
        <n x="78"/>
        <n x="16"/>
        <n x="60"/>
        <n x="61"/>
        <n x="6"/>
      </t>
    </mdx>
    <mdx n="0" f="v">
      <t c="5">
        <n x="78"/>
        <n x="16"/>
        <n x="60"/>
        <n x="61"/>
        <n x="7"/>
      </t>
    </mdx>
    <mdx n="0" f="v">
      <t c="5">
        <n x="78"/>
        <n x="16"/>
        <n x="60"/>
        <n x="61"/>
        <n x="8"/>
      </t>
    </mdx>
    <mdx n="0" f="v">
      <t c="5">
        <n x="78"/>
        <n x="16"/>
        <n x="60"/>
        <n x="61"/>
        <n x="9"/>
      </t>
    </mdx>
    <mdx n="0" f="v">
      <t c="5">
        <n x="78"/>
        <n x="16"/>
        <n x="60"/>
        <n x="61"/>
        <n x="10"/>
      </t>
    </mdx>
    <mdx n="0" f="v">
      <t c="5">
        <n x="78"/>
        <n x="16"/>
        <n x="60"/>
        <n x="61"/>
        <n x="11"/>
      </t>
    </mdx>
    <mdx n="0" f="v">
      <t c="5">
        <n x="78"/>
        <n x="16"/>
        <n x="60"/>
        <n x="61"/>
        <n x="12"/>
      </t>
    </mdx>
    <mdx n="0" f="v">
      <t c="5">
        <n x="78"/>
        <n x="16"/>
        <n x="60"/>
        <n x="61"/>
        <n x="13"/>
      </t>
    </mdx>
    <mdx n="0" f="v">
      <t c="5">
        <n x="78"/>
        <n x="16"/>
        <n x="62"/>
        <n x="63"/>
        <n x="1"/>
      </t>
    </mdx>
    <mdx n="0" f="v">
      <t c="5">
        <n x="78"/>
        <n x="16"/>
        <n x="62"/>
        <n x="63"/>
        <n x="2"/>
      </t>
    </mdx>
    <mdx n="0" f="v">
      <t c="5">
        <n x="78"/>
        <n x="16"/>
        <n x="62"/>
        <n x="63"/>
        <n x="3"/>
      </t>
    </mdx>
    <mdx n="0" f="v">
      <t c="5">
        <n x="78"/>
        <n x="16"/>
        <n x="62"/>
        <n x="63"/>
        <n x="4"/>
      </t>
    </mdx>
    <mdx n="0" f="v">
      <t c="5">
        <n x="78"/>
        <n x="16"/>
        <n x="62"/>
        <n x="63"/>
        <n x="5"/>
      </t>
    </mdx>
    <mdx n="0" f="v">
      <t c="5">
        <n x="78"/>
        <n x="16"/>
        <n x="62"/>
        <n x="63"/>
        <n x="6"/>
      </t>
    </mdx>
    <mdx n="0" f="v">
      <t c="5">
        <n x="78"/>
        <n x="16"/>
        <n x="62"/>
        <n x="63"/>
        <n x="7"/>
      </t>
    </mdx>
    <mdx n="0" f="v">
      <t c="5">
        <n x="78"/>
        <n x="16"/>
        <n x="62"/>
        <n x="63"/>
        <n x="8"/>
      </t>
    </mdx>
    <mdx n="0" f="v">
      <t c="5">
        <n x="78"/>
        <n x="16"/>
        <n x="62"/>
        <n x="63"/>
        <n x="9"/>
      </t>
    </mdx>
    <mdx n="0" f="v">
      <t c="5">
        <n x="78"/>
        <n x="16"/>
        <n x="62"/>
        <n x="63"/>
        <n x="10"/>
      </t>
    </mdx>
    <mdx n="0" f="v">
      <t c="5">
        <n x="78"/>
        <n x="16"/>
        <n x="62"/>
        <n x="63"/>
        <n x="11"/>
      </t>
    </mdx>
    <mdx n="0" f="v">
      <t c="5">
        <n x="78"/>
        <n x="16"/>
        <n x="62"/>
        <n x="63"/>
        <n x="12"/>
      </t>
    </mdx>
    <mdx n="0" f="v">
      <t c="5">
        <n x="78"/>
        <n x="16"/>
        <n x="62"/>
        <n x="63"/>
        <n x="13"/>
      </t>
    </mdx>
    <mdx n="0" f="v">
      <t c="5">
        <n x="78"/>
        <n x="16"/>
        <n x="64"/>
        <n x="65"/>
        <n x="1"/>
      </t>
    </mdx>
    <mdx n="0" f="v">
      <t c="5">
        <n x="78"/>
        <n x="16"/>
        <n x="64"/>
        <n x="65"/>
        <n x="2"/>
      </t>
    </mdx>
    <mdx n="0" f="v">
      <t c="5">
        <n x="78"/>
        <n x="16"/>
        <n x="64"/>
        <n x="65"/>
        <n x="3"/>
      </t>
    </mdx>
    <mdx n="0" f="v">
      <t c="5">
        <n x="78"/>
        <n x="16"/>
        <n x="64"/>
        <n x="65"/>
        <n x="4"/>
      </t>
    </mdx>
    <mdx n="0" f="v">
      <t c="5">
        <n x="78"/>
        <n x="16"/>
        <n x="64"/>
        <n x="65"/>
        <n x="5"/>
      </t>
    </mdx>
    <mdx n="0" f="v">
      <t c="5">
        <n x="78"/>
        <n x="16"/>
        <n x="64"/>
        <n x="65"/>
        <n x="6"/>
      </t>
    </mdx>
    <mdx n="0" f="v">
      <t c="5">
        <n x="78"/>
        <n x="16"/>
        <n x="64"/>
        <n x="65"/>
        <n x="7"/>
      </t>
    </mdx>
    <mdx n="0" f="v">
      <t c="5">
        <n x="78"/>
        <n x="16"/>
        <n x="64"/>
        <n x="65"/>
        <n x="8"/>
      </t>
    </mdx>
    <mdx n="0" f="v">
      <t c="5">
        <n x="78"/>
        <n x="16"/>
        <n x="64"/>
        <n x="65"/>
        <n x="9"/>
      </t>
    </mdx>
    <mdx n="0" f="v">
      <t c="5">
        <n x="78"/>
        <n x="16"/>
        <n x="64"/>
        <n x="65"/>
        <n x="10"/>
      </t>
    </mdx>
    <mdx n="0" f="v">
      <t c="5">
        <n x="78"/>
        <n x="16"/>
        <n x="64"/>
        <n x="65"/>
        <n x="11"/>
      </t>
    </mdx>
    <mdx n="0" f="v">
      <t c="5">
        <n x="78"/>
        <n x="16"/>
        <n x="64"/>
        <n x="65"/>
        <n x="12"/>
      </t>
    </mdx>
    <mdx n="0" f="v">
      <t c="5">
        <n x="78"/>
        <n x="16"/>
        <n x="64"/>
        <n x="65"/>
        <n x="13"/>
      </t>
    </mdx>
    <mdx n="0" f="v">
      <t c="5">
        <n x="78"/>
        <n x="16"/>
        <n x="66"/>
        <n x="67"/>
        <n x="1"/>
      </t>
    </mdx>
    <mdx n="0" f="v">
      <t c="5">
        <n x="78"/>
        <n x="16"/>
        <n x="66"/>
        <n x="67"/>
        <n x="2"/>
      </t>
    </mdx>
    <mdx n="0" f="v">
      <t c="5">
        <n x="78"/>
        <n x="16"/>
        <n x="66"/>
        <n x="67"/>
        <n x="3"/>
      </t>
    </mdx>
    <mdx n="0" f="v">
      <t c="5">
        <n x="78"/>
        <n x="16"/>
        <n x="66"/>
        <n x="67"/>
        <n x="4"/>
      </t>
    </mdx>
    <mdx n="0" f="v">
      <t c="5">
        <n x="78"/>
        <n x="16"/>
        <n x="66"/>
        <n x="67"/>
        <n x="5"/>
      </t>
    </mdx>
    <mdx n="0" f="v">
      <t c="5">
        <n x="78"/>
        <n x="16"/>
        <n x="66"/>
        <n x="67"/>
        <n x="6"/>
      </t>
    </mdx>
    <mdx n="0" f="v">
      <t c="5">
        <n x="78"/>
        <n x="16"/>
        <n x="66"/>
        <n x="67"/>
        <n x="7"/>
      </t>
    </mdx>
    <mdx n="0" f="v">
      <t c="5">
        <n x="78"/>
        <n x="16"/>
        <n x="66"/>
        <n x="67"/>
        <n x="8"/>
      </t>
    </mdx>
    <mdx n="0" f="v">
      <t c="5">
        <n x="78"/>
        <n x="16"/>
        <n x="66"/>
        <n x="67"/>
        <n x="9"/>
      </t>
    </mdx>
    <mdx n="0" f="v">
      <t c="5">
        <n x="78"/>
        <n x="16"/>
        <n x="66"/>
        <n x="67"/>
        <n x="10"/>
      </t>
    </mdx>
    <mdx n="0" f="v">
      <t c="5">
        <n x="78"/>
        <n x="16"/>
        <n x="66"/>
        <n x="67"/>
        <n x="11"/>
      </t>
    </mdx>
    <mdx n="0" f="v">
      <t c="5">
        <n x="78"/>
        <n x="16"/>
        <n x="66"/>
        <n x="67"/>
        <n x="12"/>
      </t>
    </mdx>
    <mdx n="0" f="v">
      <t c="5">
        <n x="78"/>
        <n x="16"/>
        <n x="66"/>
        <n x="67"/>
        <n x="13"/>
      </t>
    </mdx>
    <mdx n="0" f="v">
      <t c="5">
        <n x="78"/>
        <n x="16"/>
        <n x="68"/>
        <n x="69"/>
        <n x="1"/>
      </t>
    </mdx>
    <mdx n="0" f="v">
      <t c="5">
        <n x="78"/>
        <n x="16"/>
        <n x="68"/>
        <n x="69"/>
        <n x="2"/>
      </t>
    </mdx>
    <mdx n="0" f="v">
      <t c="5">
        <n x="78"/>
        <n x="16"/>
        <n x="68"/>
        <n x="69"/>
        <n x="3"/>
      </t>
    </mdx>
    <mdx n="0" f="v">
      <t c="5">
        <n x="78"/>
        <n x="16"/>
        <n x="68"/>
        <n x="69"/>
        <n x="4"/>
      </t>
    </mdx>
    <mdx n="0" f="v">
      <t c="5">
        <n x="78"/>
        <n x="16"/>
        <n x="68"/>
        <n x="69"/>
        <n x="5"/>
      </t>
    </mdx>
    <mdx n="0" f="v">
      <t c="5">
        <n x="78"/>
        <n x="16"/>
        <n x="68"/>
        <n x="69"/>
        <n x="6"/>
      </t>
    </mdx>
    <mdx n="0" f="v">
      <t c="5">
        <n x="78"/>
        <n x="16"/>
        <n x="68"/>
        <n x="69"/>
        <n x="7"/>
      </t>
    </mdx>
    <mdx n="0" f="v">
      <t c="5">
        <n x="78"/>
        <n x="16"/>
        <n x="68"/>
        <n x="69"/>
        <n x="8"/>
      </t>
    </mdx>
    <mdx n="0" f="v">
      <t c="5">
        <n x="78"/>
        <n x="16"/>
        <n x="68"/>
        <n x="69"/>
        <n x="9"/>
      </t>
    </mdx>
    <mdx n="0" f="v">
      <t c="5">
        <n x="78"/>
        <n x="16"/>
        <n x="68"/>
        <n x="69"/>
        <n x="10"/>
      </t>
    </mdx>
    <mdx n="0" f="v">
      <t c="5">
        <n x="78"/>
        <n x="16"/>
        <n x="68"/>
        <n x="69"/>
        <n x="11"/>
      </t>
    </mdx>
    <mdx n="0" f="v">
      <t c="5">
        <n x="78"/>
        <n x="16"/>
        <n x="68"/>
        <n x="69"/>
        <n x="12"/>
      </t>
    </mdx>
    <mdx n="0" f="v">
      <t c="5">
        <n x="78"/>
        <n x="16"/>
        <n x="68"/>
        <n x="69"/>
        <n x="13"/>
      </t>
    </mdx>
    <mdx n="0" f="v">
      <t c="5">
        <n x="78"/>
        <n x="16"/>
        <n x="70"/>
        <n x="71"/>
        <n x="1"/>
      </t>
    </mdx>
    <mdx n="0" f="v">
      <t c="5">
        <n x="78"/>
        <n x="16"/>
        <n x="70"/>
        <n x="71"/>
        <n x="2"/>
      </t>
    </mdx>
    <mdx n="0" f="v">
      <t c="5">
        <n x="78"/>
        <n x="16"/>
        <n x="70"/>
        <n x="71"/>
        <n x="3"/>
      </t>
    </mdx>
    <mdx n="0" f="v">
      <t c="5">
        <n x="78"/>
        <n x="16"/>
        <n x="70"/>
        <n x="71"/>
        <n x="4"/>
      </t>
    </mdx>
    <mdx n="0" f="v">
      <t c="5">
        <n x="78"/>
        <n x="16"/>
        <n x="70"/>
        <n x="71"/>
        <n x="5"/>
      </t>
    </mdx>
    <mdx n="0" f="v">
      <t c="5">
        <n x="78"/>
        <n x="16"/>
        <n x="70"/>
        <n x="71"/>
        <n x="6"/>
      </t>
    </mdx>
    <mdx n="0" f="v">
      <t c="5">
        <n x="78"/>
        <n x="16"/>
        <n x="70"/>
        <n x="71"/>
        <n x="7"/>
      </t>
    </mdx>
    <mdx n="0" f="v">
      <t c="5">
        <n x="78"/>
        <n x="16"/>
        <n x="70"/>
        <n x="71"/>
        <n x="8"/>
      </t>
    </mdx>
    <mdx n="0" f="v">
      <t c="5">
        <n x="78"/>
        <n x="16"/>
        <n x="70"/>
        <n x="71"/>
        <n x="9"/>
      </t>
    </mdx>
    <mdx n="0" f="v">
      <t c="5">
        <n x="78"/>
        <n x="16"/>
        <n x="70"/>
        <n x="71"/>
        <n x="10"/>
      </t>
    </mdx>
    <mdx n="0" f="v">
      <t c="5">
        <n x="78"/>
        <n x="16"/>
        <n x="70"/>
        <n x="71"/>
        <n x="11"/>
      </t>
    </mdx>
    <mdx n="0" f="v">
      <t c="5">
        <n x="78"/>
        <n x="16"/>
        <n x="70"/>
        <n x="71"/>
        <n x="12"/>
      </t>
    </mdx>
    <mdx n="0" f="v">
      <t c="5">
        <n x="78"/>
        <n x="16"/>
        <n x="70"/>
        <n x="71"/>
        <n x="13"/>
      </t>
    </mdx>
    <mdx n="0" f="v">
      <t c="5">
        <n x="78"/>
        <n x="16"/>
        <n x="72"/>
        <n x="73"/>
        <n x="1"/>
      </t>
    </mdx>
    <mdx n="0" f="v">
      <t c="5">
        <n x="78"/>
        <n x="16"/>
        <n x="72"/>
        <n x="73"/>
        <n x="2"/>
      </t>
    </mdx>
    <mdx n="0" f="v">
      <t c="5">
        <n x="78"/>
        <n x="16"/>
        <n x="72"/>
        <n x="73"/>
        <n x="3"/>
      </t>
    </mdx>
    <mdx n="0" f="v">
      <t c="5">
        <n x="78"/>
        <n x="16"/>
        <n x="72"/>
        <n x="73"/>
        <n x="4"/>
      </t>
    </mdx>
    <mdx n="0" f="v">
      <t c="5">
        <n x="78"/>
        <n x="16"/>
        <n x="72"/>
        <n x="73"/>
        <n x="5"/>
      </t>
    </mdx>
    <mdx n="0" f="v">
      <t c="5">
        <n x="78"/>
        <n x="16"/>
        <n x="72"/>
        <n x="73"/>
        <n x="6"/>
      </t>
    </mdx>
    <mdx n="0" f="v">
      <t c="5">
        <n x="78"/>
        <n x="16"/>
        <n x="72"/>
        <n x="73"/>
        <n x="7"/>
      </t>
    </mdx>
    <mdx n="0" f="v">
      <t c="5">
        <n x="78"/>
        <n x="16"/>
        <n x="72"/>
        <n x="73"/>
        <n x="8"/>
      </t>
    </mdx>
    <mdx n="0" f="v">
      <t c="5">
        <n x="78"/>
        <n x="16"/>
        <n x="72"/>
        <n x="73"/>
        <n x="9"/>
      </t>
    </mdx>
    <mdx n="0" f="v">
      <t c="5">
        <n x="78"/>
        <n x="16"/>
        <n x="72"/>
        <n x="73"/>
        <n x="10"/>
      </t>
    </mdx>
    <mdx n="0" f="v">
      <t c="5">
        <n x="78"/>
        <n x="16"/>
        <n x="72"/>
        <n x="73"/>
        <n x="11"/>
      </t>
    </mdx>
    <mdx n="0" f="v">
      <t c="5">
        <n x="78"/>
        <n x="16"/>
        <n x="72"/>
        <n x="73"/>
        <n x="12"/>
      </t>
    </mdx>
    <mdx n="0" f="v">
      <t c="5">
        <n x="78"/>
        <n x="16"/>
        <n x="72"/>
        <n x="73"/>
        <n x="13"/>
      </t>
    </mdx>
    <mdx n="0" f="v">
      <t c="5">
        <n x="78"/>
        <n x="16"/>
        <n x="74"/>
        <n x="75"/>
        <n x="1"/>
      </t>
    </mdx>
    <mdx n="0" f="v">
      <t c="5">
        <n x="78"/>
        <n x="16"/>
        <n x="74"/>
        <n x="75"/>
        <n x="2"/>
      </t>
    </mdx>
    <mdx n="0" f="v">
      <t c="5">
        <n x="78"/>
        <n x="16"/>
        <n x="74"/>
        <n x="75"/>
        <n x="3"/>
      </t>
    </mdx>
    <mdx n="0" f="v">
      <t c="5">
        <n x="78"/>
        <n x="16"/>
        <n x="74"/>
        <n x="75"/>
        <n x="4"/>
      </t>
    </mdx>
    <mdx n="0" f="v">
      <t c="5">
        <n x="78"/>
        <n x="16"/>
        <n x="74"/>
        <n x="75"/>
        <n x="5"/>
      </t>
    </mdx>
    <mdx n="0" f="v">
      <t c="5">
        <n x="78"/>
        <n x="16"/>
        <n x="74"/>
        <n x="75"/>
        <n x="6"/>
      </t>
    </mdx>
    <mdx n="0" f="v">
      <t c="5">
        <n x="78"/>
        <n x="16"/>
        <n x="74"/>
        <n x="75"/>
        <n x="7"/>
      </t>
    </mdx>
    <mdx n="0" f="v">
      <t c="5">
        <n x="78"/>
        <n x="16"/>
        <n x="74"/>
        <n x="75"/>
        <n x="8"/>
      </t>
    </mdx>
    <mdx n="0" f="v">
      <t c="5">
        <n x="78"/>
        <n x="16"/>
        <n x="74"/>
        <n x="75"/>
        <n x="9"/>
      </t>
    </mdx>
    <mdx n="0" f="v">
      <t c="5">
        <n x="78"/>
        <n x="16"/>
        <n x="74"/>
        <n x="75"/>
        <n x="10"/>
      </t>
    </mdx>
    <mdx n="0" f="v">
      <t c="5">
        <n x="78"/>
        <n x="16"/>
        <n x="74"/>
        <n x="75"/>
        <n x="11"/>
      </t>
    </mdx>
    <mdx n="0" f="v">
      <t c="5">
        <n x="78"/>
        <n x="16"/>
        <n x="74"/>
        <n x="75"/>
        <n x="12"/>
      </t>
    </mdx>
    <mdx n="0" f="v">
      <t c="5">
        <n x="78"/>
        <n x="16"/>
        <n x="74"/>
        <n x="75"/>
        <n x="13"/>
      </t>
    </mdx>
    <mdx n="0" f="v">
      <t c="4">
        <n x="15"/>
        <n x="16"/>
        <n x="17"/>
        <n x="79"/>
      </t>
    </mdx>
    <mdx n="0" f="v">
      <t c="4">
        <n x="15"/>
        <n x="16"/>
        <n x="14"/>
        <n x="79"/>
      </t>
    </mdx>
    <mdx n="0" f="v">
      <t c="5">
        <n x="15"/>
        <n x="16"/>
        <n x="18"/>
        <n x="19"/>
        <n x="79"/>
      </t>
    </mdx>
    <mdx n="0" f="v">
      <t c="5">
        <n x="15"/>
        <n x="16"/>
        <n x="20"/>
        <n x="21"/>
        <n x="79"/>
      </t>
    </mdx>
    <mdx n="0" f="v">
      <t c="5">
        <n x="15"/>
        <n x="16"/>
        <n x="22"/>
        <n x="23"/>
        <n x="79"/>
      </t>
    </mdx>
    <mdx n="0" f="v">
      <t c="5">
        <n x="15"/>
        <n x="16"/>
        <n x="24"/>
        <n x="25"/>
        <n x="79"/>
      </t>
    </mdx>
    <mdx n="0" f="v">
      <t c="5">
        <n x="15"/>
        <n x="16"/>
        <n x="26"/>
        <n x="27"/>
        <n x="79"/>
      </t>
    </mdx>
    <mdx n="0" f="v">
      <t c="5">
        <n x="15"/>
        <n x="16"/>
        <n x="28"/>
        <n x="29"/>
        <n x="79"/>
      </t>
    </mdx>
    <mdx n="0" f="v">
      <t c="5">
        <n x="15"/>
        <n x="16"/>
        <n x="30"/>
        <n x="31"/>
        <n x="79"/>
      </t>
    </mdx>
    <mdx n="0" f="v">
      <t c="5">
        <n x="15"/>
        <n x="16"/>
        <n x="32"/>
        <n x="33"/>
        <n x="79"/>
      </t>
    </mdx>
    <mdx n="0" f="v">
      <t c="5">
        <n x="15"/>
        <n x="16"/>
        <n x="34"/>
        <n x="35"/>
        <n x="79"/>
      </t>
    </mdx>
    <mdx n="0" f="v">
      <t c="5">
        <n x="15"/>
        <n x="16"/>
        <n x="36"/>
        <n x="37"/>
        <n x="79"/>
      </t>
    </mdx>
    <mdx n="0" f="v">
      <t c="5">
        <n x="15"/>
        <n x="16"/>
        <n x="38"/>
        <n x="39"/>
        <n x="79"/>
      </t>
    </mdx>
    <mdx n="0" f="v">
      <t c="5">
        <n x="15"/>
        <n x="16"/>
        <n x="40"/>
        <n x="41"/>
        <n x="79"/>
      </t>
    </mdx>
    <mdx n="0" f="v">
      <t c="5">
        <n x="15"/>
        <n x="16"/>
        <n x="42"/>
        <n x="43"/>
        <n x="79"/>
      </t>
    </mdx>
    <mdx n="0" f="v">
      <t c="5">
        <n x="15"/>
        <n x="16"/>
        <n x="44"/>
        <n x="45"/>
        <n x="79"/>
      </t>
    </mdx>
    <mdx n="0" f="v">
      <t c="5">
        <n x="15"/>
        <n x="16"/>
        <n x="46"/>
        <n x="47"/>
        <n x="79"/>
      </t>
    </mdx>
    <mdx n="0" f="v">
      <t c="5">
        <n x="15"/>
        <n x="16"/>
        <n x="48"/>
        <n x="49"/>
        <n x="79"/>
      </t>
    </mdx>
    <mdx n="0" f="v">
      <t c="5">
        <n x="15"/>
        <n x="16"/>
        <n x="50"/>
        <n x="51"/>
        <n x="79"/>
      </t>
    </mdx>
    <mdx n="0" f="v">
      <t c="5">
        <n x="15"/>
        <n x="16"/>
        <n x="52"/>
        <n x="53"/>
        <n x="79"/>
      </t>
    </mdx>
    <mdx n="0" f="v">
      <t c="5">
        <n x="15"/>
        <n x="16"/>
        <n x="54"/>
        <n x="55"/>
        <n x="79"/>
      </t>
    </mdx>
    <mdx n="0" f="v">
      <t c="5">
        <n x="15"/>
        <n x="16"/>
        <n x="56"/>
        <n x="57"/>
        <n x="79"/>
      </t>
    </mdx>
    <mdx n="0" f="v">
      <t c="5">
        <n x="15"/>
        <n x="16"/>
        <n x="58"/>
        <n x="59"/>
        <n x="79"/>
      </t>
    </mdx>
    <mdx n="0" f="v">
      <t c="5">
        <n x="15"/>
        <n x="16"/>
        <n x="60"/>
        <n x="61"/>
        <n x="79"/>
      </t>
    </mdx>
    <mdx n="0" f="v">
      <t c="5">
        <n x="15"/>
        <n x="16"/>
        <n x="62"/>
        <n x="63"/>
        <n x="79"/>
      </t>
    </mdx>
    <mdx n="0" f="v">
      <t c="5">
        <n x="15"/>
        <n x="16"/>
        <n x="64"/>
        <n x="65"/>
        <n x="79"/>
      </t>
    </mdx>
    <mdx n="0" f="v">
      <t c="5">
        <n x="15"/>
        <n x="16"/>
        <n x="66"/>
        <n x="67"/>
        <n x="79"/>
      </t>
    </mdx>
    <mdx n="0" f="v">
      <t c="5">
        <n x="15"/>
        <n x="16"/>
        <n x="68"/>
        <n x="69"/>
        <n x="79"/>
      </t>
    </mdx>
    <mdx n="0" f="v">
      <t c="5">
        <n x="15"/>
        <n x="16"/>
        <n x="70"/>
        <n x="71"/>
        <n x="79"/>
      </t>
    </mdx>
    <mdx n="0" f="v">
      <t c="5">
        <n x="15"/>
        <n x="16"/>
        <n x="72"/>
        <n x="73"/>
        <n x="79"/>
      </t>
    </mdx>
    <mdx n="0" f="v">
      <t c="4">
        <n x="78"/>
        <n x="16"/>
        <n x="17"/>
        <n x="79"/>
      </t>
    </mdx>
    <mdx n="0" f="v">
      <t c="4">
        <n x="78"/>
        <n x="16"/>
        <n x="14"/>
        <n x="79"/>
      </t>
    </mdx>
    <mdx n="0" f="v">
      <t c="5">
        <n x="78"/>
        <n x="16"/>
        <n x="18"/>
        <n x="19"/>
        <n x="79"/>
      </t>
    </mdx>
    <mdx n="0" f="v">
      <t c="5">
        <n x="78"/>
        <n x="16"/>
        <n x="20"/>
        <n x="21"/>
        <n x="79"/>
      </t>
    </mdx>
    <mdx n="0" f="v">
      <t c="5">
        <n x="78"/>
        <n x="16"/>
        <n x="22"/>
        <n x="23"/>
        <n x="79"/>
      </t>
    </mdx>
    <mdx n="0" f="v">
      <t c="5">
        <n x="78"/>
        <n x="16"/>
        <n x="24"/>
        <n x="25"/>
        <n x="79"/>
      </t>
    </mdx>
    <mdx n="0" f="v">
      <t c="5">
        <n x="78"/>
        <n x="16"/>
        <n x="26"/>
        <n x="27"/>
        <n x="79"/>
      </t>
    </mdx>
    <mdx n="0" f="v">
      <t c="5">
        <n x="78"/>
        <n x="16"/>
        <n x="28"/>
        <n x="29"/>
        <n x="79"/>
      </t>
    </mdx>
    <mdx n="0" f="v">
      <t c="5">
        <n x="78"/>
        <n x="16"/>
        <n x="30"/>
        <n x="31"/>
        <n x="79"/>
      </t>
    </mdx>
    <mdx n="0" f="v">
      <t c="5">
        <n x="78"/>
        <n x="16"/>
        <n x="32"/>
        <n x="33"/>
        <n x="79"/>
      </t>
    </mdx>
    <mdx n="0" f="v">
      <t c="5">
        <n x="78"/>
        <n x="16"/>
        <n x="34"/>
        <n x="35"/>
        <n x="79"/>
      </t>
    </mdx>
    <mdx n="0" f="v">
      <t c="5">
        <n x="78"/>
        <n x="16"/>
        <n x="36"/>
        <n x="37"/>
        <n x="79"/>
      </t>
    </mdx>
    <mdx n="0" f="v">
      <t c="5">
        <n x="78"/>
        <n x="16"/>
        <n x="38"/>
        <n x="39"/>
        <n x="79"/>
      </t>
    </mdx>
    <mdx n="0" f="v">
      <t c="5">
        <n x="78"/>
        <n x="16"/>
        <n x="40"/>
        <n x="41"/>
        <n x="79"/>
      </t>
    </mdx>
    <mdx n="0" f="v">
      <t c="5">
        <n x="78"/>
        <n x="16"/>
        <n x="42"/>
        <n x="43"/>
        <n x="79"/>
      </t>
    </mdx>
    <mdx n="0" f="v">
      <t c="5">
        <n x="78"/>
        <n x="16"/>
        <n x="44"/>
        <n x="45"/>
        <n x="79"/>
      </t>
    </mdx>
    <mdx n="0" f="v">
      <t c="5">
        <n x="78"/>
        <n x="16"/>
        <n x="46"/>
        <n x="47"/>
        <n x="79"/>
      </t>
    </mdx>
    <mdx n="0" f="v">
      <t c="5">
        <n x="78"/>
        <n x="16"/>
        <n x="48"/>
        <n x="49"/>
        <n x="79"/>
      </t>
    </mdx>
    <mdx n="0" f="v">
      <t c="5">
        <n x="78"/>
        <n x="16"/>
        <n x="50"/>
        <n x="51"/>
        <n x="79"/>
      </t>
    </mdx>
    <mdx n="0" f="v">
      <t c="5">
        <n x="78"/>
        <n x="16"/>
        <n x="52"/>
        <n x="53"/>
        <n x="79"/>
      </t>
    </mdx>
    <mdx n="0" f="v">
      <t c="5">
        <n x="78"/>
        <n x="16"/>
        <n x="54"/>
        <n x="55"/>
        <n x="79"/>
      </t>
    </mdx>
    <mdx n="0" f="v">
      <t c="5">
        <n x="78"/>
        <n x="16"/>
        <n x="56"/>
        <n x="57"/>
        <n x="79"/>
      </t>
    </mdx>
    <mdx n="0" f="v">
      <t c="5">
        <n x="78"/>
        <n x="16"/>
        <n x="58"/>
        <n x="59"/>
        <n x="79"/>
      </t>
    </mdx>
    <mdx n="0" f="v">
      <t c="5">
        <n x="78"/>
        <n x="16"/>
        <n x="60"/>
        <n x="61"/>
        <n x="79"/>
      </t>
    </mdx>
    <mdx n="0" f="v">
      <t c="5">
        <n x="78"/>
        <n x="16"/>
        <n x="62"/>
        <n x="63"/>
        <n x="79"/>
      </t>
    </mdx>
    <mdx n="0" f="v">
      <t c="5">
        <n x="78"/>
        <n x="16"/>
        <n x="64"/>
        <n x="65"/>
        <n x="79"/>
      </t>
    </mdx>
    <mdx n="0" f="v">
      <t c="5">
        <n x="78"/>
        <n x="16"/>
        <n x="66"/>
        <n x="67"/>
        <n x="79"/>
      </t>
    </mdx>
    <mdx n="0" f="v">
      <t c="5">
        <n x="78"/>
        <n x="16"/>
        <n x="68"/>
        <n x="69"/>
        <n x="79"/>
      </t>
    </mdx>
    <mdx n="0" f="v">
      <t c="5">
        <n x="78"/>
        <n x="16"/>
        <n x="70"/>
        <n x="71"/>
        <n x="79"/>
      </t>
    </mdx>
    <mdx n="0" f="v">
      <t c="5">
        <n x="78"/>
        <n x="16"/>
        <n x="74"/>
        <n x="75"/>
        <n x="79"/>
      </t>
    </mdx>
    <mdx n="0" f="v">
      <t c="5">
        <n x="78"/>
        <n x="16"/>
        <n x="76"/>
        <n x="77"/>
        <n x="2"/>
      </t>
    </mdx>
    <mdx n="0" f="v">
      <t c="5">
        <n x="78"/>
        <n x="16"/>
        <n x="76"/>
        <n x="77"/>
        <n x="3"/>
      </t>
    </mdx>
    <mdx n="0" f="v">
      <t c="5">
        <n x="78"/>
        <n x="16"/>
        <n x="76"/>
        <n x="77"/>
        <n x="4"/>
      </t>
    </mdx>
    <mdx n="0" f="v">
      <t c="5">
        <n x="78"/>
        <n x="16"/>
        <n x="76"/>
        <n x="77"/>
        <n x="5"/>
      </t>
    </mdx>
    <mdx n="0" f="v">
      <t c="5">
        <n x="78"/>
        <n x="16"/>
        <n x="76"/>
        <n x="77"/>
        <n x="6"/>
      </t>
    </mdx>
    <mdx n="0" f="v">
      <t c="5">
        <n x="78"/>
        <n x="16"/>
        <n x="76"/>
        <n x="77"/>
        <n x="7"/>
      </t>
    </mdx>
    <mdx n="0" f="v">
      <t c="5">
        <n x="78"/>
        <n x="16"/>
        <n x="76"/>
        <n x="77"/>
        <n x="8"/>
      </t>
    </mdx>
    <mdx n="0" f="v">
      <t c="5">
        <n x="78"/>
        <n x="16"/>
        <n x="76"/>
        <n x="77"/>
        <n x="9"/>
      </t>
    </mdx>
    <mdx n="0" f="v">
      <t c="5">
        <n x="78"/>
        <n x="16"/>
        <n x="76"/>
        <n x="77"/>
        <n x="10"/>
      </t>
    </mdx>
    <mdx n="0" f="v">
      <t c="5">
        <n x="78"/>
        <n x="16"/>
        <n x="76"/>
        <n x="77"/>
        <n x="11"/>
      </t>
    </mdx>
    <mdx n="0" f="v">
      <t c="5">
        <n x="78"/>
        <n x="16"/>
        <n x="76"/>
        <n x="77"/>
        <n x="12"/>
      </t>
    </mdx>
    <mdx n="0" f="v">
      <t c="5">
        <n x="78"/>
        <n x="16"/>
        <n x="76"/>
        <n x="77"/>
        <n x="13"/>
      </t>
    </mdx>
    <mdx n="0" f="v">
      <t c="5">
        <n x="78"/>
        <n x="16"/>
        <n x="76"/>
        <n x="77"/>
        <n x="79"/>
      </t>
    </mdx>
  </mdxMetadata>
  <valueMetadata count="874">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bk>
      <rc t="1" v="515"/>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7"/>
    </bk>
    <bk>
      <rc t="1" v="538"/>
    </bk>
    <bk>
      <rc t="1" v="539"/>
    </bk>
    <bk>
      <rc t="1" v="540"/>
    </bk>
    <bk>
      <rc t="1" v="541"/>
    </bk>
    <bk>
      <rc t="1" v="542"/>
    </bk>
    <bk>
      <rc t="1" v="543"/>
    </bk>
    <bk>
      <rc t="1" v="544"/>
    </bk>
    <bk>
      <rc t="1" v="545"/>
    </bk>
    <bk>
      <rc t="1" v="546"/>
    </bk>
    <bk>
      <rc t="1" v="547"/>
    </bk>
    <bk>
      <rc t="1" v="548"/>
    </bk>
    <bk>
      <rc t="1" v="549"/>
    </bk>
    <bk>
      <rc t="1" v="550"/>
    </bk>
    <bk>
      <rc t="1" v="551"/>
    </bk>
    <bk>
      <rc t="1" v="552"/>
    </bk>
    <bk>
      <rc t="1" v="553"/>
    </bk>
    <bk>
      <rc t="1" v="554"/>
    </bk>
    <bk>
      <rc t="1" v="555"/>
    </bk>
    <bk>
      <rc t="1" v="556"/>
    </bk>
    <bk>
      <rc t="1" v="557"/>
    </bk>
    <bk>
      <rc t="1" v="558"/>
    </bk>
    <bk>
      <rc t="1" v="559"/>
    </bk>
    <bk>
      <rc t="1" v="560"/>
    </bk>
    <bk>
      <rc t="1" v="561"/>
    </bk>
    <bk>
      <rc t="1" v="562"/>
    </bk>
    <bk>
      <rc t="1" v="563"/>
    </bk>
    <bk>
      <rc t="1" v="564"/>
    </bk>
    <bk>
      <rc t="1" v="565"/>
    </bk>
    <bk>
      <rc t="1" v="566"/>
    </bk>
    <bk>
      <rc t="1" v="567"/>
    </bk>
    <bk>
      <rc t="1" v="568"/>
    </bk>
    <bk>
      <rc t="1" v="569"/>
    </bk>
    <bk>
      <rc t="1" v="570"/>
    </bk>
    <bk>
      <rc t="1" v="571"/>
    </bk>
    <bk>
      <rc t="1" v="572"/>
    </bk>
    <bk>
      <rc t="1" v="573"/>
    </bk>
    <bk>
      <rc t="1" v="574"/>
    </bk>
    <bk>
      <rc t="1" v="575"/>
    </bk>
    <bk>
      <rc t="1" v="576"/>
    </bk>
    <bk>
      <rc t="1" v="577"/>
    </bk>
    <bk>
      <rc t="1" v="578"/>
    </bk>
    <bk>
      <rc t="1" v="579"/>
    </bk>
    <bk>
      <rc t="1" v="580"/>
    </bk>
    <bk>
      <rc t="1" v="581"/>
    </bk>
    <bk>
      <rc t="1" v="582"/>
    </bk>
    <bk>
      <rc t="1" v="583"/>
    </bk>
    <bk>
      <rc t="1" v="584"/>
    </bk>
    <bk>
      <rc t="1" v="585"/>
    </bk>
    <bk>
      <rc t="1" v="586"/>
    </bk>
    <bk>
      <rc t="1" v="587"/>
    </bk>
    <bk>
      <rc t="1" v="588"/>
    </bk>
    <bk>
      <rc t="1" v="589"/>
    </bk>
    <bk>
      <rc t="1" v="590"/>
    </bk>
    <bk>
      <rc t="1" v="591"/>
    </bk>
    <bk>
      <rc t="1" v="592"/>
    </bk>
    <bk>
      <rc t="1" v="593"/>
    </bk>
    <bk>
      <rc t="1" v="594"/>
    </bk>
    <bk>
      <rc t="1" v="595"/>
    </bk>
    <bk>
      <rc t="1" v="596"/>
    </bk>
    <bk>
      <rc t="1" v="597"/>
    </bk>
    <bk>
      <rc t="1" v="598"/>
    </bk>
    <bk>
      <rc t="1" v="599"/>
    </bk>
    <bk>
      <rc t="1" v="600"/>
    </bk>
    <bk>
      <rc t="1" v="601"/>
    </bk>
    <bk>
      <rc t="1" v="602"/>
    </bk>
    <bk>
      <rc t="1" v="603"/>
    </bk>
    <bk>
      <rc t="1" v="604"/>
    </bk>
    <bk>
      <rc t="1" v="605"/>
    </bk>
    <bk>
      <rc t="1" v="606"/>
    </bk>
    <bk>
      <rc t="1" v="607"/>
    </bk>
    <bk>
      <rc t="1" v="608"/>
    </bk>
    <bk>
      <rc t="1" v="609"/>
    </bk>
    <bk>
      <rc t="1" v="610"/>
    </bk>
    <bk>
      <rc t="1" v="611"/>
    </bk>
    <bk>
      <rc t="1" v="612"/>
    </bk>
    <bk>
      <rc t="1" v="613"/>
    </bk>
    <bk>
      <rc t="1" v="614"/>
    </bk>
    <bk>
      <rc t="1" v="615"/>
    </bk>
    <bk>
      <rc t="1" v="616"/>
    </bk>
    <bk>
      <rc t="1" v="617"/>
    </bk>
    <bk>
      <rc t="1" v="618"/>
    </bk>
    <bk>
      <rc t="1" v="619"/>
    </bk>
    <bk>
      <rc t="1" v="620"/>
    </bk>
    <bk>
      <rc t="1" v="621"/>
    </bk>
    <bk>
      <rc t="1" v="622"/>
    </bk>
    <bk>
      <rc t="1" v="623"/>
    </bk>
    <bk>
      <rc t="1" v="624"/>
    </bk>
    <bk>
      <rc t="1" v="625"/>
    </bk>
    <bk>
      <rc t="1" v="626"/>
    </bk>
    <bk>
      <rc t="1" v="627"/>
    </bk>
    <bk>
      <rc t="1" v="628"/>
    </bk>
    <bk>
      <rc t="1" v="629"/>
    </bk>
    <bk>
      <rc t="1" v="630"/>
    </bk>
    <bk>
      <rc t="1" v="631"/>
    </bk>
    <bk>
      <rc t="1" v="632"/>
    </bk>
    <bk>
      <rc t="1" v="633"/>
    </bk>
    <bk>
      <rc t="1" v="634"/>
    </bk>
    <bk>
      <rc t="1" v="635"/>
    </bk>
    <bk>
      <rc t="1" v="636"/>
    </bk>
    <bk>
      <rc t="1" v="637"/>
    </bk>
    <bk>
      <rc t="1" v="638"/>
    </bk>
    <bk>
      <rc t="1" v="639"/>
    </bk>
    <bk>
      <rc t="1" v="640"/>
    </bk>
    <bk>
      <rc t="1" v="641"/>
    </bk>
    <bk>
      <rc t="1" v="642"/>
    </bk>
    <bk>
      <rc t="1" v="643"/>
    </bk>
    <bk>
      <rc t="1" v="644"/>
    </bk>
    <bk>
      <rc t="1" v="645"/>
    </bk>
    <bk>
      <rc t="1" v="646"/>
    </bk>
    <bk>
      <rc t="1" v="647"/>
    </bk>
    <bk>
      <rc t="1" v="648"/>
    </bk>
    <bk>
      <rc t="1" v="649"/>
    </bk>
    <bk>
      <rc t="1" v="650"/>
    </bk>
    <bk>
      <rc t="1" v="651"/>
    </bk>
    <bk>
      <rc t="1" v="652"/>
    </bk>
    <bk>
      <rc t="1" v="653"/>
    </bk>
    <bk>
      <rc t="1" v="654"/>
    </bk>
    <bk>
      <rc t="1" v="655"/>
    </bk>
    <bk>
      <rc t="1" v="656"/>
    </bk>
    <bk>
      <rc t="1" v="657"/>
    </bk>
    <bk>
      <rc t="1" v="658"/>
    </bk>
    <bk>
      <rc t="1" v="659"/>
    </bk>
    <bk>
      <rc t="1" v="660"/>
    </bk>
    <bk>
      <rc t="1" v="661"/>
    </bk>
    <bk>
      <rc t="1" v="662"/>
    </bk>
    <bk>
      <rc t="1" v="663"/>
    </bk>
    <bk>
      <rc t="1" v="664"/>
    </bk>
    <bk>
      <rc t="1" v="665"/>
    </bk>
    <bk>
      <rc t="1" v="666"/>
    </bk>
    <bk>
      <rc t="1" v="667"/>
    </bk>
    <bk>
      <rc t="1" v="668"/>
    </bk>
    <bk>
      <rc t="1" v="669"/>
    </bk>
    <bk>
      <rc t="1" v="670"/>
    </bk>
    <bk>
      <rc t="1" v="671"/>
    </bk>
    <bk>
      <rc t="1" v="672"/>
    </bk>
    <bk>
      <rc t="1" v="673"/>
    </bk>
    <bk>
      <rc t="1" v="674"/>
    </bk>
    <bk>
      <rc t="1" v="675"/>
    </bk>
    <bk>
      <rc t="1" v="676"/>
    </bk>
    <bk>
      <rc t="1" v="677"/>
    </bk>
    <bk>
      <rc t="1" v="678"/>
    </bk>
    <bk>
      <rc t="1" v="679"/>
    </bk>
    <bk>
      <rc t="1" v="680"/>
    </bk>
    <bk>
      <rc t="1" v="681"/>
    </bk>
    <bk>
      <rc t="1" v="682"/>
    </bk>
    <bk>
      <rc t="1" v="683"/>
    </bk>
    <bk>
      <rc t="1" v="684"/>
    </bk>
    <bk>
      <rc t="1" v="685"/>
    </bk>
    <bk>
      <rc t="1" v="686"/>
    </bk>
    <bk>
      <rc t="1" v="687"/>
    </bk>
    <bk>
      <rc t="1" v="688"/>
    </bk>
    <bk>
      <rc t="1" v="689"/>
    </bk>
    <bk>
      <rc t="1" v="690"/>
    </bk>
    <bk>
      <rc t="1" v="691"/>
    </bk>
    <bk>
      <rc t="1" v="692"/>
    </bk>
    <bk>
      <rc t="1" v="693"/>
    </bk>
    <bk>
      <rc t="1" v="694"/>
    </bk>
    <bk>
      <rc t="1" v="695"/>
    </bk>
    <bk>
      <rc t="1" v="696"/>
    </bk>
    <bk>
      <rc t="1" v="697"/>
    </bk>
    <bk>
      <rc t="1" v="698"/>
    </bk>
    <bk>
      <rc t="1" v="699"/>
    </bk>
    <bk>
      <rc t="1" v="700"/>
    </bk>
    <bk>
      <rc t="1" v="701"/>
    </bk>
    <bk>
      <rc t="1" v="702"/>
    </bk>
    <bk>
      <rc t="1" v="703"/>
    </bk>
    <bk>
      <rc t="1" v="704"/>
    </bk>
    <bk>
      <rc t="1" v="705"/>
    </bk>
    <bk>
      <rc t="1" v="706"/>
    </bk>
    <bk>
      <rc t="1" v="707"/>
    </bk>
    <bk>
      <rc t="1" v="708"/>
    </bk>
    <bk>
      <rc t="1" v="709"/>
    </bk>
    <bk>
      <rc t="1" v="710"/>
    </bk>
    <bk>
      <rc t="1" v="711"/>
    </bk>
    <bk>
      <rc t="1" v="712"/>
    </bk>
    <bk>
      <rc t="1" v="713"/>
    </bk>
    <bk>
      <rc t="1" v="714"/>
    </bk>
    <bk>
      <rc t="1" v="715"/>
    </bk>
    <bk>
      <rc t="1" v="716"/>
    </bk>
    <bk>
      <rc t="1" v="717"/>
    </bk>
    <bk>
      <rc t="1" v="718"/>
    </bk>
    <bk>
      <rc t="1" v="719"/>
    </bk>
    <bk>
      <rc t="1" v="720"/>
    </bk>
    <bk>
      <rc t="1" v="721"/>
    </bk>
    <bk>
      <rc t="1" v="722"/>
    </bk>
    <bk>
      <rc t="1" v="723"/>
    </bk>
    <bk>
      <rc t="1" v="724"/>
    </bk>
    <bk>
      <rc t="1" v="725"/>
    </bk>
    <bk>
      <rc t="1" v="726"/>
    </bk>
    <bk>
      <rc t="1" v="727"/>
    </bk>
    <bk>
      <rc t="1" v="728"/>
    </bk>
    <bk>
      <rc t="1" v="729"/>
    </bk>
    <bk>
      <rc t="1" v="730"/>
    </bk>
    <bk>
      <rc t="1" v="731"/>
    </bk>
    <bk>
      <rc t="1" v="732"/>
    </bk>
    <bk>
      <rc t="1" v="733"/>
    </bk>
    <bk>
      <rc t="1" v="734"/>
    </bk>
    <bk>
      <rc t="1" v="735"/>
    </bk>
    <bk>
      <rc t="1" v="736"/>
    </bk>
    <bk>
      <rc t="1" v="737"/>
    </bk>
    <bk>
      <rc t="1" v="738"/>
    </bk>
    <bk>
      <rc t="1" v="739"/>
    </bk>
    <bk>
      <rc t="1" v="740"/>
    </bk>
    <bk>
      <rc t="1" v="741"/>
    </bk>
    <bk>
      <rc t="1" v="742"/>
    </bk>
    <bk>
      <rc t="1" v="743"/>
    </bk>
    <bk>
      <rc t="1" v="744"/>
    </bk>
    <bk>
      <rc t="1" v="745"/>
    </bk>
    <bk>
      <rc t="1" v="746"/>
    </bk>
    <bk>
      <rc t="1" v="747"/>
    </bk>
    <bk>
      <rc t="1" v="748"/>
    </bk>
    <bk>
      <rc t="1" v="749"/>
    </bk>
    <bk>
      <rc t="1" v="750"/>
    </bk>
    <bk>
      <rc t="1" v="751"/>
    </bk>
    <bk>
      <rc t="1" v="752"/>
    </bk>
    <bk>
      <rc t="1" v="753"/>
    </bk>
    <bk>
      <rc t="1" v="754"/>
    </bk>
    <bk>
      <rc t="1" v="755"/>
    </bk>
    <bk>
      <rc t="1" v="756"/>
    </bk>
    <bk>
      <rc t="1" v="757"/>
    </bk>
    <bk>
      <rc t="1" v="758"/>
    </bk>
    <bk>
      <rc t="1" v="759"/>
    </bk>
    <bk>
      <rc t="1" v="760"/>
    </bk>
    <bk>
      <rc t="1" v="761"/>
    </bk>
    <bk>
      <rc t="1" v="762"/>
    </bk>
    <bk>
      <rc t="1" v="763"/>
    </bk>
    <bk>
      <rc t="1" v="764"/>
    </bk>
    <bk>
      <rc t="1" v="765"/>
    </bk>
    <bk>
      <rc t="1" v="766"/>
    </bk>
    <bk>
      <rc t="1" v="767"/>
    </bk>
    <bk>
      <rc t="1" v="768"/>
    </bk>
    <bk>
      <rc t="1" v="769"/>
    </bk>
    <bk>
      <rc t="1" v="770"/>
    </bk>
    <bk>
      <rc t="1" v="771"/>
    </bk>
    <bk>
      <rc t="1" v="772"/>
    </bk>
    <bk>
      <rc t="1" v="773"/>
    </bk>
    <bk>
      <rc t="1" v="774"/>
    </bk>
    <bk>
      <rc t="1" v="775"/>
    </bk>
    <bk>
      <rc t="1" v="776"/>
    </bk>
    <bk>
      <rc t="1" v="777"/>
    </bk>
    <bk>
      <rc t="1" v="778"/>
    </bk>
    <bk>
      <rc t="1" v="779"/>
    </bk>
    <bk>
      <rc t="1" v="780"/>
    </bk>
    <bk>
      <rc t="1" v="781"/>
    </bk>
    <bk>
      <rc t="1" v="782"/>
    </bk>
    <bk>
      <rc t="1" v="783"/>
    </bk>
    <bk>
      <rc t="1" v="784"/>
    </bk>
    <bk>
      <rc t="1" v="785"/>
    </bk>
    <bk>
      <rc t="1" v="786"/>
    </bk>
    <bk>
      <rc t="1" v="787"/>
    </bk>
    <bk>
      <rc t="1" v="788"/>
    </bk>
    <bk>
      <rc t="1" v="789"/>
    </bk>
    <bk>
      <rc t="1" v="790"/>
    </bk>
    <bk>
      <rc t="1" v="791"/>
    </bk>
    <bk>
      <rc t="1" v="792"/>
    </bk>
    <bk>
      <rc t="1" v="793"/>
    </bk>
    <bk>
      <rc t="1" v="794"/>
    </bk>
    <bk>
      <rc t="1" v="795"/>
    </bk>
    <bk>
      <rc t="1" v="796"/>
    </bk>
    <bk>
      <rc t="1" v="797"/>
    </bk>
    <bk>
      <rc t="1" v="798"/>
    </bk>
    <bk>
      <rc t="1" v="799"/>
    </bk>
    <bk>
      <rc t="1" v="800"/>
    </bk>
    <bk>
      <rc t="1" v="801"/>
    </bk>
    <bk>
      <rc t="1" v="802"/>
    </bk>
    <bk>
      <rc t="1" v="803"/>
    </bk>
    <bk>
      <rc t="1" v="804"/>
    </bk>
    <bk>
      <rc t="1" v="805"/>
    </bk>
    <bk>
      <rc t="1" v="806"/>
    </bk>
    <bk>
      <rc t="1" v="807"/>
    </bk>
    <bk>
      <rc t="1" v="808"/>
    </bk>
    <bk>
      <rc t="1" v="809"/>
    </bk>
    <bk>
      <rc t="1" v="810"/>
    </bk>
    <bk>
      <rc t="1" v="811"/>
    </bk>
    <bk>
      <rc t="1" v="812"/>
    </bk>
    <bk>
      <rc t="1" v="813"/>
    </bk>
    <bk>
      <rc t="1" v="814"/>
    </bk>
    <bk>
      <rc t="1" v="815"/>
    </bk>
    <bk>
      <rc t="1" v="816"/>
    </bk>
    <bk>
      <rc t="1" v="817"/>
    </bk>
    <bk>
      <rc t="1" v="818"/>
    </bk>
    <bk>
      <rc t="1" v="819"/>
    </bk>
    <bk>
      <rc t="1" v="820"/>
    </bk>
    <bk>
      <rc t="1" v="821"/>
    </bk>
    <bk>
      <rc t="1" v="822"/>
    </bk>
    <bk>
      <rc t="1" v="823"/>
    </bk>
    <bk>
      <rc t="1" v="824"/>
    </bk>
    <bk>
      <rc t="1" v="825"/>
    </bk>
    <bk>
      <rc t="1" v="826"/>
    </bk>
    <bk>
      <rc t="1" v="827"/>
    </bk>
    <bk>
      <rc t="1" v="828"/>
    </bk>
    <bk>
      <rc t="1" v="829"/>
    </bk>
    <bk>
      <rc t="1" v="830"/>
    </bk>
    <bk>
      <rc t="1" v="831"/>
    </bk>
    <bk>
      <rc t="1" v="832"/>
    </bk>
    <bk>
      <rc t="1" v="833"/>
    </bk>
    <bk>
      <rc t="1" v="834"/>
    </bk>
    <bk>
      <rc t="1" v="835"/>
    </bk>
    <bk>
      <rc t="1" v="836"/>
    </bk>
    <bk>
      <rc t="1" v="837"/>
    </bk>
    <bk>
      <rc t="1" v="838"/>
    </bk>
    <bk>
      <rc t="1" v="839"/>
    </bk>
    <bk>
      <rc t="1" v="840"/>
    </bk>
    <bk>
      <rc t="1" v="841"/>
    </bk>
    <bk>
      <rc t="1" v="842"/>
    </bk>
    <bk>
      <rc t="1" v="843"/>
    </bk>
    <bk>
      <rc t="1" v="844"/>
    </bk>
    <bk>
      <rc t="1" v="845"/>
    </bk>
    <bk>
      <rc t="1" v="846"/>
    </bk>
    <bk>
      <rc t="1" v="847"/>
    </bk>
    <bk>
      <rc t="1" v="848"/>
    </bk>
    <bk>
      <rc t="1" v="849"/>
    </bk>
    <bk>
      <rc t="1" v="850"/>
    </bk>
    <bk>
      <rc t="1" v="851"/>
    </bk>
    <bk>
      <rc t="1" v="852"/>
    </bk>
    <bk>
      <rc t="1" v="853"/>
    </bk>
    <bk>
      <rc t="1" v="854"/>
    </bk>
    <bk>
      <rc t="1" v="855"/>
    </bk>
    <bk>
      <rc t="1" v="856"/>
    </bk>
    <bk>
      <rc t="1" v="857"/>
    </bk>
    <bk>
      <rc t="1" v="858"/>
    </bk>
    <bk>
      <rc t="1" v="859"/>
    </bk>
    <bk>
      <rc t="1" v="860"/>
    </bk>
    <bk>
      <rc t="1" v="861"/>
    </bk>
    <bk>
      <rc t="1" v="862"/>
    </bk>
    <bk>
      <rc t="1" v="863"/>
    </bk>
    <bk>
      <rc t="1" v="864"/>
    </bk>
    <bk>
      <rc t="1" v="865"/>
    </bk>
    <bk>
      <rc t="1" v="866"/>
    </bk>
    <bk>
      <rc t="1" v="867"/>
    </bk>
    <bk>
      <rc t="1" v="868"/>
    </bk>
    <bk>
      <rc t="1" v="869"/>
    </bk>
    <bk>
      <rc t="1" v="870"/>
    </bk>
    <bk>
      <rc t="1" v="871"/>
    </bk>
    <bk>
      <rc t="1" v="872"/>
    </bk>
    <bk>
      <rc t="1" v="873"/>
    </bk>
  </valueMetadata>
</metadata>
</file>

<file path=xl/sharedStrings.xml><?xml version="1.0" encoding="utf-8"?>
<sst xmlns="http://schemas.openxmlformats.org/spreadsheetml/2006/main" count="1225" uniqueCount="386">
  <si>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</si>
  <si>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</si>
  <si>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</si>
  <si>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</si>
  <si>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</si>
  <si>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</si>
  <si>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</si>
  <si>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</si>
  <si>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</si>
  <si>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</si>
  <si>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</si>
  <si>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</si>
  <si>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</si>
  <si>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</si>
  <si>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</si>
  <si>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</si>
  <si>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</si>
  <si>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</si>
  <si>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</si>
  <si>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</si>
  <si>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</si>
  <si>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</si>
  <si>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</si>
  <si>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</si>
  <si>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</si>
  <si>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</si>
  <si>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</si>
  <si>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</si>
  <si>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</si>
  <si>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</si>
  <si>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</si>
  <si>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</si>
  <si>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</si>
  <si>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</si>
  <si>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</si>
  <si>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</si>
  <si>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</si>
  <si>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</si>
  <si>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</si>
  <si>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Speed limits:</t>
  </si>
  <si>
    <t>Russia</t>
  </si>
  <si>
    <t>China</t>
  </si>
  <si>
    <t>1000 km</t>
  </si>
  <si>
    <t>LI</t>
  </si>
  <si>
    <t>HR</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</si>
  <si>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</si>
  <si>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</si>
  <si>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</si>
  <si>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</si>
  <si>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</si>
  <si>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</si>
  <si>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</si>
  <si>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</si>
  <si>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</si>
  <si>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</si>
  <si>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</si>
  <si>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</si>
  <si>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</si>
  <si>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44</t>
  </si>
  <si>
    <t>25</t>
  </si>
  <si>
    <t>19</t>
  </si>
  <si>
    <t>21.5</t>
  </si>
  <si>
    <t>50</t>
  </si>
  <si>
    <t>38</t>
  </si>
  <si>
    <t>Passenger transport</t>
  </si>
  <si>
    <t>Road transport</t>
  </si>
  <si>
    <t>Built-up areas</t>
  </si>
  <si>
    <t>Outside built-up areas</t>
  </si>
  <si>
    <t>Motorways</t>
  </si>
  <si>
    <t>(130)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</si>
  <si>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</si>
  <si>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</si>
  <si>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</si>
  <si>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</si>
  <si>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</si>
  <si>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</si>
  <si>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</si>
  <si>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</si>
  <si>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</si>
  <si>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</si>
  <si>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</si>
  <si>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</si>
  <si>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</si>
  <si>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</si>
  <si>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</si>
  <si>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</si>
  <si>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</si>
  <si>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</si>
  <si>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</si>
  <si>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</si>
  <si>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</si>
  <si>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</si>
  <si>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</si>
  <si>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</si>
  <si>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</si>
  <si>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</si>
  <si>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billion pkm</t>
  </si>
  <si>
    <t>billion tkm</t>
  </si>
  <si>
    <t>Oil pipeline</t>
  </si>
  <si>
    <r>
      <t>Blood alcohol limit</t>
    </r>
    <r>
      <rPr>
        <sz val="8"/>
        <rFont val="Arial"/>
        <family val="2"/>
      </rPr>
      <t>, grams of alcohol in 1 litre of blood</t>
    </r>
  </si>
  <si>
    <t>MK</t>
  </si>
  <si>
    <t>by type of expenditure</t>
  </si>
  <si>
    <t>Transport infrastructure</t>
  </si>
  <si>
    <t>Vehicle stock</t>
  </si>
  <si>
    <t>(2)</t>
  </si>
  <si>
    <r>
      <t xml:space="preserve">Road network </t>
    </r>
    <r>
      <rPr>
        <sz val="8"/>
        <rFont val="Arial"/>
        <family val="2"/>
      </rPr>
      <t>(paved)</t>
    </r>
  </si>
  <si>
    <t xml:space="preserve">Road fatalities </t>
  </si>
  <si>
    <t>(3)</t>
  </si>
  <si>
    <t>Inland waterways</t>
  </si>
  <si>
    <t>(4)</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</si>
  <si>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</si>
  <si>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</si>
  <si>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</si>
  <si>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</si>
  <si>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</si>
  <si>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</si>
  <si>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</si>
  <si>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</si>
  <si>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</si>
  <si>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</si>
  <si>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</si>
  <si>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</si>
  <si>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</si>
  <si>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</si>
  <si>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</si>
  <si>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</si>
  <si>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</si>
  <si>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</si>
  <si>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Waterborne </t>
  </si>
  <si>
    <t>Transport safety</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</si>
  <si>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</si>
  <si>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</si>
  <si>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</si>
  <si>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</si>
  <si>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</si>
  <si>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(2) : road, rail, inland waterways, oil pipelines, intra-EU air, intra-EU sea</t>
  </si>
  <si>
    <t>Pipelines</t>
  </si>
  <si>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</si>
  <si>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</si>
  <si>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</si>
  <si>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</si>
  <si>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</si>
  <si>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</si>
  <si>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</si>
  <si>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</si>
  <si>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</si>
  <si>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</si>
  <si>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</si>
  <si>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(6)</t>
  </si>
  <si>
    <r>
      <t>DE</t>
    </r>
    <r>
      <rPr>
        <sz val="8"/>
        <rFont val="Arial"/>
        <family val="2"/>
      </rPr>
      <t xml:space="preserve">: Motorways: No general speed limit, recommended speed limit is 130 km/h (more than half the network has a speed limit of 120 km/h or less).    </t>
    </r>
    <r>
      <rPr>
        <b/>
        <sz val="8"/>
        <rFont val="Arial"/>
        <family val="2"/>
      </rPr>
      <t/>
    </r>
  </si>
  <si>
    <t xml:space="preserve">Export + Import </t>
  </si>
  <si>
    <t>Inland waterway</t>
  </si>
  <si>
    <r>
      <t>Weight</t>
    </r>
    <r>
      <rPr>
        <sz val="8"/>
        <rFont val="Arial"/>
        <family val="2"/>
      </rPr>
      <t xml:space="preserve"> (million tonnes)</t>
    </r>
  </si>
  <si>
    <t>Other purchased transport services</t>
  </si>
  <si>
    <t>Blood alcohol limits:</t>
  </si>
  <si>
    <t xml:space="preserve">In many countries, special (more restrictive) rules apply to novice (i.e. new, unexperienced) and professional drivers </t>
  </si>
  <si>
    <t>Weight per bearing axle</t>
  </si>
  <si>
    <t>Weight per drive axle</t>
  </si>
  <si>
    <t>44 (2)</t>
  </si>
  <si>
    <t>26 (1)</t>
  </si>
  <si>
    <t>EUROPEAN UNION</t>
  </si>
  <si>
    <t>European Commission</t>
  </si>
  <si>
    <t>General</t>
  </si>
  <si>
    <r>
      <t xml:space="preserve">in co-operation with </t>
    </r>
    <r>
      <rPr>
        <b/>
        <sz val="10"/>
        <rFont val="Arial"/>
        <family val="2"/>
      </rPr>
      <t>Eurostat</t>
    </r>
  </si>
  <si>
    <t>Self propulsion</t>
  </si>
  <si>
    <t>Post</t>
  </si>
  <si>
    <t>Unknown</t>
  </si>
  <si>
    <t>GDP*</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</si>
  <si>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</si>
  <si>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</si>
  <si>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</si>
  <si>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</si>
  <si>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</si>
  <si>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</si>
  <si>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</si>
  <si>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</si>
  <si>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</si>
  <si>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</si>
  <si>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</si>
  <si>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</si>
  <si>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</si>
  <si>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</si>
  <si>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</si>
  <si>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</si>
  <si>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</si>
  <si>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</si>
  <si>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</si>
  <si>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t xml:space="preserve">Gross Value Added </t>
  </si>
  <si>
    <t>Environmental taxes and transport</t>
  </si>
  <si>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</si>
  <si>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</si>
  <si>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</si>
  <si>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</si>
  <si>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</si>
  <si>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</si>
  <si>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</si>
  <si>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2.1.13</t>
  </si>
  <si>
    <t>2.1.14</t>
  </si>
  <si>
    <t>2.1.15</t>
  </si>
  <si>
    <t>(**) Including all urban and suburban land transport modes (motor bus, tramway, streetcar, trolley bus, underground and elevated railways)</t>
  </si>
  <si>
    <t>passenger transport (**)</t>
  </si>
  <si>
    <t>11,5</t>
  </si>
  <si>
    <r>
      <t>Source</t>
    </r>
    <r>
      <rPr>
        <sz val="8"/>
        <rFont val="Arial"/>
        <family val="2"/>
      </rPr>
      <t>: International Transport Forum, national sources</t>
    </r>
  </si>
  <si>
    <t>130</t>
  </si>
  <si>
    <t>Warehousing and support activities</t>
  </si>
  <si>
    <t>:</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</si>
  <si>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</si>
  <si>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</si>
  <si>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</si>
  <si>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</si>
  <si>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</si>
  <si>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</si>
  <si>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</si>
  <si>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t>EU-28</t>
  </si>
  <si>
    <t>AL</t>
  </si>
  <si>
    <t>GDP: at constant year 2005 prices and exchange rates</t>
  </si>
  <si>
    <t>(3): Japan: included in railway pkm</t>
  </si>
  <si>
    <t>(8)</t>
  </si>
  <si>
    <t>(1): Divided highways with 4 or more lanes (rural or urban interstate, freeways, expressways, arterial and collector) with full access control by the authorities.</t>
  </si>
  <si>
    <t>(2): Japan: national expressways.</t>
  </si>
  <si>
    <t>(7)</t>
  </si>
  <si>
    <r>
      <t xml:space="preserve">GDP </t>
    </r>
    <r>
      <rPr>
        <sz val="8"/>
        <rFont val="Arial"/>
        <family val="2"/>
      </rPr>
      <t>at year 2005 prices and exchange rates</t>
    </r>
  </si>
  <si>
    <t>GDP (at constant year 2005 prices)</t>
  </si>
  <si>
    <t>(2) Figures on number of persons employed in transport, total workforce and shares per mode based on Eurostat Labour Force Survey (age 15-64 years).</t>
  </si>
  <si>
    <t xml:space="preserve">37 </t>
  </si>
  <si>
    <t>90</t>
  </si>
  <si>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</si>
  <si>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</si>
  <si>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</si>
  <si>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48</t>
  </si>
  <si>
    <t>100</t>
  </si>
  <si>
    <t>(1) Only for air suspension or similar, and ABS (Anti-lock Braking System)</t>
  </si>
  <si>
    <t>(2) Under specific conditions EMS (European Modular System) combinations may have a maximum length of 25.25m and maximum mass of 60t.</t>
  </si>
  <si>
    <t xml:space="preserve">36 </t>
  </si>
  <si>
    <t xml:space="preserve">40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</si>
  <si>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</si>
  <si>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</si>
  <si>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</si>
  <si>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FI (3)</t>
  </si>
  <si>
    <t>(3) For vehicles registered in an EEA member country.</t>
  </si>
  <si>
    <t>(4) 5 axles = 44t; 6 axles = 56t; 7 axles = 60t, 8 axels 64-68 t (restrictions for ADR), 69-76 t (not for ADR).</t>
  </si>
  <si>
    <t>(5) 5 axles = 46t, 6 axles = 64t, 7 axles = 64t.</t>
  </si>
  <si>
    <t xml:space="preserve"> 40 - 44</t>
  </si>
  <si>
    <t xml:space="preserve">39 </t>
  </si>
  <si>
    <t>Year 2015 = 100</t>
  </si>
  <si>
    <t>million EUR</t>
  </si>
  <si>
    <t>EUR</t>
  </si>
  <si>
    <r>
      <t xml:space="preserve">Value </t>
    </r>
    <r>
      <rPr>
        <sz val="8"/>
        <rFont val="Arial"/>
        <family val="2"/>
      </rPr>
      <t>(billion EUR)</t>
    </r>
  </si>
  <si>
    <r>
      <t>Source:</t>
    </r>
    <r>
      <rPr>
        <sz val="8"/>
        <rFont val="Arial"/>
        <family val="2"/>
      </rPr>
      <t xml:space="preserve">  DG Taxation and Customs Union, based on Eurostat.</t>
    </r>
  </si>
  <si>
    <r>
      <t xml:space="preserve">Source: </t>
    </r>
    <r>
      <rPr>
        <sz val="8"/>
        <rFont val="Arial"/>
        <family val="2"/>
      </rPr>
      <t>DG Taxation and Customs Union, based on Eurostat.</t>
    </r>
  </si>
  <si>
    <t>EU-27</t>
  </si>
  <si>
    <r>
      <t>Source :</t>
    </r>
    <r>
      <rPr>
        <sz val="8"/>
        <rFont val="Arial"/>
        <family val="2"/>
      </rPr>
      <t xml:space="preserve"> Eurostat  [nama_10_co3_p3]</t>
    </r>
    <r>
      <rPr>
        <sz val="8"/>
        <rFont val="Arial"/>
        <family val="2"/>
      </rPr>
      <t xml:space="preserve">. Final consumption data from the new ESA2010 National Accounts Methodology. </t>
    </r>
  </si>
  <si>
    <t>(EU-27)</t>
  </si>
  <si>
    <t>96</t>
  </si>
  <si>
    <t>32</t>
  </si>
  <si>
    <t>24 (1)</t>
  </si>
  <si>
    <t>18 (1,2)</t>
  </si>
  <si>
    <t>26 (1,2)</t>
  </si>
  <si>
    <t>42 (1)</t>
  </si>
  <si>
    <t>(6) Increased values are applicable for certain types of transport.</t>
  </si>
  <si>
    <t xml:space="preserve">44 (6) </t>
  </si>
  <si>
    <t>10  (6)</t>
  </si>
  <si>
    <t>28 (1)</t>
  </si>
  <si>
    <t>44 (4)</t>
  </si>
  <si>
    <t>40 (7)</t>
  </si>
  <si>
    <t>(7) On some roads the permissible maximum weight is 74 t.</t>
  </si>
  <si>
    <r>
      <t>Source</t>
    </r>
    <r>
      <rPr>
        <sz val="8"/>
        <rFont val="Arial"/>
        <family val="2"/>
      </rPr>
      <t>: Eurostat [sbs_na_1a_se_r2], estimates (</t>
    </r>
    <r>
      <rPr>
        <i/>
        <sz val="8"/>
        <rFont val="Arial"/>
        <family val="2"/>
      </rPr>
      <t>in italics</t>
    </r>
    <r>
      <rPr>
        <sz val="8"/>
        <rFont val="Arial"/>
        <family val="2"/>
      </rPr>
      <t>)</t>
    </r>
  </si>
  <si>
    <t>Annual Growth Rates EU-27</t>
  </si>
  <si>
    <r>
      <rPr>
        <b/>
        <sz val="8"/>
        <rFont val="Arial"/>
        <family val="2"/>
      </rPr>
      <t>Source:</t>
    </r>
    <r>
      <rPr>
        <sz val="8"/>
        <rFont val="Arial"/>
        <family val="2"/>
      </rPr>
      <t xml:space="preserve"> Eurostat  [nama_10_gdp], tables 2.2.2 and 2.3.2</t>
    </r>
  </si>
  <si>
    <t>avg growth 2000-2018</t>
  </si>
  <si>
    <t>Partner: Extra EU-27</t>
  </si>
  <si>
    <t>Comparison EU-27 - World</t>
  </si>
  <si>
    <r>
      <t xml:space="preserve">Air </t>
    </r>
    <r>
      <rPr>
        <sz val="8"/>
        <rFont val="Arial"/>
        <family val="2"/>
      </rPr>
      <t>(domestic / intra-EU-27)</t>
    </r>
  </si>
  <si>
    <r>
      <t xml:space="preserve">Sea </t>
    </r>
    <r>
      <rPr>
        <sz val="8"/>
        <rFont val="Arial"/>
        <family val="2"/>
      </rPr>
      <t>(domestic / intra-EU-27)</t>
    </r>
  </si>
  <si>
    <r>
      <t>Source</t>
    </r>
    <r>
      <rPr>
        <sz val="8"/>
        <rFont val="Arial"/>
        <family val="2"/>
      </rPr>
      <t>: Chapter 2.2 and 2.3, national statistics (CN, JP, US) International Transport Forum (RU), estimates (</t>
    </r>
    <r>
      <rPr>
        <i/>
        <sz val="8"/>
        <rFont val="Arial"/>
        <family val="2"/>
      </rPr>
      <t>in italics</t>
    </r>
    <r>
      <rPr>
        <sz val="8"/>
        <rFont val="Arial"/>
        <family val="2"/>
      </rPr>
      <t>)</t>
    </r>
  </si>
  <si>
    <t>Unknown (**)</t>
  </si>
  <si>
    <t>Pipeline (*)</t>
  </si>
  <si>
    <t>Post (*)</t>
  </si>
  <si>
    <t>Self propulsion (*)</t>
  </si>
  <si>
    <t>(**) The trade type with UK is unknown for reporting countries FR, HR, NL, SI, DK, AT, SE;</t>
  </si>
  <si>
    <t>(EU 27)</t>
  </si>
  <si>
    <t>Source: Eurostat [prc_hicp_aind]</t>
  </si>
  <si>
    <t>Statistical overview EU transport</t>
  </si>
  <si>
    <t>Transport growth EU-27 (graph)</t>
  </si>
  <si>
    <t>Road transport: speed limits, blood alcohol limits</t>
  </si>
  <si>
    <t>Road: maximum gross vehicle weight</t>
  </si>
  <si>
    <t>Employment by mode of transport</t>
  </si>
  <si>
    <t>Number of enterprises by mode of transport</t>
  </si>
  <si>
    <t>Turnover by mode of transport</t>
  </si>
  <si>
    <t>EU-27: External trade by mode of transport</t>
  </si>
  <si>
    <t>Environmental taxes and transport: energy taxes as % of GDP - transport fuel taxes</t>
  </si>
  <si>
    <t>Environmental taxes and transport:  environmental taxes as % of GDP - transport (excl. fuel)</t>
  </si>
  <si>
    <t>Comparison EU-27 - World: infrastructure and vehicles</t>
  </si>
  <si>
    <t>Comparison EU-27 - World: passenger and freight transport</t>
  </si>
  <si>
    <t>Transport growth EU-27</t>
  </si>
  <si>
    <t>Speed limits, blood alcohol limits</t>
  </si>
  <si>
    <t>Maximum gross vehicle weight</t>
  </si>
  <si>
    <t>Number of enterprises by mode of transport (*)</t>
  </si>
  <si>
    <t>Turnover by mode of transport (*)</t>
  </si>
  <si>
    <t xml:space="preserve"> EU-27 : Evolution of consumer prices for passenger transport</t>
  </si>
  <si>
    <t>EU-27 : External trade by mode of transport</t>
  </si>
  <si>
    <t>Passenger and freight transport</t>
  </si>
  <si>
    <t xml:space="preserve">NB: </t>
  </si>
  <si>
    <r>
      <t>NB</t>
    </r>
    <r>
      <rPr>
        <sz val="8"/>
        <rFont val="Arial"/>
        <family val="2"/>
      </rPr>
      <t>:</t>
    </r>
  </si>
  <si>
    <r>
      <t xml:space="preserve">NB: </t>
    </r>
    <r>
      <rPr>
        <sz val="8"/>
        <rFont val="Arial"/>
        <family val="2"/>
      </rPr>
      <t>(*) Trade by post, pipeline and self propulsion not available for partner UK;</t>
    </r>
  </si>
  <si>
    <t>NB:</t>
  </si>
  <si>
    <r>
      <t xml:space="preserve">NB: </t>
    </r>
    <r>
      <rPr>
        <sz val="8"/>
        <rFont val="Arial"/>
        <family val="2"/>
      </rPr>
      <t>EU totals are weighted averages</t>
    </r>
  </si>
  <si>
    <t>(2): China: passenger-kilometers of highways including buses and coaches</t>
  </si>
  <si>
    <t>7 / 10</t>
  </si>
  <si>
    <t>12 / 13</t>
  </si>
  <si>
    <t>40 / 42</t>
  </si>
  <si>
    <t>40 / 44</t>
  </si>
  <si>
    <t>25 / 28</t>
  </si>
  <si>
    <t>25 / 26</t>
  </si>
  <si>
    <t>33 / 38</t>
  </si>
  <si>
    <t>36 / 38</t>
  </si>
  <si>
    <t>44 / 60</t>
  </si>
  <si>
    <t xml:space="preserve">40 / 44 </t>
  </si>
  <si>
    <t>35 / 36</t>
  </si>
  <si>
    <t>21.5 / 30.5</t>
  </si>
  <si>
    <t>32 / 36 / 38</t>
  </si>
  <si>
    <t>46 / 50</t>
  </si>
  <si>
    <t>(1) : passenger cars, powered two-wheelers, buses and coaches, tram and metro, railways, intra-EU air, intra-EU sea</t>
  </si>
  <si>
    <t>70 / 90  / 120</t>
  </si>
  <si>
    <t>80 / 90</t>
  </si>
  <si>
    <t>90 / 110</t>
  </si>
  <si>
    <t>80 / 100</t>
  </si>
  <si>
    <t>30 / 50</t>
  </si>
  <si>
    <t>70 / 90</t>
  </si>
  <si>
    <t>90 / 100</t>
  </si>
  <si>
    <t>110 / 130</t>
  </si>
  <si>
    <t>120 / 140</t>
  </si>
  <si>
    <t>80 / 120</t>
  </si>
  <si>
    <t>50 / 60</t>
  </si>
  <si>
    <t>US</t>
  </si>
  <si>
    <t>Bus + trolley bus + coach</t>
  </si>
  <si>
    <t xml:space="preserve">Tram and  metro </t>
  </si>
  <si>
    <t>(1): US: Including light trucks / vans</t>
  </si>
  <si>
    <t>ranking in 2019</t>
  </si>
  <si>
    <t>ranking in 2019 (EU-27)</t>
  </si>
  <si>
    <r>
      <t xml:space="preserve">EL, FR, HR, CY, LU, HU, NL, PT, RO </t>
    </r>
    <r>
      <rPr>
        <sz val="8"/>
        <rFont val="Arial"/>
        <family val="2"/>
      </rPr>
      <t xml:space="preserve">provisional data; </t>
    </r>
  </si>
  <si>
    <t>120/140</t>
  </si>
  <si>
    <t xml:space="preserve">90 </t>
  </si>
  <si>
    <t>90 / 120</t>
  </si>
  <si>
    <t xml:space="preserve">80 / 90 </t>
  </si>
  <si>
    <t>40 / 50</t>
  </si>
  <si>
    <t>60 / 80</t>
  </si>
  <si>
    <t>100 / 120 / 130</t>
  </si>
  <si>
    <t>100 / 120</t>
  </si>
  <si>
    <r>
      <t>Source</t>
    </r>
    <r>
      <rPr>
        <sz val="8"/>
        <rFont val="Arial"/>
        <family val="2"/>
      </rPr>
      <t>: EC Road Safety website, national sources, World Health Organization</t>
    </r>
  </si>
  <si>
    <t>2018 (million EUR)</t>
  </si>
  <si>
    <r>
      <t>Source</t>
    </r>
    <r>
      <rPr>
        <sz val="8"/>
        <rFont val="Arial"/>
        <family val="2"/>
      </rPr>
      <t xml:space="preserve">: Chapter 2.5, 2.6 and 2.7,  International Transport Forum (fatalities) , Union Internationale des Chemins de Fer (JP, CN), national statistics (CN, JP, RU, US), estimates </t>
    </r>
    <r>
      <rPr>
        <i/>
        <sz val="8"/>
        <rFont val="Arial"/>
        <family val="2"/>
      </rPr>
      <t>(in italics)</t>
    </r>
  </si>
  <si>
    <t>1995-2019 p.a.</t>
  </si>
  <si>
    <t>2000-2019 p.a.</t>
  </si>
  <si>
    <t>2018-2019</t>
  </si>
  <si>
    <t>avg growth 95-19</t>
  </si>
  <si>
    <t>growth 18-19</t>
  </si>
  <si>
    <t>(1) The transport share amounts of 4.6 % of total GVA if postal and courier activities are not included. Estimations based on Eurostat National Account (2018 data).</t>
  </si>
  <si>
    <t>(3) 4.6 % of total employment if postal and courier activities are not included.</t>
  </si>
  <si>
    <t xml:space="preserve">Employment by mode of transport (*) </t>
  </si>
  <si>
    <t>2018 (in 1 000)</t>
  </si>
  <si>
    <t>With around EUR 624  billion in Gross Value Added (GVA) at current prices, the transport and storage services sector (including postal and courier activities) accounted for about 5 % of total GVA in the EU-27 in 2019 (1). It should be noted, however, that this figure only includes the GVA of companies whose main activity is the provision of transport (and transport-related) services and that own account transport operations are not included.</t>
  </si>
  <si>
    <t xml:space="preserve">In 2019, the transport and storage services sector (including postal and courier activities) in the EU-27 employed around 10.5 million persons (2), some 5.4 % of the total workforce (3). Around 52 % of them worked in land transport (road, rail and pipelines), 3 % in water transport (sea and inland waterways), 4 % in air transport and 27.5  % in warehousing and supporting and  transport activities (such as cargo handling, storage and warehousing) and the remaining 14 % in postal and courier activities. </t>
  </si>
  <si>
    <t>In 2019, private households in the EU-27 spent EUR 964 billion or roughly 13% of their total consumption on transport-related items.</t>
  </si>
  <si>
    <t>Around 28.5 % of this sum (around EUR 274 billion) was used to purchase vehicles, around half (EUR 523 billion) was spent on the operation of personal transport equipment (e.g. to buy fuel for the car) and the rest (EUR 167 billion) was spent for transport services (e.g. bus, train, plane tickets).</t>
  </si>
  <si>
    <t>In 2019 total goods transport activities in the EU-27 are estimated to amount to 3 392 billion tkm. This figure includes intra-EU air and sea transport but not transport activities between the EU and the rest of the world. Road transport accounted for 52 % of this total, rail for 12 %, inland waterways for 4.1  % and oil pipelines for 3 %. Intra-EU maritime transport was the second most important mode with a share of 28.9 % while intra-EU air transport only accounted for 0.1 % of the total.</t>
  </si>
  <si>
    <t>In 2019, total passenger transport activities in the EU-27 by any motorized means of transport are estimated to  amount to 6038 billion pkm or on average around 13 498 km per person. This figure includes intra-EU air and sea transport but not transport activities between the EU and the rest of the world. Passenger cars accounted for 71.6 % of this total, powered two-wheelers for 1.9 %, buses &amp; coaches for 8.1  %, railways for 7  % and tram and metro for 1.4 %. Intra-EU air and intra-EU maritime transport contributed for 9.7 % and 0.3 % respectively.</t>
  </si>
  <si>
    <r>
      <t>Road:</t>
    </r>
    <r>
      <rPr>
        <sz val="8"/>
        <color theme="1"/>
        <rFont val="Arial"/>
        <family val="2"/>
      </rPr>
      <t xml:space="preserve">  22 763 persons were killed in road accidents (fatalities within 30 days) in 2019, 2.4 % less than in 2018 (when 23 331 people lost their lives). In comparison with 2001, the number of road fatalities was lower by more than half (-56.5 %). </t>
    </r>
  </si>
  <si>
    <r>
      <t>Rail:</t>
    </r>
    <r>
      <rPr>
        <sz val="8"/>
        <color theme="1"/>
        <rFont val="Arial"/>
        <family val="2"/>
      </rPr>
      <t xml:space="preserve"> 16 passengers lost their lives in 2019; this figure does not include casualties among railway employees or other people run over by trains.</t>
    </r>
  </si>
  <si>
    <r>
      <t xml:space="preserve">Air: </t>
    </r>
    <r>
      <rPr>
        <sz val="8"/>
        <color theme="1"/>
        <rFont val="Arial"/>
        <family val="2"/>
      </rPr>
      <t>No life was lost in 2020.</t>
    </r>
  </si>
  <si>
    <t>(3): RU: roads of federal importance</t>
  </si>
  <si>
    <t xml:space="preserve">(4): USA: a sum of partly overlapping networks. </t>
  </si>
  <si>
    <t>(5): China: both oil and gas pipelines</t>
  </si>
  <si>
    <t>(6): USA: light duty vehicles, short wheel and long wheel base.</t>
  </si>
  <si>
    <t xml:space="preserve">(7): Japan: ordinary, small and light four-wheeled vehicles. </t>
  </si>
  <si>
    <t>(8): Japan: including 8.27 million light motor vehicles.</t>
  </si>
  <si>
    <t>(4): Japan: 2017 value</t>
  </si>
  <si>
    <t>EU-27: Evolution of consumer prices for passenger transport</t>
  </si>
  <si>
    <r>
      <t>BE</t>
    </r>
    <r>
      <rPr>
        <sz val="8"/>
        <rFont val="Arial"/>
        <family val="2"/>
      </rPr>
      <t xml:space="preserve">:70 km/h outside built-up areas in the Flemish Region; 30 km/h in Brussels; </t>
    </r>
  </si>
  <si>
    <t>Statistical overview - EU transport</t>
  </si>
  <si>
    <t>(7): China: oil and gas pipelines.</t>
  </si>
  <si>
    <t>(8): USA: refers to coastal shipping.</t>
  </si>
  <si>
    <t>(9): China: both coastwise and inland waterway transport.</t>
  </si>
  <si>
    <t>(6): US: Class I rail</t>
  </si>
  <si>
    <t xml:space="preserve">(5): US: 2018 figures </t>
  </si>
  <si>
    <t>(9)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</si>
</sst>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 numFmtId="177" formatCode="#.\ ###\ ##0"/>
    <numFmt numFmtId="178" formatCode="#,##0.0;\-#,##0.0;"/>
  </numFmts>
  <fonts count="33" x14ac:knownFonts="1">
    <font>
      <sz val="10"/>
      <name val="Arial"/>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0"/>
      <name val="Arial"/>
      <family val="2"/>
    </font>
    <font>
      <b/>
      <sz val="6"/>
      <name val="Arial"/>
      <family val="2"/>
    </font>
    <font>
      <b/>
      <sz val="12"/>
      <name val="Arial"/>
      <family val="2"/>
    </font>
    <font>
      <sz val="10"/>
      <name val="Times"/>
      <family val="1"/>
    </font>
    <font>
      <sz val="11"/>
      <name val="Arial"/>
      <family val="2"/>
    </font>
    <font>
      <sz val="9"/>
      <name val="Arial"/>
      <family val="2"/>
    </font>
    <font>
      <sz val="12"/>
      <name val="Arial"/>
      <family val="2"/>
    </font>
    <font>
      <sz val="11"/>
      <name val="Arial"/>
      <family val="2"/>
    </font>
    <font>
      <sz val="8"/>
      <color theme="1"/>
      <name val="Arial"/>
      <family val="2"/>
    </font>
    <font>
      <u/>
      <sz val="10"/>
      <color theme="10"/>
      <name val="Arial"/>
      <family val="2"/>
    </font>
    <font>
      <b/>
      <sz val="8"/>
      <color theme="1"/>
      <name val="Arial"/>
      <family val="2"/>
    </font>
    <font>
      <i/>
      <sz val="8"/>
      <color theme="1"/>
      <name val="Arial"/>
      <family val="2"/>
    </font>
    <font>
      <sz val="11"/>
      <color theme="1"/>
      <name val="Times New Roman"/>
      <family val="1"/>
    </font>
    <font>
      <b/>
      <sz val="10"/>
      <color theme="1"/>
      <name val="Arial"/>
      <family val="2"/>
    </font>
    <font>
      <b/>
      <sz val="11"/>
      <color theme="1"/>
      <name val="Arial"/>
      <family val="2"/>
    </font>
    <font>
      <sz val="10"/>
      <color theme="1"/>
      <name val="Arial"/>
      <family val="2"/>
    </font>
    <font>
      <sz val="8"/>
      <color rgb="FFFF0000"/>
      <name val="Arial"/>
      <family val="2"/>
    </font>
    <font>
      <b/>
      <sz val="12"/>
      <color theme="1"/>
      <name val="Arial"/>
      <family val="2"/>
    </font>
  </fonts>
  <fills count="10">
    <fill>
      <patternFill patternType="none"/>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diagonal/>
    </border>
    <border>
      <left style="thin">
        <color indexed="64"/>
      </left>
      <right style="thin">
        <color indexed="8"/>
      </right>
      <top/>
      <bottom/>
      <diagonal/>
    </border>
    <border>
      <left style="thin">
        <color indexed="8"/>
      </left>
      <right style="thin">
        <color indexed="8"/>
      </right>
      <top/>
      <bottom/>
      <diagonal/>
    </border>
    <border>
      <left/>
      <right/>
      <top/>
      <bottom style="thin">
        <color auto="1"/>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right style="thin">
        <color indexed="8"/>
      </right>
      <top/>
      <bottom/>
      <diagonal/>
    </border>
    <border>
      <left style="thin">
        <color indexed="64"/>
      </left>
      <right style="thin">
        <color indexed="64"/>
      </right>
      <top style="thin">
        <color auto="1"/>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8"/>
      </left>
      <right style="thin">
        <color indexed="64"/>
      </right>
      <top/>
      <bottom/>
      <diagonal/>
    </border>
  </borders>
  <cellStyleXfs count="8">
    <xf numFmtId="0" fontId="0" fillId="0" borderId="0"/>
    <xf numFmtId="0" fontId="1" fillId="0" borderId="0" applyFont="0" applyFill="0" applyBorder="0" applyAlignment="0" applyProtection="0"/>
    <xf numFmtId="0" fontId="6" fillId="0" borderId="0"/>
    <xf numFmtId="0" fontId="12" fillId="2" borderId="0" applyNumberFormat="0" applyBorder="0">
      <protection locked="0"/>
    </xf>
    <xf numFmtId="0" fontId="13" fillId="3" borderId="0" applyNumberFormat="0" applyBorder="0">
      <protection locked="0"/>
    </xf>
    <xf numFmtId="0" fontId="19" fillId="0" borderId="0"/>
    <xf numFmtId="0" fontId="22" fillId="0" borderId="0"/>
    <xf numFmtId="0" fontId="24" fillId="0" borderId="0" applyNumberFormat="0" applyFill="0" applyBorder="0" applyAlignment="0" applyProtection="0"/>
  </cellStyleXfs>
  <cellXfs count="934">
    <xf numFmtId="0" fontId="0" fillId="0" borderId="0" xfId="0"/>
    <xf numFmtId="0" fontId="2" fillId="0" borderId="0" xfId="0" applyFont="1" applyAlignment="1">
      <alignment vertical="top" wrapText="1"/>
    </xf>
    <xf numFmtId="0" fontId="0" fillId="0" borderId="0" xfId="0" applyBorder="1"/>
    <xf numFmtId="0" fontId="4" fillId="0" borderId="0" xfId="0" applyFont="1" applyBorder="1"/>
    <xf numFmtId="0" fontId="8" fillId="0" borderId="0" xfId="0" applyFont="1" applyBorder="1" applyAlignment="1">
      <alignment horizontal="left"/>
    </xf>
    <xf numFmtId="0" fontId="4" fillId="0" borderId="0" xfId="0" applyFont="1"/>
    <xf numFmtId="0" fontId="0" fillId="0" borderId="0" xfId="0" applyFill="1" applyBorder="1"/>
    <xf numFmtId="0" fontId="8" fillId="0" borderId="0" xfId="0" applyFont="1"/>
    <xf numFmtId="0" fontId="4" fillId="0" borderId="0" xfId="0" applyFont="1" applyAlignment="1">
      <alignment horizont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0" xfId="0" applyFont="1" applyAlignment="1"/>
    <xf numFmtId="0" fontId="7" fillId="0" borderId="0" xfId="0" quotePrefix="1" applyFont="1" applyAlignment="1">
      <alignment horizontal="right" vertical="top"/>
    </xf>
    <xf numFmtId="0" fontId="8" fillId="0" borderId="0" xfId="0" applyFont="1" applyBorder="1" applyAlignment="1">
      <alignment horizontal="left" vertical="center" wrapText="1"/>
    </xf>
    <xf numFmtId="0" fontId="7" fillId="0" borderId="0" xfId="0" quotePrefix="1" applyFont="1" applyBorder="1" applyAlignment="1">
      <alignment horizontal="right" vertical="top"/>
    </xf>
    <xf numFmtId="0" fontId="4" fillId="0" borderId="0" xfId="0" applyFont="1" applyFill="1" applyBorder="1" applyAlignment="1">
      <alignment vertical="center"/>
    </xf>
    <xf numFmtId="0" fontId="7" fillId="0" borderId="0" xfId="0" applyFont="1" applyBorder="1" applyAlignment="1">
      <alignment horizontal="center" vertical="center" wrapText="1"/>
    </xf>
    <xf numFmtId="0" fontId="5" fillId="0" borderId="0" xfId="0" applyFont="1" applyFill="1" applyBorder="1" applyAlignment="1">
      <alignment horizontal="center" vertical="center"/>
    </xf>
    <xf numFmtId="0" fontId="0" fillId="0" borderId="0" xfId="0" applyAlignment="1">
      <alignment vertical="center"/>
    </xf>
    <xf numFmtId="0" fontId="3" fillId="0" borderId="0" xfId="0" applyFont="1" applyBorder="1" applyAlignment="1">
      <alignment horizontal="center" vertical="center" wrapText="1"/>
    </xf>
    <xf numFmtId="0" fontId="6" fillId="0" borderId="0" xfId="0" applyFont="1" applyBorder="1" applyAlignment="1">
      <alignment horizontal="left" vertical="top"/>
    </xf>
    <xf numFmtId="0" fontId="10" fillId="0" borderId="0" xfId="0" applyFont="1" applyBorder="1" applyAlignment="1">
      <alignment horizontal="left" vertical="top"/>
    </xf>
    <xf numFmtId="0" fontId="8" fillId="0" borderId="0" xfId="0" applyFont="1" applyBorder="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xf>
    <xf numFmtId="0" fontId="4" fillId="0" borderId="0" xfId="0" applyFont="1" applyAlignment="1">
      <alignment horizontal="right" vertical="center"/>
    </xf>
    <xf numFmtId="0" fontId="2" fillId="0" borderId="0" xfId="0" applyFont="1" applyBorder="1"/>
    <xf numFmtId="0" fontId="5" fillId="0" borderId="0" xfId="0" applyFont="1" applyBorder="1" applyAlignment="1">
      <alignment horizontal="center"/>
    </xf>
    <xf numFmtId="0" fontId="5" fillId="0" borderId="0" xfId="0" applyFont="1" applyAlignment="1">
      <alignment horizontal="center"/>
    </xf>
    <xf numFmtId="0" fontId="4" fillId="0" borderId="0" xfId="0" applyFont="1" applyAlignment="1">
      <alignment horizontal="right"/>
    </xf>
    <xf numFmtId="0" fontId="5" fillId="0" borderId="0" xfId="0" applyFont="1" applyAlignment="1">
      <alignment horizontal="left"/>
    </xf>
    <xf numFmtId="0" fontId="0" fillId="0" borderId="4" xfId="0" applyBorder="1"/>
    <xf numFmtId="0" fontId="8" fillId="0" borderId="0" xfId="0" applyFont="1" applyBorder="1"/>
    <xf numFmtId="0" fontId="9" fillId="0" borderId="0" xfId="0" applyFont="1" applyAlignment="1">
      <alignment horizontal="center" vertical="center" wrapText="1"/>
    </xf>
    <xf numFmtId="0" fontId="17" fillId="0" borderId="0" xfId="0" quotePrefix="1" applyFont="1" applyAlignment="1">
      <alignment horizontal="right" vertical="top"/>
    </xf>
    <xf numFmtId="0" fontId="4" fillId="0" borderId="5" xfId="0" applyFont="1" applyBorder="1"/>
    <xf numFmtId="0" fontId="4" fillId="0" borderId="0" xfId="0" applyFont="1" applyFill="1" applyBorder="1"/>
    <xf numFmtId="0" fontId="5" fillId="0" borderId="6" xfId="0" applyFont="1" applyFill="1" applyBorder="1" applyAlignment="1">
      <alignment horizontal="center" vertical="center"/>
    </xf>
    <xf numFmtId="0" fontId="4" fillId="0" borderId="0" xfId="0" applyFont="1" applyFill="1"/>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5" xfId="0" applyFont="1" applyFill="1" applyBorder="1" applyAlignment="1">
      <alignment vertical="center"/>
    </xf>
    <xf numFmtId="0" fontId="4" fillId="0" borderId="7" xfId="0" applyFont="1" applyFill="1" applyBorder="1" applyAlignment="1">
      <alignment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vertical="center"/>
    </xf>
    <xf numFmtId="0" fontId="5" fillId="0" borderId="0" xfId="0" applyFont="1" applyFill="1" applyBorder="1" applyAlignment="1">
      <alignment vertical="center"/>
    </xf>
    <xf numFmtId="0" fontId="5" fillId="0" borderId="6" xfId="0" applyFont="1" applyFill="1" applyBorder="1" applyAlignment="1">
      <alignment vertical="center"/>
    </xf>
    <xf numFmtId="0" fontId="4" fillId="0" borderId="6" xfId="0" quotePrefix="1" applyFont="1" applyFill="1" applyBorder="1" applyAlignment="1">
      <alignment vertical="center"/>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Fill="1" applyBorder="1" applyAlignment="1">
      <alignment horizontal="center" vertical="center" textRotation="90" wrapText="1"/>
    </xf>
    <xf numFmtId="0" fontId="6" fillId="0" borderId="0" xfId="0" applyFont="1" applyBorder="1" applyAlignment="1">
      <alignment horizontal="left" wrapText="1"/>
    </xf>
    <xf numFmtId="49" fontId="6" fillId="0" borderId="8"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0" fontId="6" fillId="0" borderId="0" xfId="0" applyFont="1" applyBorder="1" applyAlignment="1">
      <alignment horizontal="right"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center" vertical="center"/>
    </xf>
    <xf numFmtId="0" fontId="3" fillId="0" borderId="0" xfId="0" quotePrefix="1" applyFont="1" applyAlignment="1">
      <alignment horizontal="left"/>
    </xf>
    <xf numFmtId="0" fontId="7" fillId="0" borderId="0" xfId="0" applyFont="1" applyAlignment="1">
      <alignment horizontal="center" vertical="center"/>
    </xf>
    <xf numFmtId="0" fontId="6" fillId="0" borderId="0" xfId="0" quotePrefix="1" applyFont="1" applyAlignment="1">
      <alignment horizontal="left" vertical="top" wrapText="1"/>
    </xf>
    <xf numFmtId="0" fontId="4" fillId="0" borderId="0" xfId="0" applyFont="1" applyBorder="1" applyAlignment="1">
      <alignment horizontal="left" vertical="center" wrapText="1"/>
    </xf>
    <xf numFmtId="165" fontId="4" fillId="0" borderId="0" xfId="0" applyNumberFormat="1" applyFont="1"/>
    <xf numFmtId="166" fontId="4" fillId="0" borderId="0" xfId="0" applyNumberFormat="1" applyFont="1"/>
    <xf numFmtId="0" fontId="16" fillId="4" borderId="12" xfId="0" applyFont="1" applyFill="1" applyBorder="1" applyAlignment="1">
      <alignment horizontal="left" vertical="top"/>
    </xf>
    <xf numFmtId="0" fontId="16" fillId="4" borderId="11" xfId="0" applyFont="1" applyFill="1" applyBorder="1" applyAlignment="1">
      <alignment horizontal="left" vertical="top"/>
    </xf>
    <xf numFmtId="0" fontId="8" fillId="4" borderId="8" xfId="0" applyFont="1" applyFill="1" applyBorder="1" applyAlignment="1">
      <alignment horizontal="left"/>
    </xf>
    <xf numFmtId="49" fontId="6" fillId="0" borderId="13"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1" fontId="5" fillId="4" borderId="1" xfId="0" applyNumberFormat="1" applyFont="1" applyFill="1" applyBorder="1" applyAlignment="1">
      <alignment horizontal="center" vertical="center" wrapText="1"/>
    </xf>
    <xf numFmtId="1" fontId="6" fillId="4" borderId="7" xfId="0" applyNumberFormat="1" applyFont="1" applyFill="1" applyBorder="1" applyAlignment="1">
      <alignment horizontal="center" vertical="center" wrapText="1"/>
    </xf>
    <xf numFmtId="0" fontId="8" fillId="4" borderId="3" xfId="0" applyFont="1" applyFill="1" applyBorder="1" applyAlignment="1">
      <alignment horizontal="center"/>
    </xf>
    <xf numFmtId="0" fontId="6" fillId="5" borderId="6" xfId="0" applyFont="1" applyFill="1" applyBorder="1" applyAlignment="1">
      <alignment horizontal="left" wrapText="1"/>
    </xf>
    <xf numFmtId="0" fontId="14" fillId="5" borderId="6" xfId="0" applyFont="1" applyFill="1" applyBorder="1" applyAlignment="1">
      <alignment horizontal="center" vertical="center" wrapText="1"/>
    </xf>
    <xf numFmtId="0" fontId="5" fillId="5" borderId="2" xfId="0" applyFont="1" applyFill="1" applyBorder="1" applyAlignment="1">
      <alignment horizontal="center" vertical="center"/>
    </xf>
    <xf numFmtId="0" fontId="8" fillId="5" borderId="2" xfId="0" applyFont="1" applyFill="1" applyBorder="1" applyAlignment="1">
      <alignment horizontal="center" vertical="center"/>
    </xf>
    <xf numFmtId="0" fontId="5" fillId="5" borderId="3" xfId="0" applyFont="1" applyFill="1" applyBorder="1" applyAlignment="1">
      <alignment horizontal="center" vertical="center"/>
    </xf>
    <xf numFmtId="49" fontId="6" fillId="5" borderId="8" xfId="0" applyNumberFormat="1" applyFont="1" applyFill="1" applyBorder="1" applyAlignment="1">
      <alignment horizontal="center" vertical="center"/>
    </xf>
    <xf numFmtId="49" fontId="6" fillId="5" borderId="5" xfId="0" applyNumberFormat="1" applyFont="1" applyFill="1" applyBorder="1" applyAlignment="1">
      <alignment horizontal="center" vertical="center"/>
    </xf>
    <xf numFmtId="49" fontId="6" fillId="5" borderId="2" xfId="0" applyNumberFormat="1" applyFont="1" applyFill="1" applyBorder="1" applyAlignment="1">
      <alignment horizontal="center" vertical="center"/>
    </xf>
    <xf numFmtId="49" fontId="6" fillId="5" borderId="8" xfId="0" quotePrefix="1" applyNumberFormat="1" applyFont="1" applyFill="1" applyBorder="1" applyAlignment="1">
      <alignment horizontal="center" vertical="center"/>
    </xf>
    <xf numFmtId="49" fontId="6" fillId="5" borderId="5" xfId="0" quotePrefix="1" applyNumberFormat="1" applyFont="1" applyFill="1" applyBorder="1" applyAlignment="1">
      <alignment horizontal="center" vertical="center"/>
    </xf>
    <xf numFmtId="49" fontId="6" fillId="5" borderId="11" xfId="0" applyNumberFormat="1" applyFont="1" applyFill="1" applyBorder="1" applyAlignment="1">
      <alignment horizontal="center" vertical="center"/>
    </xf>
    <xf numFmtId="0" fontId="14" fillId="5" borderId="7" xfId="0" applyFont="1" applyFill="1" applyBorder="1" applyAlignment="1">
      <alignment horizontal="center" vertical="top" wrapText="1"/>
    </xf>
    <xf numFmtId="0" fontId="6" fillId="5" borderId="10" xfId="0" applyFont="1" applyFill="1" applyBorder="1" applyAlignment="1">
      <alignment horizontal="left" wrapText="1"/>
    </xf>
    <xf numFmtId="0" fontId="8" fillId="5" borderId="10" xfId="0" applyFont="1" applyFill="1" applyBorder="1" applyAlignment="1">
      <alignment horizontal="center" vertical="top" wrapText="1"/>
    </xf>
    <xf numFmtId="0" fontId="14" fillId="5" borderId="14" xfId="0" applyFont="1" applyFill="1" applyBorder="1" applyAlignment="1">
      <alignment horizontal="center" vertical="top" wrapText="1"/>
    </xf>
    <xf numFmtId="0" fontId="5" fillId="5" borderId="8" xfId="0" applyFont="1" applyFill="1" applyBorder="1" applyAlignment="1">
      <alignment vertical="center"/>
    </xf>
    <xf numFmtId="0" fontId="5" fillId="5" borderId="0" xfId="0" applyFont="1" applyFill="1" applyBorder="1" applyAlignment="1">
      <alignment vertical="center"/>
    </xf>
    <xf numFmtId="0" fontId="5" fillId="5" borderId="5" xfId="0" quotePrefix="1" applyFont="1" applyFill="1" applyBorder="1" applyAlignment="1">
      <alignment horizontal="center" vertical="center"/>
    </xf>
    <xf numFmtId="0" fontId="5" fillId="5" borderId="5" xfId="0" applyFont="1" applyFill="1" applyBorder="1" applyAlignment="1">
      <alignment vertical="center"/>
    </xf>
    <xf numFmtId="0" fontId="5" fillId="5" borderId="8" xfId="0" applyFont="1" applyFill="1" applyBorder="1" applyAlignment="1"/>
    <xf numFmtId="0" fontId="5" fillId="4" borderId="16" xfId="0" applyFont="1" applyFill="1" applyBorder="1" applyAlignment="1">
      <alignment horizontal="center" vertical="center" wrapText="1"/>
    </xf>
    <xf numFmtId="0" fontId="5" fillId="4" borderId="14" xfId="0" applyFont="1" applyFill="1" applyBorder="1" applyAlignment="1">
      <alignment horizontal="center" vertical="center" wrapText="1"/>
    </xf>
    <xf numFmtId="1" fontId="5" fillId="4" borderId="17" xfId="0" applyNumberFormat="1"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1" fontId="6" fillId="4" borderId="16" xfId="0" applyNumberFormat="1" applyFont="1" applyFill="1" applyBorder="1" applyAlignment="1">
      <alignment horizontal="center" vertical="center" wrapText="1"/>
    </xf>
    <xf numFmtId="1" fontId="6" fillId="4" borderId="17" xfId="0" applyNumberFormat="1" applyFont="1" applyFill="1" applyBorder="1" applyAlignment="1">
      <alignment horizontal="center" vertical="center" wrapText="1"/>
    </xf>
    <xf numFmtId="0" fontId="5" fillId="4" borderId="20"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10" xfId="0" applyFont="1" applyFill="1" applyBorder="1" applyAlignment="1">
      <alignment horizontal="center"/>
    </xf>
    <xf numFmtId="0" fontId="5" fillId="0" borderId="5" xfId="0" quotePrefix="1" applyFont="1" applyFill="1" applyBorder="1" applyAlignment="1">
      <alignment horizontal="center" vertical="center"/>
    </xf>
    <xf numFmtId="0" fontId="5" fillId="5" borderId="0" xfId="0" applyFont="1" applyFill="1" applyBorder="1" applyAlignment="1"/>
    <xf numFmtId="0" fontId="4" fillId="5" borderId="5" xfId="0" quotePrefix="1" applyFont="1" applyFill="1" applyBorder="1" applyAlignment="1"/>
    <xf numFmtId="0" fontId="5" fillId="0" borderId="8" xfId="0" applyFont="1" applyFill="1" applyBorder="1" applyAlignment="1"/>
    <xf numFmtId="0" fontId="5" fillId="0" borderId="0" xfId="0" applyFont="1" applyFill="1" applyBorder="1" applyAlignment="1"/>
    <xf numFmtId="0" fontId="4" fillId="0" borderId="5" xfId="0" quotePrefix="1" applyFont="1" applyFill="1" applyBorder="1" applyAlignment="1"/>
    <xf numFmtId="0" fontId="5" fillId="5" borderId="11" xfId="0" applyFont="1" applyFill="1" applyBorder="1" applyAlignment="1">
      <alignment horizontal="left" wrapText="1"/>
    </xf>
    <xf numFmtId="0" fontId="5" fillId="5" borderId="4" xfId="0" applyFont="1" applyFill="1" applyBorder="1" applyAlignment="1">
      <alignment horizontal="left" wrapText="1"/>
    </xf>
    <xf numFmtId="0" fontId="5" fillId="0" borderId="6" xfId="0" applyFont="1" applyFill="1" applyBorder="1" applyAlignment="1"/>
    <xf numFmtId="0" fontId="5" fillId="0" borderId="13" xfId="0" applyFont="1" applyFill="1" applyBorder="1" applyAlignment="1"/>
    <xf numFmtId="0" fontId="5" fillId="0" borderId="10" xfId="0" quotePrefix="1" applyFont="1" applyFill="1" applyBorder="1" applyAlignment="1">
      <alignment horizontal="center"/>
    </xf>
    <xf numFmtId="0" fontId="5" fillId="5" borderId="5" xfId="0" quotePrefix="1" applyFont="1" applyFill="1" applyBorder="1" applyAlignment="1">
      <alignment horizontal="center"/>
    </xf>
    <xf numFmtId="0" fontId="5" fillId="5" borderId="5" xfId="0" applyFont="1" applyFill="1" applyBorder="1" applyAlignment="1"/>
    <xf numFmtId="0" fontId="5" fillId="4" borderId="21" xfId="0" applyFont="1" applyFill="1" applyBorder="1" applyAlignment="1">
      <alignment horizontal="right" vertical="center"/>
    </xf>
    <xf numFmtId="0" fontId="5" fillId="4" borderId="9" xfId="0" applyFont="1" applyFill="1" applyBorder="1" applyAlignment="1">
      <alignment horizontal="right" vertical="center" wrapText="1"/>
    </xf>
    <xf numFmtId="0" fontId="5" fillId="4" borderId="20" xfId="0" applyFont="1" applyFill="1" applyBorder="1" applyAlignment="1">
      <alignment horizontal="right" vertical="center" wrapText="1"/>
    </xf>
    <xf numFmtId="0" fontId="5" fillId="4" borderId="9" xfId="0" applyFont="1" applyFill="1" applyBorder="1" applyAlignment="1">
      <alignment horizontal="right" vertical="center"/>
    </xf>
    <xf numFmtId="1" fontId="8" fillId="4" borderId="4" xfId="0" applyNumberFormat="1" applyFont="1" applyFill="1" applyBorder="1" applyAlignment="1">
      <alignment horizontal="center" vertical="center"/>
    </xf>
    <xf numFmtId="0" fontId="4" fillId="0" borderId="0" xfId="0" applyFont="1" applyAlignment="1">
      <alignment wrapText="1"/>
    </xf>
    <xf numFmtId="0" fontId="8" fillId="4" borderId="3" xfId="0" applyFont="1" applyFill="1" applyBorder="1" applyAlignment="1">
      <alignment horizontal="center" vertical="center"/>
    </xf>
    <xf numFmtId="0" fontId="14" fillId="5" borderId="16" xfId="0" applyFont="1" applyFill="1" applyBorder="1" applyAlignment="1">
      <alignment horizontal="center" vertical="top" wrapText="1"/>
    </xf>
    <xf numFmtId="0" fontId="8" fillId="4" borderId="25" xfId="0" applyFont="1" applyFill="1" applyBorder="1" applyAlignment="1">
      <alignment horizontal="center" vertical="top" wrapText="1"/>
    </xf>
    <xf numFmtId="0" fontId="8" fillId="4" borderId="26" xfId="0" applyFont="1" applyFill="1" applyBorder="1" applyAlignment="1">
      <alignment horizontal="center" vertical="top" wrapText="1"/>
    </xf>
    <xf numFmtId="0" fontId="8" fillId="4" borderId="27" xfId="0" applyFont="1" applyFill="1" applyBorder="1" applyAlignment="1">
      <alignment horizontal="center" vertical="top" wrapText="1"/>
    </xf>
    <xf numFmtId="0" fontId="8" fillId="4" borderId="2" xfId="0" applyFont="1" applyFill="1" applyBorder="1" applyAlignment="1">
      <alignment horizontal="center" vertical="center"/>
    </xf>
    <xf numFmtId="165" fontId="7" fillId="0" borderId="0" xfId="0" quotePrefix="1" applyNumberFormat="1" applyFont="1" applyAlignment="1">
      <alignment horizontal="right" vertical="top"/>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4" fillId="0" borderId="0" xfId="0" applyFont="1" applyAlignment="1">
      <alignment vertical="center"/>
    </xf>
    <xf numFmtId="170" fontId="7" fillId="0" borderId="5" xfId="0" applyNumberFormat="1" applyFont="1" applyFill="1" applyBorder="1" applyAlignment="1">
      <alignment horizontal="center"/>
    </xf>
    <xf numFmtId="0" fontId="0" fillId="0" borderId="5" xfId="0" applyFill="1" applyBorder="1"/>
    <xf numFmtId="0" fontId="9" fillId="0" borderId="0" xfId="0" applyFont="1" applyFill="1" applyBorder="1" applyAlignment="1">
      <alignment vertical="center"/>
    </xf>
    <xf numFmtId="164" fontId="8" fillId="0" borderId="0" xfId="0" applyNumberFormat="1" applyFont="1" applyFill="1" applyBorder="1" applyAlignment="1">
      <alignment vertical="center"/>
    </xf>
    <xf numFmtId="169" fontId="6" fillId="0" borderId="5" xfId="0" applyNumberFormat="1" applyFont="1" applyFill="1" applyBorder="1" applyAlignment="1">
      <alignment vertical="center"/>
    </xf>
    <xf numFmtId="169" fontId="6" fillId="0" borderId="7" xfId="0" applyNumberFormat="1" applyFont="1" applyFill="1" applyBorder="1" applyAlignment="1">
      <alignment vertical="center"/>
    </xf>
    <xf numFmtId="0" fontId="8" fillId="5" borderId="2" xfId="0" applyFont="1" applyFill="1" applyBorder="1" applyAlignment="1">
      <alignment vertical="center"/>
    </xf>
    <xf numFmtId="169" fontId="6" fillId="5" borderId="5" xfId="0" applyNumberFormat="1" applyFont="1" applyFill="1" applyBorder="1" applyAlignment="1">
      <alignment vertical="center"/>
    </xf>
    <xf numFmtId="0" fontId="8" fillId="5" borderId="29" xfId="0" applyFont="1" applyFill="1" applyBorder="1" applyAlignment="1">
      <alignment vertical="center"/>
    </xf>
    <xf numFmtId="169" fontId="6" fillId="5" borderId="20" xfId="0" applyNumberFormat="1" applyFont="1" applyFill="1" applyBorder="1" applyAlignment="1">
      <alignment vertical="center"/>
    </xf>
    <xf numFmtId="0" fontId="0" fillId="0" borderId="5" xfId="0" applyFill="1" applyBorder="1" applyAlignment="1">
      <alignment vertical="center"/>
    </xf>
    <xf numFmtId="0" fontId="14" fillId="5" borderId="30" xfId="0" applyFont="1" applyFill="1" applyBorder="1" applyAlignment="1">
      <alignment horizontal="center" vertical="top" wrapText="1"/>
    </xf>
    <xf numFmtId="0" fontId="14" fillId="5" borderId="17" xfId="0" applyFont="1" applyFill="1" applyBorder="1" applyAlignment="1">
      <alignment horizontal="center" vertical="top" wrapText="1"/>
    </xf>
    <xf numFmtId="165" fontId="4" fillId="0" borderId="2" xfId="0" applyNumberFormat="1" applyFont="1" applyBorder="1"/>
    <xf numFmtId="1" fontId="6" fillId="0" borderId="0" xfId="0" applyNumberFormat="1" applyFont="1"/>
    <xf numFmtId="2" fontId="0" fillId="0" borderId="0" xfId="0" applyNumberFormat="1"/>
    <xf numFmtId="0" fontId="6" fillId="0" borderId="13" xfId="0" applyFont="1" applyFill="1" applyBorder="1" applyAlignment="1">
      <alignment horizontal="center" vertical="center"/>
    </xf>
    <xf numFmtId="0" fontId="6" fillId="5" borderId="8"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6" fillId="5" borderId="11" xfId="0" applyFont="1" applyFill="1" applyBorder="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18" fillId="0" borderId="0" xfId="0" applyFont="1"/>
    <xf numFmtId="0" fontId="7" fillId="0" borderId="0" xfId="0" applyFont="1" applyBorder="1" applyAlignment="1">
      <alignment horizontal="center" wrapText="1"/>
    </xf>
    <xf numFmtId="0" fontId="2"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17" fontId="3" fillId="0" borderId="0" xfId="0" quotePrefix="1" applyNumberFormat="1" applyFont="1" applyBorder="1" applyAlignment="1">
      <alignment horizontal="center" vertical="center" wrapText="1"/>
    </xf>
    <xf numFmtId="14" fontId="2" fillId="0" borderId="0" xfId="0" applyNumberFormat="1" applyFont="1" applyBorder="1" applyAlignment="1">
      <alignment horizontal="left" vertical="center"/>
    </xf>
    <xf numFmtId="0" fontId="3" fillId="0" borderId="0" xfId="0" applyFont="1" applyAlignment="1">
      <alignment horizontal="center" vertical="center"/>
    </xf>
    <xf numFmtId="0" fontId="7" fillId="0" borderId="0" xfId="0" applyFont="1" applyAlignment="1">
      <alignment horizontal="center"/>
    </xf>
    <xf numFmtId="0" fontId="3" fillId="0" borderId="0" xfId="0" applyFont="1" applyAlignment="1">
      <alignment horizontal="center" vertical="center" wrapText="1"/>
    </xf>
    <xf numFmtId="0" fontId="18" fillId="0" borderId="0" xfId="0" applyFont="1" applyBorder="1"/>
    <xf numFmtId="0" fontId="18" fillId="0" borderId="0" xfId="0" applyFont="1" applyBorder="1" applyAlignment="1">
      <alignment horizontal="center"/>
    </xf>
    <xf numFmtId="49" fontId="2" fillId="0" borderId="0" xfId="0" applyNumberFormat="1" applyFont="1" applyAlignment="1">
      <alignment horizontal="left" vertical="center"/>
    </xf>
    <xf numFmtId="167" fontId="2" fillId="0" borderId="0" xfId="0" quotePrefix="1" applyNumberFormat="1" applyFont="1" applyAlignment="1">
      <alignment horizontal="left" vertical="center"/>
    </xf>
    <xf numFmtId="168" fontId="2" fillId="0" borderId="0" xfId="0" quotePrefix="1" applyNumberFormat="1" applyFont="1" applyAlignment="1">
      <alignment horizontal="left" vertical="center"/>
    </xf>
    <xf numFmtId="0" fontId="4" fillId="0" borderId="0" xfId="0" applyFont="1" applyAlignment="1">
      <alignment vertical="top"/>
    </xf>
    <xf numFmtId="169" fontId="6" fillId="0" borderId="31" xfId="0" quotePrefix="1" applyNumberFormat="1" applyFont="1" applyFill="1" applyBorder="1" applyAlignment="1">
      <alignment horizontal="center" vertical="center"/>
    </xf>
    <xf numFmtId="169" fontId="6" fillId="0" borderId="15" xfId="0" quotePrefix="1" applyNumberFormat="1" applyFont="1" applyFill="1" applyBorder="1" applyAlignment="1">
      <alignment horizontal="center" vertical="center"/>
    </xf>
    <xf numFmtId="0" fontId="8" fillId="4" borderId="32" xfId="0" applyFont="1" applyFill="1" applyBorder="1" applyAlignment="1">
      <alignment horizontal="left" vertical="center" wrapText="1"/>
    </xf>
    <xf numFmtId="0" fontId="7" fillId="0" borderId="0" xfId="0" applyFont="1" applyAlignment="1">
      <alignment horizontal="center" vertical="top" wrapText="1"/>
    </xf>
    <xf numFmtId="0" fontId="9" fillId="0" borderId="0" xfId="0" applyFont="1" applyAlignment="1">
      <alignment horizontal="center" vertical="top" wrapText="1"/>
    </xf>
    <xf numFmtId="0" fontId="4" fillId="0" borderId="0" xfId="0" quotePrefix="1" applyFont="1" applyAlignment="1">
      <alignment horizontal="left" vertical="center"/>
    </xf>
    <xf numFmtId="0" fontId="2" fillId="0" borderId="0" xfId="0" applyFont="1" applyAlignment="1">
      <alignment vertical="top"/>
    </xf>
    <xf numFmtId="0" fontId="6" fillId="4" borderId="0" xfId="0" applyFont="1" applyFill="1" applyBorder="1" applyAlignment="1"/>
    <xf numFmtId="0" fontId="6" fillId="4" borderId="33" xfId="0" applyFont="1" applyFill="1" applyBorder="1" applyAlignment="1"/>
    <xf numFmtId="0" fontId="6" fillId="4" borderId="4" xfId="0" applyFont="1" applyFill="1" applyBorder="1" applyAlignment="1"/>
    <xf numFmtId="0" fontId="0" fillId="0" borderId="0" xfId="0" applyAlignment="1">
      <alignment vertical="top"/>
    </xf>
    <xf numFmtId="165" fontId="0" fillId="0" borderId="0" xfId="0" applyNumberFormat="1"/>
    <xf numFmtId="165" fontId="6" fillId="0" borderId="2" xfId="0" applyNumberFormat="1" applyFont="1" applyBorder="1"/>
    <xf numFmtId="171" fontId="4" fillId="0" borderId="0" xfId="0" applyNumberFormat="1" applyFont="1"/>
    <xf numFmtId="165" fontId="6" fillId="5" borderId="0" xfId="0" applyNumberFormat="1" applyFont="1" applyFill="1" applyBorder="1" applyAlignment="1">
      <alignment horizontal="right" vertical="center"/>
    </xf>
    <xf numFmtId="0" fontId="0" fillId="0" borderId="0" xfId="0" applyAlignment="1">
      <alignment vertical="top" wrapText="1"/>
    </xf>
    <xf numFmtId="165" fontId="6" fillId="0" borderId="0" xfId="0" applyNumberFormat="1" applyFont="1" applyFill="1" applyBorder="1" applyAlignment="1">
      <alignment horizontal="right" vertical="center"/>
    </xf>
    <xf numFmtId="0" fontId="4" fillId="0" borderId="0" xfId="0" applyFont="1" applyFill="1" applyAlignment="1">
      <alignment vertical="top"/>
    </xf>
    <xf numFmtId="0" fontId="21" fillId="0" borderId="0" xfId="0" applyFont="1" applyAlignment="1">
      <alignment vertical="top" wrapText="1"/>
    </xf>
    <xf numFmtId="0" fontId="7" fillId="0" borderId="0" xfId="1" quotePrefix="1" applyFont="1" applyBorder="1" applyAlignment="1">
      <alignment horizontal="right" vertical="top"/>
    </xf>
    <xf numFmtId="0" fontId="4" fillId="0" borderId="4" xfId="0" applyFont="1" applyBorder="1" applyAlignment="1">
      <alignment horizontal="right" vertical="top"/>
    </xf>
    <xf numFmtId="1" fontId="5" fillId="4" borderId="6" xfId="0" applyNumberFormat="1" applyFont="1" applyFill="1" applyBorder="1" applyAlignment="1">
      <alignment horizontal="center"/>
    </xf>
    <xf numFmtId="1" fontId="5" fillId="4" borderId="10" xfId="0" applyNumberFormat="1" applyFont="1" applyFill="1" applyBorder="1" applyAlignment="1">
      <alignment horizontal="center"/>
    </xf>
    <xf numFmtId="0" fontId="14" fillId="4" borderId="10" xfId="0" applyFont="1" applyFill="1" applyBorder="1" applyAlignment="1">
      <alignment horizontal="center" wrapText="1"/>
    </xf>
    <xf numFmtId="0" fontId="5" fillId="0" borderId="0" xfId="1" applyFont="1" applyFill="1" applyBorder="1" applyAlignment="1">
      <alignment horizontal="center" vertical="center"/>
    </xf>
    <xf numFmtId="0" fontId="0" fillId="0" borderId="7" xfId="0" applyFill="1" applyBorder="1"/>
    <xf numFmtId="164" fontId="5" fillId="4" borderId="0" xfId="0" applyNumberFormat="1" applyFont="1" applyFill="1" applyBorder="1" applyAlignment="1">
      <alignment horizontal="center" vertical="center"/>
    </xf>
    <xf numFmtId="164" fontId="5" fillId="4" borderId="4" xfId="0" applyNumberFormat="1" applyFont="1" applyFill="1" applyBorder="1" applyAlignment="1">
      <alignment horizontal="center" vertical="center"/>
    </xf>
    <xf numFmtId="164" fontId="5" fillId="4" borderId="7" xfId="0" applyNumberFormat="1" applyFont="1" applyFill="1" applyBorder="1" applyAlignment="1">
      <alignment horizontal="center" vertical="center"/>
    </xf>
    <xf numFmtId="0" fontId="5" fillId="5" borderId="2" xfId="1" applyFont="1" applyFill="1" applyBorder="1" applyAlignment="1">
      <alignment horizontal="center" vertical="center"/>
    </xf>
    <xf numFmtId="0" fontId="5" fillId="5" borderId="3" xfId="1" applyFont="1" applyFill="1" applyBorder="1" applyAlignment="1">
      <alignment horizontal="center" vertical="center"/>
    </xf>
    <xf numFmtId="0" fontId="5" fillId="0" borderId="2" xfId="1" applyFont="1" applyFill="1" applyBorder="1" applyAlignment="1">
      <alignment horizontal="center" vertical="center"/>
    </xf>
    <xf numFmtId="165" fontId="4" fillId="0" borderId="5" xfId="0" applyNumberFormat="1" applyFont="1" applyFill="1" applyBorder="1" applyAlignment="1">
      <alignment vertical="center"/>
    </xf>
    <xf numFmtId="164" fontId="6" fillId="0" borderId="0" xfId="0" applyNumberFormat="1" applyFont="1" applyFill="1" applyBorder="1" applyAlignment="1">
      <alignment vertical="center"/>
    </xf>
    <xf numFmtId="164" fontId="6" fillId="0" borderId="5" xfId="0" applyNumberFormat="1" applyFont="1" applyFill="1" applyBorder="1" applyAlignment="1">
      <alignment vertical="center"/>
    </xf>
    <xf numFmtId="164" fontId="6" fillId="5" borderId="0" xfId="0" applyNumberFormat="1" applyFont="1" applyFill="1" applyBorder="1" applyAlignment="1">
      <alignment vertical="center"/>
    </xf>
    <xf numFmtId="164" fontId="6" fillId="5" borderId="5" xfId="0" applyNumberFormat="1" applyFont="1" applyFill="1" applyBorder="1" applyAlignment="1">
      <alignment vertical="center"/>
    </xf>
    <xf numFmtId="4" fontId="6" fillId="0" borderId="0" xfId="0" applyNumberFormat="1" applyFont="1" applyFill="1" applyBorder="1" applyAlignment="1">
      <alignment vertical="center"/>
    </xf>
    <xf numFmtId="4" fontId="6" fillId="0" borderId="5" xfId="0" applyNumberFormat="1" applyFont="1" applyFill="1" applyBorder="1" applyAlignment="1">
      <alignment vertical="center"/>
    </xf>
    <xf numFmtId="165" fontId="6" fillId="0" borderId="8"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165" fontId="6" fillId="5" borderId="0" xfId="0" applyNumberFormat="1" applyFont="1" applyFill="1" applyBorder="1" applyAlignment="1">
      <alignment vertical="center"/>
    </xf>
    <xf numFmtId="165" fontId="6" fillId="0" borderId="0" xfId="0" applyNumberFormat="1" applyFont="1" applyFill="1" applyBorder="1" applyAlignment="1">
      <alignment vertical="center"/>
    </xf>
    <xf numFmtId="4" fontId="6" fillId="0" borderId="4" xfId="0" applyNumberFormat="1" applyFont="1" applyFill="1" applyBorder="1" applyAlignment="1">
      <alignment vertical="center"/>
    </xf>
    <xf numFmtId="164" fontId="0" fillId="0" borderId="0" xfId="0" applyNumberFormat="1"/>
    <xf numFmtId="0" fontId="1" fillId="0" borderId="0" xfId="0" applyNumberFormat="1" applyFont="1" applyFill="1" applyBorder="1" applyAlignment="1"/>
    <xf numFmtId="0" fontId="5" fillId="8" borderId="1" xfId="0" applyFont="1" applyFill="1" applyBorder="1" applyAlignment="1">
      <alignment horizontal="center" vertical="center"/>
    </xf>
    <xf numFmtId="0" fontId="5" fillId="8" borderId="2" xfId="0" applyFont="1" applyFill="1" applyBorder="1" applyAlignment="1">
      <alignment horizontal="center" vertical="center"/>
    </xf>
    <xf numFmtId="0" fontId="5" fillId="8" borderId="3" xfId="0" applyFont="1" applyFill="1" applyBorder="1" applyAlignment="1">
      <alignment horizontal="center" vertical="center"/>
    </xf>
    <xf numFmtId="0" fontId="0" fillId="8" borderId="6" xfId="0" applyFill="1" applyBorder="1"/>
    <xf numFmtId="0" fontId="0" fillId="8" borderId="10" xfId="0" applyFill="1" applyBorder="1"/>
    <xf numFmtId="164" fontId="4" fillId="0" borderId="2" xfId="0" applyNumberFormat="1" applyFont="1" applyFill="1" applyBorder="1" applyAlignment="1"/>
    <xf numFmtId="164" fontId="4" fillId="0" borderId="38" xfId="0" applyNumberFormat="1" applyFont="1" applyFill="1" applyBorder="1" applyAlignment="1"/>
    <xf numFmtId="164" fontId="4" fillId="0" borderId="39" xfId="0" applyNumberFormat="1" applyFont="1" applyFill="1" applyBorder="1" applyAlignment="1"/>
    <xf numFmtId="0" fontId="5" fillId="0" borderId="0" xfId="0" applyFont="1"/>
    <xf numFmtId="0" fontId="1" fillId="0" borderId="0" xfId="0" applyFont="1"/>
    <xf numFmtId="0" fontId="5" fillId="5" borderId="15" xfId="0" applyFont="1" applyFill="1" applyBorder="1" applyAlignment="1">
      <alignment horizontal="center" vertical="center" wrapText="1"/>
    </xf>
    <xf numFmtId="0" fontId="5" fillId="5" borderId="15" xfId="0" quotePrefix="1" applyFont="1" applyFill="1" applyBorder="1" applyAlignment="1">
      <alignment horizontal="center" vertical="center" wrapText="1"/>
    </xf>
    <xf numFmtId="0" fontId="1" fillId="0" borderId="0" xfId="0" applyFont="1" applyFill="1" applyBorder="1" applyAlignment="1">
      <alignment horizontal="left" vertical="center" wrapText="1"/>
    </xf>
    <xf numFmtId="49" fontId="1" fillId="0" borderId="0" xfId="0" applyNumberFormat="1" applyFont="1" applyAlignment="1">
      <alignment horizontal="left" vertical="center"/>
    </xf>
    <xf numFmtId="0" fontId="8" fillId="9" borderId="0" xfId="0" applyFont="1" applyFill="1" applyBorder="1" applyAlignment="1">
      <alignment horizontal="left"/>
    </xf>
    <xf numFmtId="0" fontId="0" fillId="9" borderId="0" xfId="0" applyFill="1" applyBorder="1"/>
    <xf numFmtId="165" fontId="0" fillId="9" borderId="0" xfId="0" applyNumberFormat="1" applyFill="1"/>
    <xf numFmtId="0" fontId="0" fillId="9" borderId="0" xfId="0" applyFill="1"/>
    <xf numFmtId="0" fontId="6" fillId="9" borderId="0" xfId="0" applyFont="1" applyFill="1" applyBorder="1" applyAlignment="1">
      <alignment vertical="top"/>
    </xf>
    <xf numFmtId="0" fontId="4" fillId="9" borderId="0" xfId="0" applyFont="1" applyFill="1" applyAlignment="1">
      <alignment vertical="top"/>
    </xf>
    <xf numFmtId="0" fontId="6" fillId="9" borderId="0" xfId="0" applyFont="1" applyFill="1" applyAlignment="1">
      <alignment horizontal="left" vertical="center"/>
    </xf>
    <xf numFmtId="165" fontId="8" fillId="9" borderId="0" xfId="0" applyNumberFormat="1" applyFont="1" applyFill="1" applyBorder="1" applyAlignment="1">
      <alignment horizontal="left"/>
    </xf>
    <xf numFmtId="0" fontId="5" fillId="4" borderId="18" xfId="0" applyFont="1" applyFill="1" applyBorder="1" applyAlignment="1">
      <alignment horizontal="center" vertical="top" wrapText="1"/>
    </xf>
    <xf numFmtId="0" fontId="5" fillId="0" borderId="0" xfId="0" applyFont="1" applyBorder="1" applyAlignment="1">
      <alignment horizontal="left"/>
    </xf>
    <xf numFmtId="0" fontId="4" fillId="0" borderId="0" xfId="0" quotePrefix="1" applyFont="1" applyFill="1" applyAlignment="1">
      <alignment horizontal="left" vertical="center"/>
    </xf>
    <xf numFmtId="0" fontId="4" fillId="0" borderId="0" xfId="0" quotePrefix="1" applyFont="1" applyFill="1" applyAlignment="1">
      <alignment horizontal="left" vertical="top"/>
    </xf>
    <xf numFmtId="0" fontId="4" fillId="0" borderId="0" xfId="0" applyFont="1" applyFill="1" applyAlignment="1"/>
    <xf numFmtId="0" fontId="4" fillId="8" borderId="5" xfId="0" applyFont="1" applyFill="1" applyBorder="1" applyAlignment="1">
      <alignment horizontal="center" vertical="center" wrapText="1"/>
    </xf>
    <xf numFmtId="165" fontId="6" fillId="8" borderId="0" xfId="0" applyNumberFormat="1" applyFont="1" applyFill="1" applyBorder="1" applyAlignment="1">
      <alignment horizontal="right" vertical="center"/>
    </xf>
    <xf numFmtId="0" fontId="5" fillId="8" borderId="11" xfId="0" applyFont="1" applyFill="1" applyBorder="1" applyAlignment="1">
      <alignment horizontal="left" vertical="center" wrapText="1"/>
    </xf>
    <xf numFmtId="0" fontId="5" fillId="8" borderId="4" xfId="0" applyFont="1" applyFill="1" applyBorder="1" applyAlignment="1">
      <alignment horizontal="left" vertical="center" wrapText="1"/>
    </xf>
    <xf numFmtId="0" fontId="4" fillId="8" borderId="7" xfId="0" applyFont="1" applyFill="1" applyBorder="1" applyAlignment="1">
      <alignment horizontal="center" vertical="center" wrapText="1"/>
    </xf>
    <xf numFmtId="0" fontId="5" fillId="8" borderId="8" xfId="0" applyFont="1" applyFill="1" applyBorder="1" applyAlignment="1"/>
    <xf numFmtId="0" fontId="4" fillId="8" borderId="8" xfId="0" applyFont="1" applyFill="1" applyBorder="1" applyAlignment="1">
      <alignment horizontal="right" vertical="top" wrapText="1"/>
    </xf>
    <xf numFmtId="0" fontId="4" fillId="8" borderId="0" xfId="0" applyFont="1" applyFill="1" applyBorder="1" applyAlignment="1">
      <alignment horizontal="right" vertical="top" wrapText="1"/>
    </xf>
    <xf numFmtId="0" fontId="4" fillId="8" borderId="5" xfId="0" applyFont="1" applyFill="1" applyBorder="1" applyAlignment="1">
      <alignment horizontal="right" vertical="top" wrapText="1"/>
    </xf>
    <xf numFmtId="0" fontId="5" fillId="8" borderId="13" xfId="0" applyFont="1" applyFill="1" applyBorder="1" applyAlignment="1">
      <alignment horizontal="left" wrapText="1"/>
    </xf>
    <xf numFmtId="0" fontId="5" fillId="8" borderId="6" xfId="0" applyFont="1" applyFill="1" applyBorder="1" applyAlignment="1">
      <alignment horizontal="left" wrapText="1"/>
    </xf>
    <xf numFmtId="0" fontId="6" fillId="8" borderId="10" xfId="0" applyFont="1" applyFill="1" applyBorder="1" applyAlignment="1">
      <alignment horizontal="right" wrapText="1"/>
    </xf>
    <xf numFmtId="0" fontId="4" fillId="9" borderId="0" xfId="0" applyFont="1" applyFill="1" applyBorder="1" applyAlignment="1">
      <alignment vertical="top"/>
    </xf>
    <xf numFmtId="0" fontId="6" fillId="0" borderId="0" xfId="0" applyFont="1" applyAlignment="1">
      <alignment horizontal="left" vertical="top" wrapText="1"/>
    </xf>
    <xf numFmtId="1" fontId="8" fillId="4" borderId="40" xfId="0" applyNumberFormat="1" applyFont="1" applyFill="1" applyBorder="1" applyAlignment="1">
      <alignment horizontal="center"/>
    </xf>
    <xf numFmtId="0" fontId="5" fillId="6" borderId="40" xfId="0" applyFont="1" applyFill="1" applyBorder="1" applyAlignment="1">
      <alignment horizontal="center" vertical="top" wrapText="1"/>
    </xf>
    <xf numFmtId="0" fontId="4" fillId="5" borderId="5" xfId="0" applyFont="1" applyFill="1" applyBorder="1" applyAlignment="1">
      <alignment horizontal="center" vertical="center"/>
    </xf>
    <xf numFmtId="49" fontId="4" fillId="5" borderId="8" xfId="0" quotePrefix="1" applyNumberFormat="1" applyFont="1" applyFill="1" applyBorder="1" applyAlignment="1">
      <alignment horizontal="center" vertical="center"/>
    </xf>
    <xf numFmtId="49" fontId="4" fillId="5" borderId="2" xfId="0" applyNumberFormat="1" applyFont="1" applyFill="1" applyBorder="1" applyAlignment="1">
      <alignment horizontal="center" vertical="center"/>
    </xf>
    <xf numFmtId="49" fontId="4" fillId="5" borderId="5"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0" fontId="4" fillId="5" borderId="8" xfId="0" applyFont="1" applyFill="1" applyBorder="1" applyAlignment="1">
      <alignment horizontal="center" vertical="center"/>
    </xf>
    <xf numFmtId="49" fontId="4" fillId="5" borderId="8" xfId="0" applyNumberFormat="1" applyFont="1" applyFill="1" applyBorder="1" applyAlignment="1">
      <alignment horizontal="center" vertical="center"/>
    </xf>
    <xf numFmtId="0" fontId="4" fillId="5" borderId="5" xfId="0" quotePrefix="1" applyNumberFormat="1" applyFont="1" applyFill="1" applyBorder="1" applyAlignment="1">
      <alignment horizontal="center" vertical="center"/>
    </xf>
    <xf numFmtId="165" fontId="4" fillId="5" borderId="5"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5" borderId="0" xfId="0" applyNumberFormat="1" applyFont="1" applyFill="1" applyBorder="1" applyAlignment="1">
      <alignment horizontal="center" vertical="center"/>
    </xf>
    <xf numFmtId="0" fontId="4" fillId="5" borderId="8" xfId="0" applyNumberFormat="1" applyFont="1" applyFill="1" applyBorder="1" applyAlignment="1">
      <alignment horizontal="center" vertical="center"/>
    </xf>
    <xf numFmtId="0" fontId="4" fillId="5" borderId="5"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3" xfId="0" quotePrefix="1"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0" fontId="4" fillId="0" borderId="8" xfId="0" quotePrefix="1" applyNumberFormat="1" applyFont="1" applyFill="1" applyBorder="1" applyAlignment="1">
      <alignment horizontal="center" vertical="center"/>
    </xf>
    <xf numFmtId="0" fontId="4" fillId="0" borderId="5" xfId="0" quotePrefix="1" applyNumberFormat="1" applyFont="1" applyFill="1" applyBorder="1" applyAlignment="1">
      <alignment horizontal="center" vertical="center"/>
    </xf>
    <xf numFmtId="0" fontId="4" fillId="5" borderId="0" xfId="0" quotePrefix="1" applyNumberFormat="1" applyFont="1" applyFill="1" applyBorder="1" applyAlignment="1">
      <alignment horizontal="center" vertical="center"/>
    </xf>
    <xf numFmtId="0" fontId="4" fillId="5" borderId="8" xfId="0" quotePrefix="1" applyNumberFormat="1" applyFont="1" applyFill="1" applyBorder="1" applyAlignment="1">
      <alignment horizontal="center" vertical="center"/>
    </xf>
    <xf numFmtId="0" fontId="4" fillId="0" borderId="11" xfId="0" quotePrefix="1" applyNumberFormat="1" applyFont="1" applyFill="1" applyBorder="1" applyAlignment="1">
      <alignment horizontal="center" vertical="center"/>
    </xf>
    <xf numFmtId="3" fontId="4" fillId="0" borderId="0" xfId="0" applyNumberFormat="1" applyFont="1" applyFill="1" applyBorder="1" applyAlignment="1">
      <alignment vertical="top" wrapText="1"/>
    </xf>
    <xf numFmtId="165" fontId="4" fillId="0" borderId="0" xfId="0" applyNumberFormat="1" applyFont="1" applyAlignment="1">
      <alignment horizontal="center"/>
    </xf>
    <xf numFmtId="0" fontId="4" fillId="0" borderId="0" xfId="0" applyFont="1" applyAlignment="1">
      <alignment vertical="top" wrapText="1"/>
    </xf>
    <xf numFmtId="0" fontId="5" fillId="0" borderId="0" xfId="0" applyFont="1" applyFill="1" applyBorder="1" applyAlignment="1">
      <alignment horizontal="center" vertical="center"/>
    </xf>
    <xf numFmtId="164" fontId="5" fillId="4" borderId="40" xfId="0" applyNumberFormat="1" applyFont="1" applyFill="1" applyBorder="1" applyAlignment="1">
      <alignment horizontal="center" vertical="center"/>
    </xf>
    <xf numFmtId="0" fontId="4" fillId="0" borderId="40" xfId="0" applyFont="1" applyBorder="1" applyAlignment="1">
      <alignment horizontal="right" vertical="top"/>
    </xf>
    <xf numFmtId="0" fontId="5" fillId="0" borderId="0" xfId="0" applyFont="1" applyBorder="1"/>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8" borderId="8" xfId="0" applyFont="1" applyFill="1" applyBorder="1" applyAlignment="1">
      <alignment horizontal="left" vertical="center" wrapText="1"/>
    </xf>
    <xf numFmtId="0" fontId="5" fillId="8"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xf>
    <xf numFmtId="0" fontId="5" fillId="0" borderId="8" xfId="0" applyFont="1" applyFill="1" applyBorder="1" applyAlignment="1">
      <alignment horizontal="left" wrapText="1"/>
    </xf>
    <xf numFmtId="0" fontId="5" fillId="0" borderId="5" xfId="0" applyFont="1" applyFill="1" applyBorder="1" applyAlignment="1">
      <alignment horizontal="left" wrapText="1"/>
    </xf>
    <xf numFmtId="0" fontId="1" fillId="0" borderId="0" xfId="0" applyFont="1" applyAlignment="1">
      <alignment horizontal="left" vertical="center" wrapText="1"/>
    </xf>
    <xf numFmtId="0" fontId="1" fillId="0" borderId="0" xfId="0" applyFont="1" applyAlignment="1">
      <alignment horizontal="left" vertical="center"/>
    </xf>
    <xf numFmtId="165" fontId="4" fillId="0" borderId="0" xfId="0" applyNumberFormat="1" applyFont="1" applyFill="1" applyAlignment="1">
      <alignment horizontal="center"/>
    </xf>
    <xf numFmtId="165" fontId="4" fillId="8" borderId="3" xfId="0" applyNumberFormat="1" applyFont="1" applyFill="1" applyBorder="1" applyAlignment="1">
      <alignment horizontal="center" vertical="center"/>
    </xf>
    <xf numFmtId="0" fontId="4" fillId="8" borderId="5"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4" fillId="0" borderId="0" xfId="0" applyFont="1" applyBorder="1" applyAlignment="1">
      <alignment horizontal="right" vertical="top"/>
    </xf>
    <xf numFmtId="164" fontId="6" fillId="5" borderId="40" xfId="0" applyNumberFormat="1" applyFont="1" applyFill="1" applyBorder="1" applyAlignment="1">
      <alignment vertical="center"/>
    </xf>
    <xf numFmtId="164" fontId="6" fillId="5" borderId="7" xfId="0" applyNumberFormat="1" applyFont="1" applyFill="1" applyBorder="1" applyAlignment="1">
      <alignment vertical="center"/>
    </xf>
    <xf numFmtId="4" fontId="6" fillId="8" borderId="0" xfId="0" applyNumberFormat="1" applyFont="1" applyFill="1" applyBorder="1" applyAlignment="1">
      <alignment vertical="center"/>
    </xf>
    <xf numFmtId="4" fontId="6" fillId="8" borderId="5" xfId="0" applyNumberFormat="1" applyFont="1" applyFill="1" applyBorder="1" applyAlignment="1">
      <alignment vertical="center"/>
    </xf>
    <xf numFmtId="4" fontId="6" fillId="0" borderId="40" xfId="0" applyNumberFormat="1" applyFont="1" applyFill="1" applyBorder="1" applyAlignment="1">
      <alignment vertical="center"/>
    </xf>
    <xf numFmtId="165" fontId="6" fillId="8" borderId="4" xfId="0" applyNumberFormat="1" applyFont="1" applyFill="1" applyBorder="1" applyAlignment="1">
      <alignment vertical="center"/>
    </xf>
    <xf numFmtId="165" fontId="6" fillId="8" borderId="40" xfId="0" applyNumberFormat="1" applyFont="1" applyFill="1" applyBorder="1" applyAlignment="1">
      <alignment vertical="center"/>
    </xf>
    <xf numFmtId="0" fontId="5" fillId="8" borderId="3" xfId="1" applyFont="1" applyFill="1" applyBorder="1" applyAlignment="1">
      <alignment horizontal="center" vertical="center"/>
    </xf>
    <xf numFmtId="165" fontId="6" fillId="5" borderId="8" xfId="0" applyNumberFormat="1" applyFont="1" applyFill="1" applyBorder="1" applyAlignment="1">
      <alignment horizontal="right" vertical="center"/>
    </xf>
    <xf numFmtId="165" fontId="6" fillId="0" borderId="8" xfId="0" applyNumberFormat="1" applyFont="1" applyFill="1" applyBorder="1" applyAlignment="1">
      <alignment horizontal="right" vertical="center"/>
    </xf>
    <xf numFmtId="164" fontId="4" fillId="0" borderId="5" xfId="0" applyNumberFormat="1" applyFont="1" applyFill="1" applyBorder="1" applyAlignment="1">
      <alignment vertical="center"/>
    </xf>
    <xf numFmtId="165" fontId="4" fillId="0" borderId="0" xfId="0" applyNumberFormat="1" applyFont="1" applyFill="1" applyBorder="1" applyAlignment="1">
      <alignment vertical="center"/>
    </xf>
    <xf numFmtId="0" fontId="10" fillId="0" borderId="0" xfId="0" applyFont="1"/>
    <xf numFmtId="175" fontId="4" fillId="0" borderId="0" xfId="0" applyNumberFormat="1" applyFont="1" applyFill="1" applyBorder="1" applyAlignment="1"/>
    <xf numFmtId="175" fontId="10" fillId="0" borderId="0" xfId="0" applyNumberFormat="1" applyFont="1" applyFill="1" applyBorder="1" applyAlignment="1"/>
    <xf numFmtId="175" fontId="4" fillId="5" borderId="0" xfId="0" applyNumberFormat="1" applyFont="1" applyFill="1" applyBorder="1" applyAlignment="1"/>
    <xf numFmtId="175" fontId="10" fillId="5" borderId="0" xfId="0" applyNumberFormat="1" applyFont="1" applyFill="1" applyBorder="1" applyAlignment="1"/>
    <xf numFmtId="175" fontId="4" fillId="8" borderId="4" xfId="0" applyNumberFormat="1" applyFont="1" applyFill="1" applyBorder="1" applyAlignment="1"/>
    <xf numFmtId="175" fontId="4" fillId="0" borderId="0" xfId="0" applyNumberFormat="1" applyFont="1" applyFill="1" applyAlignment="1">
      <alignment vertical="center"/>
    </xf>
    <xf numFmtId="175" fontId="4" fillId="0" borderId="2" xfId="0" applyNumberFormat="1" applyFont="1" applyFill="1" applyBorder="1" applyAlignment="1">
      <alignment horizontal="center" vertical="center"/>
    </xf>
    <xf numFmtId="175" fontId="4" fillId="0" borderId="28" xfId="0" applyNumberFormat="1" applyFont="1" applyFill="1" applyBorder="1" applyAlignment="1">
      <alignment vertical="center"/>
    </xf>
    <xf numFmtId="175" fontId="4" fillId="0" borderId="5" xfId="0" applyNumberFormat="1" applyFont="1" applyFill="1" applyBorder="1" applyAlignment="1">
      <alignment vertical="center"/>
    </xf>
    <xf numFmtId="175" fontId="4" fillId="5" borderId="28" xfId="0" applyNumberFormat="1" applyFont="1" applyFill="1" applyBorder="1" applyAlignment="1">
      <alignment vertical="center"/>
    </xf>
    <xf numFmtId="175" fontId="4" fillId="5" borderId="0" xfId="0" applyNumberFormat="1" applyFont="1" applyFill="1" applyAlignment="1">
      <alignment vertical="center"/>
    </xf>
    <xf numFmtId="175" fontId="4" fillId="5" borderId="5" xfId="0" applyNumberFormat="1" applyFont="1" applyFill="1" applyBorder="1" applyAlignment="1">
      <alignment vertical="center"/>
    </xf>
    <xf numFmtId="175" fontId="4" fillId="5" borderId="2" xfId="0" applyNumberFormat="1" applyFont="1" applyFill="1" applyBorder="1" applyAlignment="1">
      <alignment horizontal="center" vertical="center"/>
    </xf>
    <xf numFmtId="175" fontId="4" fillId="0" borderId="2" xfId="0" applyNumberFormat="1" applyFont="1" applyBorder="1" applyAlignment="1">
      <alignment horizontal="center"/>
    </xf>
    <xf numFmtId="175" fontId="4" fillId="0" borderId="28" xfId="0" applyNumberFormat="1" applyFont="1" applyFill="1" applyBorder="1" applyAlignment="1">
      <alignment horizontal="right"/>
    </xf>
    <xf numFmtId="175" fontId="4" fillId="0" borderId="0" xfId="0" applyNumberFormat="1" applyFont="1" applyFill="1"/>
    <xf numFmtId="175" fontId="4" fillId="0" borderId="5" xfId="0" applyNumberFormat="1" applyFont="1" applyFill="1" applyBorder="1"/>
    <xf numFmtId="175" fontId="4" fillId="0" borderId="2" xfId="0" applyNumberFormat="1" applyFont="1" applyFill="1" applyBorder="1" applyAlignment="1">
      <alignment horizontal="center"/>
    </xf>
    <xf numFmtId="175" fontId="4" fillId="8" borderId="16" xfId="0" applyNumberFormat="1" applyFont="1" applyFill="1" applyBorder="1" applyAlignment="1">
      <alignment vertical="center"/>
    </xf>
    <xf numFmtId="175" fontId="4" fillId="8" borderId="4" xfId="0" applyNumberFormat="1" applyFont="1" applyFill="1" applyBorder="1" applyAlignment="1">
      <alignment vertical="center"/>
    </xf>
    <xf numFmtId="175" fontId="4" fillId="8" borderId="7" xfId="0" applyNumberFormat="1" applyFont="1" applyFill="1" applyBorder="1" applyAlignment="1">
      <alignment vertical="center"/>
    </xf>
    <xf numFmtId="175" fontId="4" fillId="8" borderId="3" xfId="0" applyNumberFormat="1" applyFont="1" applyFill="1" applyBorder="1" applyAlignment="1">
      <alignment horizontal="center" vertical="center"/>
    </xf>
    <xf numFmtId="174" fontId="6" fillId="0" borderId="0" xfId="0" applyNumberFormat="1" applyFont="1" applyFill="1" applyAlignment="1">
      <alignment vertical="center"/>
    </xf>
    <xf numFmtId="174" fontId="6" fillId="5" borderId="0" xfId="0" applyNumberFormat="1" applyFont="1" applyFill="1" applyAlignment="1">
      <alignment vertical="center"/>
    </xf>
    <xf numFmtId="174" fontId="6" fillId="0" borderId="4" xfId="0" applyNumberFormat="1" applyFont="1" applyFill="1" applyBorder="1" applyAlignment="1">
      <alignment vertical="center"/>
    </xf>
    <xf numFmtId="174" fontId="8" fillId="5" borderId="9" xfId="0" applyNumberFormat="1" applyFont="1" applyFill="1" applyBorder="1" applyAlignment="1">
      <alignment vertical="center"/>
    </xf>
    <xf numFmtId="0" fontId="8" fillId="0" borderId="2" xfId="0" applyFont="1" applyFill="1" applyBorder="1" applyAlignment="1">
      <alignment horizontal="center" vertical="center"/>
    </xf>
    <xf numFmtId="0" fontId="4" fillId="8" borderId="8" xfId="0" applyNumberFormat="1" applyFont="1" applyFill="1" applyBorder="1" applyAlignment="1">
      <alignment horizontal="center" vertical="center"/>
    </xf>
    <xf numFmtId="0" fontId="4" fillId="8" borderId="5" xfId="0" quotePrefix="1" applyNumberFormat="1" applyFont="1" applyFill="1" applyBorder="1" applyAlignment="1">
      <alignment horizontal="center" vertical="center"/>
    </xf>
    <xf numFmtId="0" fontId="4" fillId="0" borderId="8" xfId="0"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0" fontId="6" fillId="8" borderId="8" xfId="0" applyFont="1" applyFill="1" applyBorder="1" applyAlignment="1">
      <alignment horizontal="center" vertical="center"/>
    </xf>
    <xf numFmtId="49" fontId="4" fillId="8" borderId="8" xfId="0" applyNumberFormat="1" applyFont="1" applyFill="1" applyBorder="1" applyAlignment="1">
      <alignment horizontal="center" vertical="center"/>
    </xf>
    <xf numFmtId="49" fontId="4" fillId="8" borderId="5" xfId="0" applyNumberFormat="1" applyFont="1" applyFill="1" applyBorder="1" applyAlignment="1">
      <alignment horizontal="center" vertical="center"/>
    </xf>
    <xf numFmtId="49" fontId="4" fillId="8" borderId="2" xfId="0" applyNumberFormat="1" applyFont="1" applyFill="1" applyBorder="1" applyAlignment="1">
      <alignment horizontal="center" vertical="center"/>
    </xf>
    <xf numFmtId="49" fontId="6" fillId="8" borderId="8" xfId="0" applyNumberFormat="1" applyFont="1" applyFill="1" applyBorder="1" applyAlignment="1">
      <alignment horizontal="center" vertical="center"/>
    </xf>
    <xf numFmtId="49" fontId="6" fillId="8" borderId="5" xfId="0" applyNumberFormat="1" applyFont="1" applyFill="1" applyBorder="1" applyAlignment="1">
      <alignment horizontal="center" vertical="center"/>
    </xf>
    <xf numFmtId="49" fontId="6" fillId="8" borderId="2" xfId="0" applyNumberFormat="1" applyFont="1" applyFill="1" applyBorder="1" applyAlignment="1">
      <alignment horizontal="center" vertical="center"/>
    </xf>
    <xf numFmtId="4" fontId="6" fillId="0" borderId="7" xfId="0" applyNumberFormat="1" applyFont="1" applyFill="1" applyBorder="1" applyAlignment="1">
      <alignment vertical="center"/>
    </xf>
    <xf numFmtId="4" fontId="6" fillId="8" borderId="6" xfId="0" applyNumberFormat="1" applyFont="1" applyFill="1" applyBorder="1" applyAlignment="1">
      <alignment vertical="center"/>
    </xf>
    <xf numFmtId="4" fontId="6" fillId="8" borderId="10" xfId="0" applyNumberFormat="1" applyFont="1" applyFill="1" applyBorder="1" applyAlignment="1">
      <alignment vertical="center"/>
    </xf>
    <xf numFmtId="0" fontId="5" fillId="8" borderId="1" xfId="1" applyFont="1" applyFill="1" applyBorder="1" applyAlignment="1">
      <alignment horizontal="center" vertical="center"/>
    </xf>
    <xf numFmtId="4" fontId="4" fillId="8" borderId="4" xfId="0" applyNumberFormat="1" applyFont="1" applyFill="1" applyBorder="1" applyAlignment="1">
      <alignment vertical="center"/>
    </xf>
    <xf numFmtId="4" fontId="4" fillId="8" borderId="40" xfId="0" applyNumberFormat="1" applyFont="1" applyFill="1" applyBorder="1" applyAlignment="1">
      <alignment vertical="center"/>
    </xf>
    <xf numFmtId="4" fontId="4" fillId="8" borderId="7" xfId="0" applyNumberFormat="1" applyFont="1" applyFill="1" applyBorder="1" applyAlignment="1">
      <alignment vertical="center"/>
    </xf>
    <xf numFmtId="165" fontId="6" fillId="8" borderId="0" xfId="0" applyNumberFormat="1" applyFont="1" applyFill="1" applyBorder="1" applyAlignment="1">
      <alignment vertical="center"/>
    </xf>
    <xf numFmtId="165" fontId="6" fillId="0" borderId="11" xfId="0" applyNumberFormat="1" applyFont="1" applyFill="1" applyBorder="1" applyAlignment="1">
      <alignment horizontal="center" vertical="center"/>
    </xf>
    <xf numFmtId="165" fontId="6" fillId="0" borderId="4" xfId="0" applyNumberFormat="1" applyFont="1" applyFill="1" applyBorder="1" applyAlignment="1">
      <alignment horizontal="center" vertical="center"/>
    </xf>
    <xf numFmtId="165" fontId="6" fillId="0" borderId="4" xfId="0" applyNumberFormat="1" applyFont="1" applyFill="1" applyBorder="1" applyAlignment="1">
      <alignment vertical="center"/>
    </xf>
    <xf numFmtId="165" fontId="6" fillId="0" borderId="40" xfId="0" applyNumberFormat="1" applyFont="1" applyFill="1" applyBorder="1" applyAlignment="1">
      <alignment vertical="center"/>
    </xf>
    <xf numFmtId="165" fontId="6" fillId="8" borderId="8" xfId="0" applyNumberFormat="1" applyFont="1" applyFill="1" applyBorder="1" applyAlignment="1">
      <alignment horizontal="center" vertical="center"/>
    </xf>
    <xf numFmtId="165" fontId="6" fillId="8" borderId="0" xfId="0" applyNumberFormat="1" applyFont="1" applyFill="1" applyBorder="1" applyAlignment="1">
      <alignment horizontal="center" vertical="center"/>
    </xf>
    <xf numFmtId="0" fontId="6" fillId="8" borderId="11" xfId="0" applyFont="1" applyFill="1" applyBorder="1" applyAlignment="1">
      <alignment horizontal="center" vertical="center"/>
    </xf>
    <xf numFmtId="0" fontId="6" fillId="8" borderId="4" xfId="0" applyFont="1" applyFill="1" applyBorder="1" applyAlignment="1">
      <alignment horizontal="center" vertical="center"/>
    </xf>
    <xf numFmtId="4" fontId="6" fillId="8" borderId="4" xfId="0" applyNumberFormat="1" applyFont="1" applyFill="1" applyBorder="1" applyAlignment="1">
      <alignment vertical="center"/>
    </xf>
    <xf numFmtId="4" fontId="6" fillId="8" borderId="40" xfId="0" applyNumberFormat="1" applyFont="1" applyFill="1" applyBorder="1" applyAlignment="1">
      <alignment vertical="center"/>
    </xf>
    <xf numFmtId="165" fontId="6" fillId="8" borderId="6" xfId="0" applyNumberFormat="1" applyFont="1" applyFill="1" applyBorder="1" applyAlignment="1">
      <alignment vertical="center"/>
    </xf>
    <xf numFmtId="1" fontId="6" fillId="0" borderId="1" xfId="0" applyNumberFormat="1" applyFont="1" applyFill="1" applyBorder="1" applyAlignment="1">
      <alignment horizontal="right" vertical="center"/>
    </xf>
    <xf numFmtId="1" fontId="6" fillId="8" borderId="2" xfId="0" applyNumberFormat="1" applyFont="1" applyFill="1" applyBorder="1" applyAlignment="1">
      <alignment horizontal="center" vertical="center"/>
    </xf>
    <xf numFmtId="165" fontId="6" fillId="0" borderId="2" xfId="0" applyNumberFormat="1" applyFont="1" applyFill="1" applyBorder="1" applyAlignment="1">
      <alignment vertical="center"/>
    </xf>
    <xf numFmtId="165" fontId="6" fillId="8" borderId="2" xfId="0" applyNumberFormat="1" applyFont="1" applyFill="1" applyBorder="1" applyAlignment="1">
      <alignment vertical="center"/>
    </xf>
    <xf numFmtId="165" fontId="6" fillId="0" borderId="3" xfId="0" applyNumberFormat="1" applyFont="1" applyFill="1" applyBorder="1" applyAlignment="1">
      <alignment vertical="center"/>
    </xf>
    <xf numFmtId="165" fontId="6" fillId="8" borderId="1" xfId="0" applyNumberFormat="1" applyFont="1" applyFill="1" applyBorder="1" applyAlignment="1">
      <alignment vertical="center"/>
    </xf>
    <xf numFmtId="165" fontId="6" fillId="8" borderId="3" xfId="0" applyNumberFormat="1" applyFont="1" applyFill="1" applyBorder="1" applyAlignment="1">
      <alignment vertical="center"/>
    </xf>
    <xf numFmtId="0" fontId="4" fillId="0" borderId="0" xfId="0" quotePrefix="1" applyFont="1"/>
    <xf numFmtId="0" fontId="5" fillId="4" borderId="22" xfId="0" applyFont="1" applyFill="1" applyBorder="1" applyAlignment="1">
      <alignment horizontal="left" vertical="center" wrapText="1"/>
    </xf>
    <xf numFmtId="164" fontId="4" fillId="0" borderId="0" xfId="0" applyNumberFormat="1" applyFont="1" applyFill="1" applyBorder="1" applyAlignment="1">
      <alignment vertical="center"/>
    </xf>
    <xf numFmtId="0" fontId="4" fillId="0" borderId="0" xfId="0" quotePrefix="1" applyNumberFormat="1" applyFont="1" applyFill="1" applyBorder="1" applyAlignment="1">
      <alignment horizontal="center" vertical="center"/>
    </xf>
    <xf numFmtId="0" fontId="4" fillId="0" borderId="6" xfId="0" quotePrefix="1" applyNumberFormat="1" applyFont="1" applyFill="1" applyBorder="1" applyAlignment="1">
      <alignment horizontal="center" vertical="center"/>
    </xf>
    <xf numFmtId="0" fontId="4" fillId="8" borderId="0" xfId="0" quotePrefix="1" applyNumberFormat="1" applyFont="1" applyFill="1" applyBorder="1" applyAlignment="1">
      <alignment horizontal="center" vertical="center"/>
    </xf>
    <xf numFmtId="0" fontId="1" fillId="0" borderId="0" xfId="0" applyFont="1" applyFill="1" applyBorder="1"/>
    <xf numFmtId="0" fontId="7" fillId="0" borderId="0" xfId="0" applyFont="1" applyBorder="1" applyAlignment="1">
      <alignment horizontal="center" vertical="center" wrapText="1"/>
    </xf>
    <xf numFmtId="2" fontId="4" fillId="5" borderId="5" xfId="0" applyNumberFormat="1" applyFont="1" applyFill="1" applyBorder="1" applyAlignment="1">
      <alignment horizontal="center" vertical="center"/>
    </xf>
    <xf numFmtId="49" fontId="4" fillId="5" borderId="7" xfId="0" applyNumberFormat="1" applyFont="1" applyFill="1" applyBorder="1" applyAlignment="1">
      <alignment horizontal="center" vertical="center"/>
    </xf>
    <xf numFmtId="49" fontId="4" fillId="5" borderId="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8" fillId="0" borderId="0" xfId="0" applyFont="1" applyBorder="1" applyAlignment="1">
      <alignment horizontal="left" vertical="top" wrapText="1"/>
    </xf>
    <xf numFmtId="49" fontId="4" fillId="0" borderId="1" xfId="0" applyNumberFormat="1" applyFont="1" applyFill="1" applyBorder="1" applyAlignment="1">
      <alignment horizontal="center" vertical="center"/>
    </xf>
    <xf numFmtId="16" fontId="4" fillId="5" borderId="8" xfId="0" quotePrefix="1" applyNumberFormat="1" applyFont="1" applyFill="1" applyBorder="1" applyAlignment="1">
      <alignment horizontal="center" vertical="center"/>
    </xf>
    <xf numFmtId="17" fontId="4" fillId="5" borderId="8" xfId="0" quotePrefix="1" applyNumberFormat="1" applyFont="1" applyFill="1" applyBorder="1" applyAlignment="1">
      <alignment horizontal="center" vertical="center"/>
    </xf>
    <xf numFmtId="0" fontId="4" fillId="0" borderId="0" xfId="0" quotePrefix="1" applyFont="1" applyAlignment="1">
      <alignment vertical="top"/>
    </xf>
    <xf numFmtId="49" fontId="4" fillId="0" borderId="3" xfId="0" applyNumberFormat="1" applyFont="1" applyFill="1" applyBorder="1" applyAlignment="1">
      <alignment horizontal="center" vertical="center"/>
    </xf>
    <xf numFmtId="164" fontId="4" fillId="0" borderId="3" xfId="0" applyNumberFormat="1" applyFont="1" applyFill="1" applyBorder="1" applyAlignment="1"/>
    <xf numFmtId="165" fontId="4" fillId="0" borderId="3" xfId="0" applyNumberFormat="1" applyFont="1" applyBorder="1"/>
    <xf numFmtId="0" fontId="5" fillId="4" borderId="3" xfId="0" applyFont="1" applyFill="1" applyBorder="1" applyAlignment="1">
      <alignment horizontal="center"/>
    </xf>
    <xf numFmtId="164" fontId="4" fillId="0" borderId="41" xfId="0" applyNumberFormat="1" applyFont="1" applyFill="1" applyBorder="1" applyAlignment="1"/>
    <xf numFmtId="164" fontId="4" fillId="0" borderId="42" xfId="0" applyNumberFormat="1" applyFont="1" applyFill="1" applyBorder="1" applyAlignment="1"/>
    <xf numFmtId="0" fontId="14" fillId="0" borderId="4" xfId="0" applyFont="1" applyFill="1" applyBorder="1" applyAlignment="1">
      <alignment horizontal="center" vertical="center" wrapText="1"/>
    </xf>
    <xf numFmtId="165" fontId="6" fillId="5" borderId="5" xfId="0" applyNumberFormat="1" applyFont="1" applyFill="1" applyBorder="1" applyAlignment="1">
      <alignment vertical="center"/>
    </xf>
    <xf numFmtId="165" fontId="6" fillId="0" borderId="5" xfId="0" applyNumberFormat="1" applyFont="1" applyFill="1" applyBorder="1" applyAlignment="1">
      <alignment vertical="center"/>
    </xf>
    <xf numFmtId="165" fontId="6" fillId="8" borderId="7" xfId="0" applyNumberFormat="1" applyFont="1" applyFill="1" applyBorder="1" applyAlignment="1">
      <alignment vertical="center"/>
    </xf>
    <xf numFmtId="165" fontId="6" fillId="8" borderId="5" xfId="0" applyNumberFormat="1" applyFont="1" applyFill="1" applyBorder="1" applyAlignment="1">
      <alignment vertical="center"/>
    </xf>
    <xf numFmtId="165" fontId="6" fillId="0" borderId="7" xfId="0" applyNumberFormat="1" applyFont="1" applyFill="1" applyBorder="1" applyAlignment="1">
      <alignment vertical="center"/>
    </xf>
    <xf numFmtId="165" fontId="6" fillId="8" borderId="5" xfId="0" applyNumberFormat="1" applyFont="1" applyFill="1" applyBorder="1" applyAlignment="1">
      <alignment horizontal="right" vertical="center"/>
    </xf>
    <xf numFmtId="165" fontId="6" fillId="0" borderId="5" xfId="0" applyNumberFormat="1" applyFont="1" applyFill="1" applyBorder="1" applyAlignment="1">
      <alignment horizontal="right" vertical="center"/>
    </xf>
    <xf numFmtId="4" fontId="6" fillId="8" borderId="7" xfId="0" applyNumberFormat="1" applyFont="1" applyFill="1" applyBorder="1" applyAlignment="1">
      <alignment vertical="center"/>
    </xf>
    <xf numFmtId="165" fontId="6" fillId="8" borderId="10" xfId="0" applyNumberFormat="1" applyFont="1" applyFill="1" applyBorder="1" applyAlignment="1">
      <alignment vertical="center"/>
    </xf>
    <xf numFmtId="177" fontId="0" fillId="0" borderId="0" xfId="0" applyNumberFormat="1"/>
    <xf numFmtId="0" fontId="5" fillId="8" borderId="29" xfId="0" applyFont="1" applyFill="1" applyBorder="1" applyAlignment="1">
      <alignment horizontal="center" vertical="center"/>
    </xf>
    <xf numFmtId="0" fontId="5" fillId="5" borderId="29" xfId="0" applyFont="1" applyFill="1" applyBorder="1" applyAlignment="1">
      <alignment horizontal="center" vertical="center"/>
    </xf>
    <xf numFmtId="175" fontId="5" fillId="5" borderId="29" xfId="0" applyNumberFormat="1" applyFont="1" applyFill="1" applyBorder="1" applyAlignment="1"/>
    <xf numFmtId="175" fontId="11" fillId="5" borderId="29" xfId="0" applyNumberFormat="1" applyFont="1" applyFill="1" applyBorder="1" applyAlignment="1"/>
    <xf numFmtId="0" fontId="5" fillId="4" borderId="16" xfId="0" applyFont="1" applyFill="1" applyBorder="1" applyAlignment="1">
      <alignment horizontal="center" vertical="center"/>
    </xf>
    <xf numFmtId="0" fontId="5" fillId="4" borderId="3" xfId="0" applyFont="1" applyFill="1" applyBorder="1" applyAlignment="1">
      <alignment horizontal="center" vertical="center"/>
    </xf>
    <xf numFmtId="175" fontId="5" fillId="5" borderId="21" xfId="0" applyNumberFormat="1" applyFont="1" applyFill="1" applyBorder="1" applyAlignment="1">
      <alignment vertical="center"/>
    </xf>
    <xf numFmtId="175" fontId="5" fillId="5" borderId="9" xfId="0" applyNumberFormat="1" applyFont="1" applyFill="1" applyBorder="1" applyAlignment="1">
      <alignment vertical="center"/>
    </xf>
    <xf numFmtId="165" fontId="5" fillId="5" borderId="29" xfId="0" applyNumberFormat="1" applyFont="1" applyFill="1" applyBorder="1" applyAlignment="1">
      <alignment horizontal="center" vertical="center"/>
    </xf>
    <xf numFmtId="175" fontId="5" fillId="5" borderId="29" xfId="0" applyNumberFormat="1" applyFont="1" applyFill="1" applyBorder="1" applyAlignment="1">
      <alignment horizontal="center" vertical="center"/>
    </xf>
    <xf numFmtId="164" fontId="4" fillId="0" borderId="0" xfId="0" applyNumberFormat="1" applyFont="1" applyFill="1" applyBorder="1" applyAlignment="1"/>
    <xf numFmtId="164" fontId="8" fillId="5" borderId="9" xfId="0" applyNumberFormat="1" applyFont="1" applyFill="1" applyBorder="1" applyAlignment="1">
      <alignment horizontal="right" vertical="center"/>
    </xf>
    <xf numFmtId="164" fontId="8" fillId="5" borderId="20" xfId="0" applyNumberFormat="1" applyFont="1" applyFill="1" applyBorder="1" applyAlignment="1">
      <alignment horizontal="right" vertical="center"/>
    </xf>
    <xf numFmtId="165" fontId="6" fillId="5" borderId="21" xfId="0" applyNumberFormat="1" applyFont="1" applyFill="1" applyBorder="1" applyAlignment="1">
      <alignment horizontal="center" vertical="center"/>
    </xf>
    <xf numFmtId="165" fontId="6" fillId="5" borderId="9" xfId="0" applyNumberFormat="1" applyFont="1" applyFill="1" applyBorder="1" applyAlignment="1">
      <alignment horizontal="center" vertical="center"/>
    </xf>
    <xf numFmtId="165" fontId="6" fillId="5" borderId="9" xfId="0" applyNumberFormat="1" applyFont="1" applyFill="1" applyBorder="1" applyAlignment="1">
      <alignment horizontal="right" vertical="center"/>
    </xf>
    <xf numFmtId="165" fontId="6" fillId="5" borderId="20" xfId="0" applyNumberFormat="1" applyFont="1" applyFill="1" applyBorder="1" applyAlignment="1">
      <alignment horizontal="right" vertical="center"/>
    </xf>
    <xf numFmtId="173" fontId="10" fillId="5" borderId="29" xfId="0" applyNumberFormat="1" applyFont="1" applyFill="1" applyBorder="1" applyAlignment="1">
      <alignment vertical="center"/>
    </xf>
    <xf numFmtId="0" fontId="5" fillId="5" borderId="29" xfId="1" applyFont="1" applyFill="1" applyBorder="1" applyAlignment="1">
      <alignment horizontal="center" vertical="center"/>
    </xf>
    <xf numFmtId="165" fontId="4" fillId="5" borderId="0" xfId="0" applyNumberFormat="1" applyFont="1" applyFill="1" applyBorder="1" applyAlignment="1">
      <alignment vertical="center"/>
    </xf>
    <xf numFmtId="0" fontId="0" fillId="0" borderId="8" xfId="0" applyBorder="1"/>
    <xf numFmtId="165" fontId="4" fillId="0" borderId="0" xfId="0" applyNumberFormat="1" applyFont="1" applyBorder="1"/>
    <xf numFmtId="165" fontId="5" fillId="0" borderId="2" xfId="0" applyNumberFormat="1" applyFont="1" applyBorder="1"/>
    <xf numFmtId="164" fontId="5" fillId="0" borderId="38" xfId="0" applyNumberFormat="1" applyFont="1" applyFill="1" applyBorder="1" applyAlignment="1"/>
    <xf numFmtId="164" fontId="5" fillId="0" borderId="43" xfId="0" applyNumberFormat="1" applyFont="1" applyFill="1" applyBorder="1" applyAlignment="1"/>
    <xf numFmtId="0" fontId="6" fillId="5" borderId="13" xfId="0" applyFont="1" applyFill="1" applyBorder="1" applyAlignment="1">
      <alignment horizontal="left" wrapText="1"/>
    </xf>
    <xf numFmtId="165" fontId="5" fillId="8" borderId="29" xfId="0" applyNumberFormat="1" applyFont="1" applyFill="1" applyBorder="1" applyAlignment="1">
      <alignment horizontal="center" vertical="center"/>
    </xf>
    <xf numFmtId="165" fontId="4" fillId="0" borderId="0" xfId="0" applyNumberFormat="1" applyFont="1" applyFill="1" applyBorder="1" applyAlignment="1"/>
    <xf numFmtId="165" fontId="4" fillId="5" borderId="0" xfId="0" applyNumberFormat="1" applyFont="1" applyFill="1" applyBorder="1" applyAlignment="1"/>
    <xf numFmtId="165" fontId="4" fillId="5" borderId="7" xfId="0" applyNumberFormat="1" applyFont="1" applyFill="1" applyBorder="1" applyAlignment="1"/>
    <xf numFmtId="165" fontId="4" fillId="0" borderId="1" xfId="0" applyNumberFormat="1" applyFont="1" applyFill="1" applyBorder="1" applyAlignment="1"/>
    <xf numFmtId="165" fontId="4" fillId="5" borderId="2" xfId="0" applyNumberFormat="1" applyFont="1" applyFill="1" applyBorder="1" applyAlignment="1"/>
    <xf numFmtId="165" fontId="4" fillId="0" borderId="2" xfId="0" applyNumberFormat="1" applyFont="1" applyFill="1" applyBorder="1" applyAlignment="1"/>
    <xf numFmtId="165" fontId="4" fillId="5" borderId="3" xfId="0" applyNumberFormat="1" applyFont="1" applyFill="1" applyBorder="1" applyAlignment="1"/>
    <xf numFmtId="0" fontId="0" fillId="0" borderId="5" xfId="0" applyBorder="1"/>
    <xf numFmtId="165" fontId="10" fillId="0" borderId="2" xfId="0" applyNumberFormat="1" applyFont="1" applyFill="1" applyBorder="1" applyAlignment="1"/>
    <xf numFmtId="165" fontId="10" fillId="5" borderId="2" xfId="0" applyNumberFormat="1" applyFont="1" applyFill="1" applyBorder="1" applyAlignment="1"/>
    <xf numFmtId="165" fontId="10" fillId="5" borderId="3" xfId="0" applyNumberFormat="1" applyFont="1" applyFill="1" applyBorder="1" applyAlignment="1"/>
    <xf numFmtId="165" fontId="10" fillId="5" borderId="0" xfId="0" applyNumberFormat="1" applyFont="1" applyFill="1" applyBorder="1" applyAlignment="1"/>
    <xf numFmtId="175" fontId="0" fillId="0" borderId="0" xfId="0" applyNumberFormat="1"/>
    <xf numFmtId="165" fontId="10" fillId="9" borderId="2" xfId="0" applyNumberFormat="1" applyFont="1" applyFill="1" applyBorder="1" applyAlignment="1"/>
    <xf numFmtId="165" fontId="4" fillId="9" borderId="2" xfId="0" applyNumberFormat="1" applyFont="1" applyFill="1" applyBorder="1" applyAlignment="1"/>
    <xf numFmtId="1" fontId="8" fillId="4" borderId="0" xfId="0" applyNumberFormat="1" applyFont="1" applyFill="1" applyBorder="1" applyAlignment="1">
      <alignment horizontal="center"/>
    </xf>
    <xf numFmtId="0" fontId="5" fillId="9" borderId="3" xfId="0" applyFont="1" applyFill="1" applyBorder="1" applyAlignment="1">
      <alignment horizontal="center" vertical="center"/>
    </xf>
    <xf numFmtId="165" fontId="4" fillId="0" borderId="3" xfId="0" applyNumberFormat="1" applyFont="1" applyFill="1" applyBorder="1" applyAlignment="1"/>
    <xf numFmtId="165" fontId="4" fillId="0" borderId="40" xfId="0" applyNumberFormat="1" applyFont="1" applyFill="1" applyBorder="1" applyAlignment="1"/>
    <xf numFmtId="175" fontId="4" fillId="9" borderId="40" xfId="0" applyNumberFormat="1" applyFont="1" applyFill="1" applyBorder="1" applyAlignment="1"/>
    <xf numFmtId="164" fontId="6" fillId="0" borderId="40" xfId="0" applyNumberFormat="1" applyFont="1" applyFill="1" applyBorder="1" applyAlignment="1">
      <alignment vertical="center"/>
    </xf>
    <xf numFmtId="164" fontId="6" fillId="0" borderId="7" xfId="0" applyNumberFormat="1" applyFont="1" applyFill="1" applyBorder="1" applyAlignment="1">
      <alignment vertical="center"/>
    </xf>
    <xf numFmtId="0" fontId="5" fillId="0" borderId="3" xfId="1" applyFont="1" applyFill="1" applyBorder="1" applyAlignment="1">
      <alignment horizontal="center" vertical="center"/>
    </xf>
    <xf numFmtId="0" fontId="5" fillId="4" borderId="7" xfId="0" applyFont="1" applyFill="1" applyBorder="1" applyAlignment="1">
      <alignment horizontal="center" vertical="top"/>
    </xf>
    <xf numFmtId="165" fontId="6" fillId="0" borderId="6" xfId="0" applyNumberFormat="1" applyFont="1" applyFill="1" applyBorder="1" applyAlignment="1">
      <alignment vertical="center"/>
    </xf>
    <xf numFmtId="165" fontId="6" fillId="8" borderId="21" xfId="0" applyNumberFormat="1" applyFont="1" applyFill="1" applyBorder="1" applyAlignment="1">
      <alignment horizontal="right" vertical="center"/>
    </xf>
    <xf numFmtId="165" fontId="6" fillId="8" borderId="9" xfId="0" applyNumberFormat="1" applyFont="1" applyFill="1" applyBorder="1" applyAlignment="1">
      <alignment horizontal="right" vertical="center"/>
    </xf>
    <xf numFmtId="165" fontId="6" fillId="8" borderId="9" xfId="0" applyNumberFormat="1" applyFont="1" applyFill="1" applyBorder="1" applyAlignment="1">
      <alignment vertical="center"/>
    </xf>
    <xf numFmtId="1" fontId="6" fillId="8" borderId="21" xfId="0" applyNumberFormat="1" applyFont="1" applyFill="1" applyBorder="1" applyAlignment="1">
      <alignment horizontal="right" vertical="center"/>
    </xf>
    <xf numFmtId="0" fontId="5" fillId="8" borderId="29" xfId="1" applyFont="1" applyFill="1" applyBorder="1" applyAlignment="1">
      <alignment horizontal="center" vertical="center"/>
    </xf>
    <xf numFmtId="0" fontId="4" fillId="8" borderId="11" xfId="0" quotePrefix="1" applyNumberFormat="1" applyFont="1" applyFill="1" applyBorder="1" applyAlignment="1">
      <alignment horizontal="center" vertical="center"/>
    </xf>
    <xf numFmtId="0" fontId="4" fillId="8" borderId="40" xfId="0" quotePrefix="1" applyNumberFormat="1" applyFont="1" applyFill="1" applyBorder="1" applyAlignment="1">
      <alignment horizontal="center" vertical="center"/>
    </xf>
    <xf numFmtId="0" fontId="4" fillId="8" borderId="7" xfId="0" quotePrefix="1"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165" fontId="4" fillId="0" borderId="7"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7" xfId="0" quotePrefix="1" applyNumberFormat="1" applyFont="1" applyFill="1" applyBorder="1" applyAlignment="1">
      <alignment horizontal="center" vertical="center"/>
    </xf>
    <xf numFmtId="0" fontId="4" fillId="8" borderId="10" xfId="0" quotePrefix="1" applyNumberFormat="1" applyFont="1" applyFill="1" applyBorder="1" applyAlignment="1">
      <alignment horizontal="center" vertical="center"/>
    </xf>
    <xf numFmtId="0" fontId="5" fillId="5" borderId="0" xfId="0" applyFont="1" applyFill="1" applyBorder="1" applyAlignment="1">
      <alignment horizontal="center" vertical="center"/>
    </xf>
    <xf numFmtId="175" fontId="5" fillId="5" borderId="2" xfId="0" applyNumberFormat="1" applyFont="1" applyFill="1" applyBorder="1" applyAlignment="1"/>
    <xf numFmtId="0" fontId="5" fillId="5" borderId="44" xfId="0" applyFont="1" applyFill="1" applyBorder="1" applyAlignment="1">
      <alignment horizontal="center" vertical="center"/>
    </xf>
    <xf numFmtId="0" fontId="5" fillId="9" borderId="0" xfId="0" applyFont="1" applyFill="1" applyBorder="1" applyAlignment="1">
      <alignment horizontal="left"/>
    </xf>
    <xf numFmtId="175" fontId="23" fillId="0" borderId="0" xfId="0" applyNumberFormat="1" applyFont="1" applyFill="1" applyBorder="1" applyAlignment="1"/>
    <xf numFmtId="0" fontId="25" fillId="4" borderId="11" xfId="0" applyFont="1" applyFill="1" applyBorder="1" applyAlignment="1">
      <alignment horizontal="right" vertical="center"/>
    </xf>
    <xf numFmtId="0" fontId="25" fillId="4" borderId="7" xfId="0" applyFont="1" applyFill="1" applyBorder="1" applyAlignment="1">
      <alignment horizontal="right" vertical="center"/>
    </xf>
    <xf numFmtId="0" fontId="25" fillId="4" borderId="4" xfId="0" applyFont="1" applyFill="1" applyBorder="1" applyAlignment="1">
      <alignment horizontal="right" vertical="center"/>
    </xf>
    <xf numFmtId="0" fontId="23" fillId="4" borderId="7" xfId="0" applyFont="1" applyFill="1" applyBorder="1"/>
    <xf numFmtId="174" fontId="23" fillId="0" borderId="13" xfId="0" applyNumberFormat="1" applyFont="1" applyBorder="1" applyAlignment="1"/>
    <xf numFmtId="164" fontId="23" fillId="9" borderId="10" xfId="0" applyNumberFormat="1" applyFont="1" applyFill="1" applyBorder="1" applyAlignment="1">
      <alignment horizontal="right"/>
    </xf>
    <xf numFmtId="174" fontId="23" fillId="9" borderId="6" xfId="0" applyNumberFormat="1" applyFont="1" applyFill="1" applyBorder="1" applyAlignment="1">
      <alignment horizontal="right"/>
    </xf>
    <xf numFmtId="174" fontId="23" fillId="9" borderId="0" xfId="0" applyNumberFormat="1" applyFont="1" applyFill="1" applyBorder="1" applyAlignment="1">
      <alignment horizontal="right"/>
    </xf>
    <xf numFmtId="164" fontId="23" fillId="9" borderId="6" xfId="0" applyNumberFormat="1" applyFont="1" applyFill="1" applyBorder="1" applyAlignment="1">
      <alignment horizontal="right"/>
    </xf>
    <xf numFmtId="0" fontId="23" fillId="9" borderId="5" xfId="0" applyFont="1" applyFill="1" applyBorder="1"/>
    <xf numFmtId="164" fontId="26" fillId="9" borderId="8" xfId="0" applyNumberFormat="1" applyFont="1" applyFill="1" applyBorder="1" applyAlignment="1">
      <alignment horizontal="right" vertical="center"/>
    </xf>
    <xf numFmtId="164" fontId="23" fillId="9" borderId="5" xfId="0" applyNumberFormat="1" applyFont="1" applyFill="1" applyBorder="1" applyAlignment="1">
      <alignment horizontal="right" vertical="center"/>
    </xf>
    <xf numFmtId="164" fontId="23" fillId="9" borderId="0" xfId="0" applyNumberFormat="1" applyFont="1" applyFill="1" applyBorder="1" applyAlignment="1">
      <alignment horizontal="right" vertical="center"/>
    </xf>
    <xf numFmtId="164" fontId="23" fillId="9" borderId="5" xfId="0" quotePrefix="1" applyNumberFormat="1" applyFont="1" applyFill="1" applyBorder="1" applyAlignment="1">
      <alignment horizontal="left" vertical="center"/>
    </xf>
    <xf numFmtId="164" fontId="23" fillId="9" borderId="0" xfId="0" quotePrefix="1" applyNumberFormat="1" applyFont="1" applyFill="1" applyBorder="1" applyAlignment="1">
      <alignment horizontal="left" vertical="center"/>
    </xf>
    <xf numFmtId="164" fontId="26" fillId="8" borderId="8" xfId="0" applyNumberFormat="1" applyFont="1" applyFill="1" applyBorder="1" applyAlignment="1">
      <alignment horizontal="right"/>
    </xf>
    <xf numFmtId="164" fontId="23" fillId="8" borderId="5" xfId="0" applyNumberFormat="1" applyFont="1" applyFill="1" applyBorder="1" applyAlignment="1">
      <alignment horizontal="right"/>
    </xf>
    <xf numFmtId="164" fontId="23" fillId="8" borderId="0" xfId="0" applyNumberFormat="1" applyFont="1" applyFill="1" applyBorder="1" applyAlignment="1">
      <alignment horizontal="right"/>
    </xf>
    <xf numFmtId="164" fontId="23" fillId="8" borderId="5" xfId="0" quotePrefix="1" applyNumberFormat="1" applyFont="1" applyFill="1" applyBorder="1" applyAlignment="1">
      <alignment horizontal="right"/>
    </xf>
    <xf numFmtId="0" fontId="23" fillId="8" borderId="5" xfId="0" applyFont="1" applyFill="1" applyBorder="1"/>
    <xf numFmtId="164" fontId="23" fillId="8" borderId="8" xfId="0" applyNumberFormat="1" applyFont="1" applyFill="1" applyBorder="1" applyAlignment="1">
      <alignment horizontal="right" vertical="center"/>
    </xf>
    <xf numFmtId="164" fontId="23" fillId="8" borderId="5" xfId="0" applyNumberFormat="1" applyFont="1" applyFill="1" applyBorder="1" applyAlignment="1">
      <alignment horizontal="right" vertical="center"/>
    </xf>
    <xf numFmtId="164" fontId="23" fillId="8" borderId="0" xfId="0" applyNumberFormat="1" applyFont="1" applyFill="1" applyBorder="1" applyAlignment="1">
      <alignment horizontal="right" vertical="center"/>
    </xf>
    <xf numFmtId="164" fontId="23" fillId="8" borderId="0" xfId="0" quotePrefix="1" applyNumberFormat="1" applyFont="1" applyFill="1" applyBorder="1" applyAlignment="1">
      <alignment horizontal="right" vertical="center"/>
    </xf>
    <xf numFmtId="164" fontId="23" fillId="8" borderId="5" xfId="0" quotePrefix="1" applyNumberFormat="1" applyFont="1" applyFill="1" applyBorder="1" applyAlignment="1">
      <alignment horizontal="right" vertical="center"/>
    </xf>
    <xf numFmtId="164" fontId="23" fillId="9" borderId="8" xfId="0" applyNumberFormat="1" applyFont="1" applyFill="1" applyBorder="1" applyAlignment="1">
      <alignment horizontal="right"/>
    </xf>
    <xf numFmtId="164" fontId="23" fillId="9" borderId="5" xfId="0" applyNumberFormat="1" applyFont="1" applyFill="1" applyBorder="1" applyAlignment="1">
      <alignment horizontal="right"/>
    </xf>
    <xf numFmtId="164" fontId="23" fillId="9" borderId="0" xfId="0" applyNumberFormat="1" applyFont="1" applyFill="1" applyBorder="1" applyAlignment="1">
      <alignment horizontal="right"/>
    </xf>
    <xf numFmtId="178" fontId="23" fillId="9" borderId="0" xfId="0" applyNumberFormat="1" applyFont="1" applyFill="1" applyBorder="1" applyAlignment="1" applyProtection="1">
      <alignment horizontal="right"/>
    </xf>
    <xf numFmtId="172" fontId="27" fillId="9" borderId="5" xfId="0" applyNumberFormat="1" applyFont="1" applyFill="1" applyBorder="1" applyAlignment="1" applyProtection="1">
      <alignment horizontal="right"/>
    </xf>
    <xf numFmtId="174" fontId="23" fillId="9" borderId="8" xfId="0" applyNumberFormat="1" applyFont="1" applyFill="1" applyBorder="1" applyAlignment="1">
      <alignment horizontal="right"/>
    </xf>
    <xf numFmtId="164" fontId="23" fillId="9" borderId="8" xfId="0" applyNumberFormat="1" applyFont="1" applyFill="1" applyBorder="1" applyAlignment="1">
      <alignment horizontal="right" vertical="center"/>
    </xf>
    <xf numFmtId="164" fontId="23" fillId="9" borderId="0" xfId="0" quotePrefix="1" applyNumberFormat="1" applyFont="1" applyFill="1" applyBorder="1" applyAlignment="1">
      <alignment horizontal="right" vertical="center"/>
    </xf>
    <xf numFmtId="164" fontId="26" fillId="8" borderId="0" xfId="0" applyNumberFormat="1" applyFont="1" applyFill="1" applyBorder="1" applyAlignment="1">
      <alignment horizontal="right"/>
    </xf>
    <xf numFmtId="164" fontId="26" fillId="8" borderId="5" xfId="0" applyNumberFormat="1" applyFont="1" applyFill="1" applyBorder="1" applyAlignment="1">
      <alignment horizontal="right"/>
    </xf>
    <xf numFmtId="164" fontId="23" fillId="8" borderId="5" xfId="0" quotePrefix="1" applyNumberFormat="1" applyFont="1" applyFill="1" applyBorder="1" applyAlignment="1">
      <alignment horizontal="left" vertical="center"/>
    </xf>
    <xf numFmtId="164" fontId="23" fillId="8" borderId="0" xfId="0" quotePrefix="1" applyNumberFormat="1" applyFont="1" applyFill="1" applyBorder="1" applyAlignment="1">
      <alignment horizontal="left" vertical="center"/>
    </xf>
    <xf numFmtId="0" fontId="23" fillId="8" borderId="5" xfId="0" quotePrefix="1" applyFont="1" applyFill="1" applyBorder="1"/>
    <xf numFmtId="164" fontId="26" fillId="9" borderId="8" xfId="0" applyNumberFormat="1" applyFont="1" applyFill="1" applyBorder="1" applyAlignment="1">
      <alignment horizontal="right"/>
    </xf>
    <xf numFmtId="174" fontId="23" fillId="8" borderId="8" xfId="0" applyNumberFormat="1" applyFont="1" applyFill="1" applyBorder="1" applyAlignment="1">
      <alignment horizontal="right"/>
    </xf>
    <xf numFmtId="164" fontId="23" fillId="8" borderId="11" xfId="0" applyNumberFormat="1" applyFont="1" applyFill="1" applyBorder="1" applyAlignment="1">
      <alignment horizontal="right" vertical="center"/>
    </xf>
    <xf numFmtId="164" fontId="23" fillId="8" borderId="7" xfId="0" applyNumberFormat="1" applyFont="1" applyFill="1" applyBorder="1" applyAlignment="1">
      <alignment horizontal="right" vertical="center"/>
    </xf>
    <xf numFmtId="164" fontId="23" fillId="8" borderId="4" xfId="0" quotePrefix="1" applyNumberFormat="1" applyFont="1" applyFill="1" applyBorder="1" applyAlignment="1">
      <alignment horizontal="right" vertical="center"/>
    </xf>
    <xf numFmtId="164" fontId="23" fillId="8" borderId="7" xfId="0" quotePrefix="1" applyNumberFormat="1" applyFont="1" applyFill="1" applyBorder="1" applyAlignment="1">
      <alignment horizontal="right" vertical="center"/>
    </xf>
    <xf numFmtId="164" fontId="23" fillId="8" borderId="4" xfId="0" applyNumberFormat="1" applyFont="1" applyFill="1" applyBorder="1" applyAlignment="1">
      <alignment horizontal="right" vertical="center"/>
    </xf>
    <xf numFmtId="0" fontId="23" fillId="9" borderId="9" xfId="0" applyFont="1" applyFill="1" applyBorder="1" applyAlignment="1">
      <alignment horizontal="right" vertical="center"/>
    </xf>
    <xf numFmtId="0" fontId="23" fillId="9" borderId="9" xfId="0" quotePrefix="1" applyFont="1" applyFill="1" applyBorder="1" applyAlignment="1">
      <alignment horizontal="right" vertical="center"/>
    </xf>
    <xf numFmtId="0" fontId="23" fillId="9" borderId="0" xfId="0" applyFont="1" applyFill="1"/>
    <xf numFmtId="174" fontId="23" fillId="9" borderId="13" xfId="0" applyNumberFormat="1" applyFont="1" applyFill="1" applyBorder="1" applyAlignment="1">
      <alignment horizontal="right"/>
    </xf>
    <xf numFmtId="164" fontId="26" fillId="9" borderId="10" xfId="0" applyNumberFormat="1" applyFont="1" applyFill="1" applyBorder="1" applyAlignment="1">
      <alignment horizontal="right"/>
    </xf>
    <xf numFmtId="0" fontId="23" fillId="0" borderId="10" xfId="0" applyFont="1" applyBorder="1"/>
    <xf numFmtId="164" fontId="26" fillId="9" borderId="5" xfId="0" applyNumberFormat="1" applyFont="1" applyFill="1" applyBorder="1" applyAlignment="1">
      <alignment horizontal="right" vertical="center"/>
    </xf>
    <xf numFmtId="164" fontId="26" fillId="9" borderId="0" xfId="0" applyNumberFormat="1" applyFont="1" applyFill="1" applyBorder="1" applyAlignment="1">
      <alignment horizontal="right" vertical="center"/>
    </xf>
    <xf numFmtId="174" fontId="23" fillId="8" borderId="0" xfId="0" applyNumberFormat="1" applyFont="1" applyFill="1" applyBorder="1" applyAlignment="1">
      <alignment horizontal="right"/>
    </xf>
    <xf numFmtId="164" fontId="26" fillId="8" borderId="8" xfId="0" applyNumberFormat="1" applyFont="1" applyFill="1" applyBorder="1" applyAlignment="1">
      <alignment horizontal="right" vertical="center"/>
    </xf>
    <xf numFmtId="164" fontId="23" fillId="9" borderId="0" xfId="0" quotePrefix="1" applyNumberFormat="1" applyFont="1" applyFill="1" applyBorder="1" applyAlignment="1">
      <alignment horizontal="right"/>
    </xf>
    <xf numFmtId="164" fontId="23" fillId="9" borderId="5" xfId="0" quotePrefix="1" applyNumberFormat="1" applyFont="1" applyFill="1" applyBorder="1" applyAlignment="1">
      <alignment horizontal="right"/>
    </xf>
    <xf numFmtId="164" fontId="23" fillId="9" borderId="5" xfId="0" quotePrefix="1" applyNumberFormat="1" applyFont="1" applyFill="1" applyBorder="1" applyAlignment="1">
      <alignment horizontal="right" vertical="center"/>
    </xf>
    <xf numFmtId="165" fontId="23" fillId="0" borderId="0" xfId="0" applyNumberFormat="1" applyFont="1"/>
    <xf numFmtId="164" fontId="23" fillId="8" borderId="0" xfId="0" quotePrefix="1" applyNumberFormat="1" applyFont="1" applyFill="1" applyBorder="1" applyAlignment="1">
      <alignment horizontal="right"/>
    </xf>
    <xf numFmtId="164" fontId="26" fillId="8" borderId="5" xfId="0" applyNumberFormat="1" applyFont="1" applyFill="1" applyBorder="1" applyAlignment="1">
      <alignment horizontal="right" vertical="center"/>
    </xf>
    <xf numFmtId="164" fontId="26" fillId="9" borderId="5" xfId="0" applyNumberFormat="1" applyFont="1" applyFill="1" applyBorder="1" applyAlignment="1">
      <alignment horizontal="right"/>
    </xf>
    <xf numFmtId="164" fontId="23" fillId="9" borderId="5" xfId="0" applyNumberFormat="1" applyFont="1" applyFill="1" applyBorder="1" applyAlignment="1">
      <alignment horizontal="right" wrapText="1"/>
    </xf>
    <xf numFmtId="164" fontId="23" fillId="0" borderId="0" xfId="0" applyNumberFormat="1" applyFont="1" applyFill="1" applyBorder="1" applyAlignment="1">
      <alignment horizontal="right"/>
    </xf>
    <xf numFmtId="174" fontId="26" fillId="9" borderId="11" xfId="0" applyNumberFormat="1" applyFont="1" applyFill="1" applyBorder="1" applyAlignment="1">
      <alignment horizontal="right" vertical="center"/>
    </xf>
    <xf numFmtId="164" fontId="26" fillId="9" borderId="7" xfId="0" applyNumberFormat="1" applyFont="1" applyFill="1" applyBorder="1" applyAlignment="1">
      <alignment horizontal="right" vertical="center"/>
    </xf>
    <xf numFmtId="164" fontId="23" fillId="9" borderId="4" xfId="0" applyNumberFormat="1" applyFont="1" applyFill="1" applyBorder="1" applyAlignment="1">
      <alignment horizontal="right" vertical="center"/>
    </xf>
    <xf numFmtId="164" fontId="23" fillId="9" borderId="7" xfId="0" quotePrefix="1" applyNumberFormat="1" applyFont="1" applyFill="1" applyBorder="1" applyAlignment="1">
      <alignment horizontal="right" vertical="center"/>
    </xf>
    <xf numFmtId="164" fontId="23" fillId="9" borderId="7" xfId="0" applyNumberFormat="1" applyFont="1" applyFill="1" applyBorder="1" applyAlignment="1">
      <alignment horizontal="right" vertical="center"/>
    </xf>
    <xf numFmtId="164" fontId="23" fillId="9" borderId="4" xfId="0" quotePrefix="1" applyNumberFormat="1" applyFont="1" applyFill="1" applyBorder="1" applyAlignment="1">
      <alignment horizontal="right" vertical="center" wrapText="1"/>
    </xf>
    <xf numFmtId="164" fontId="23" fillId="9" borderId="7" xfId="0" quotePrefix="1" applyNumberFormat="1" applyFont="1" applyFill="1" applyBorder="1" applyAlignment="1">
      <alignment horizontal="right" vertical="center" wrapText="1"/>
    </xf>
    <xf numFmtId="0" fontId="23" fillId="9" borderId="7" xfId="0" applyFont="1" applyFill="1" applyBorder="1"/>
    <xf numFmtId="0" fontId="23" fillId="9" borderId="5" xfId="0" quotePrefix="1" applyFont="1" applyFill="1" applyBorder="1"/>
    <xf numFmtId="1" fontId="25" fillId="4" borderId="11" xfId="0" applyNumberFormat="1" applyFont="1" applyFill="1" applyBorder="1" applyAlignment="1">
      <alignment horizontal="right" vertical="center"/>
    </xf>
    <xf numFmtId="1" fontId="25" fillId="4" borderId="7" xfId="0" applyNumberFormat="1" applyFont="1" applyFill="1" applyBorder="1" applyAlignment="1">
      <alignment horizontal="right" vertical="center"/>
    </xf>
    <xf numFmtId="3" fontId="26" fillId="9" borderId="10" xfId="0" applyNumberFormat="1" applyFont="1" applyFill="1" applyBorder="1" applyAlignment="1">
      <alignment horizontal="right" vertical="center"/>
    </xf>
    <xf numFmtId="176" fontId="23" fillId="0" borderId="0" xfId="0" applyNumberFormat="1" applyFont="1" applyFill="1" applyAlignment="1">
      <alignment vertical="center"/>
    </xf>
    <xf numFmtId="3" fontId="23" fillId="9" borderId="10" xfId="0" applyNumberFormat="1" applyFont="1" applyFill="1" applyBorder="1" applyAlignment="1">
      <alignment horizontal="right" vertical="center"/>
    </xf>
    <xf numFmtId="176" fontId="23" fillId="9" borderId="6" xfId="0" applyNumberFormat="1" applyFont="1" applyFill="1" applyBorder="1" applyAlignment="1">
      <alignment horizontal="right" vertical="center"/>
    </xf>
    <xf numFmtId="176" fontId="23" fillId="0" borderId="6" xfId="0" applyNumberFormat="1" applyFont="1" applyFill="1" applyBorder="1" applyAlignment="1">
      <alignment horizontal="right" vertical="center"/>
    </xf>
    <xf numFmtId="0" fontId="23" fillId="9" borderId="10" xfId="0" applyFont="1" applyFill="1" applyBorder="1"/>
    <xf numFmtId="165" fontId="23" fillId="9" borderId="0" xfId="0" applyNumberFormat="1" applyFont="1" applyFill="1" applyBorder="1" applyAlignment="1">
      <alignment horizontal="right" vertical="center"/>
    </xf>
    <xf numFmtId="164" fontId="23" fillId="9" borderId="0" xfId="0" quotePrefix="1" applyNumberFormat="1" applyFont="1" applyFill="1" applyBorder="1" applyAlignment="1">
      <alignment horizontal="center" vertical="center"/>
    </xf>
    <xf numFmtId="165" fontId="23" fillId="8" borderId="0" xfId="0" applyNumberFormat="1" applyFont="1" applyFill="1" applyBorder="1" applyAlignment="1">
      <alignment horizontal="right" vertical="center"/>
    </xf>
    <xf numFmtId="165" fontId="23" fillId="8" borderId="8" xfId="0" quotePrefix="1" applyNumberFormat="1" applyFont="1" applyFill="1" applyBorder="1" applyAlignment="1">
      <alignment horizontal="right" vertical="center"/>
    </xf>
    <xf numFmtId="165" fontId="23" fillId="0" borderId="0" xfId="0" applyNumberFormat="1" applyFont="1" applyFill="1" applyBorder="1" applyAlignment="1">
      <alignment horizontal="right" vertical="center"/>
    </xf>
    <xf numFmtId="165" fontId="29" fillId="9" borderId="8" xfId="0" applyNumberFormat="1" applyFont="1" applyFill="1" applyBorder="1" applyAlignment="1">
      <alignment horizontal="right" vertical="center"/>
    </xf>
    <xf numFmtId="164" fontId="23" fillId="8" borderId="8" xfId="0" applyNumberFormat="1" applyFont="1" applyFill="1" applyBorder="1" applyAlignment="1">
      <alignment horizontal="right" vertical="center" wrapText="1"/>
    </xf>
    <xf numFmtId="164" fontId="26" fillId="8" borderId="0" xfId="0" applyNumberFormat="1" applyFont="1" applyFill="1" applyBorder="1" applyAlignment="1">
      <alignment horizontal="right" vertical="center"/>
    </xf>
    <xf numFmtId="165" fontId="25" fillId="9" borderId="0" xfId="0" applyNumberFormat="1" applyFont="1" applyFill="1" applyBorder="1" applyAlignment="1">
      <alignment horizontal="right" vertical="center"/>
    </xf>
    <xf numFmtId="165" fontId="26" fillId="9" borderId="0" xfId="0" applyNumberFormat="1" applyFont="1" applyFill="1" applyBorder="1" applyAlignment="1">
      <alignment horizontal="right" vertical="center"/>
    </xf>
    <xf numFmtId="165" fontId="25" fillId="8" borderId="0" xfId="0" applyNumberFormat="1" applyFont="1" applyFill="1" applyBorder="1" applyAlignment="1">
      <alignment horizontal="right" vertical="center"/>
    </xf>
    <xf numFmtId="0" fontId="26" fillId="8" borderId="7" xfId="0" applyFont="1" applyFill="1" applyBorder="1" applyAlignment="1">
      <alignment horizontal="right" vertical="center"/>
    </xf>
    <xf numFmtId="0" fontId="23" fillId="8" borderId="4" xfId="0" applyFont="1" applyFill="1" applyBorder="1" applyAlignment="1">
      <alignment horizontal="right" vertical="center"/>
    </xf>
    <xf numFmtId="0" fontId="23" fillId="8" borderId="7" xfId="0" applyFont="1" applyFill="1" applyBorder="1" applyAlignment="1">
      <alignment horizontal="right" vertical="center"/>
    </xf>
    <xf numFmtId="165" fontId="26" fillId="8" borderId="4" xfId="0" applyNumberFormat="1" applyFont="1" applyFill="1" applyBorder="1" applyAlignment="1">
      <alignment horizontal="right" vertical="center"/>
    </xf>
    <xf numFmtId="0" fontId="23" fillId="8" borderId="4" xfId="0" quotePrefix="1" applyFont="1" applyFill="1" applyBorder="1" applyAlignment="1">
      <alignment horizontal="right" vertical="center"/>
    </xf>
    <xf numFmtId="0" fontId="26" fillId="9" borderId="0" xfId="0" applyFont="1" applyFill="1" applyBorder="1" applyAlignment="1">
      <alignment horizontal="right" vertical="center"/>
    </xf>
    <xf numFmtId="0" fontId="23" fillId="9" borderId="0" xfId="0" applyFont="1" applyFill="1" applyBorder="1" applyAlignment="1">
      <alignment horizontal="right" vertical="center"/>
    </xf>
    <xf numFmtId="0" fontId="23" fillId="9" borderId="4" xfId="0" applyFont="1" applyFill="1" applyBorder="1"/>
    <xf numFmtId="1" fontId="25" fillId="9" borderId="11" xfId="0" applyNumberFormat="1" applyFont="1" applyFill="1" applyBorder="1" applyAlignment="1">
      <alignment horizontal="right" vertical="center"/>
    </xf>
    <xf numFmtId="1" fontId="25" fillId="9" borderId="7" xfId="0" applyNumberFormat="1" applyFont="1" applyFill="1" applyBorder="1" applyAlignment="1">
      <alignment horizontal="right" vertical="center"/>
    </xf>
    <xf numFmtId="1" fontId="25" fillId="9" borderId="4" xfId="0" applyNumberFormat="1" applyFont="1" applyFill="1" applyBorder="1" applyAlignment="1">
      <alignment horizontal="right" vertical="center"/>
    </xf>
    <xf numFmtId="164" fontId="23" fillId="9" borderId="13" xfId="0" applyNumberFormat="1" applyFont="1" applyFill="1" applyBorder="1" applyAlignment="1">
      <alignment horizontal="right" vertical="center" wrapText="1"/>
    </xf>
    <xf numFmtId="164" fontId="23" fillId="9" borderId="10" xfId="0" applyNumberFormat="1" applyFont="1" applyFill="1" applyBorder="1" applyAlignment="1">
      <alignment horizontal="right" vertical="center"/>
    </xf>
    <xf numFmtId="3" fontId="23" fillId="9" borderId="6" xfId="0" applyNumberFormat="1" applyFont="1" applyFill="1" applyBorder="1" applyAlignment="1">
      <alignment horizontal="right" vertical="center"/>
    </xf>
    <xf numFmtId="164" fontId="23" fillId="9" borderId="6" xfId="0" applyNumberFormat="1" applyFont="1" applyFill="1" applyBorder="1" applyAlignment="1">
      <alignment horizontal="right" vertical="center"/>
    </xf>
    <xf numFmtId="164" fontId="23" fillId="9" borderId="5" xfId="0" applyNumberFormat="1" applyFont="1" applyFill="1" applyBorder="1" applyAlignment="1">
      <alignment vertical="center"/>
    </xf>
    <xf numFmtId="0" fontId="26" fillId="9" borderId="8" xfId="0" applyFont="1" applyFill="1" applyBorder="1" applyAlignment="1">
      <alignment horizontal="right" vertical="center"/>
    </xf>
    <xf numFmtId="0" fontId="23" fillId="9" borderId="5" xfId="0" applyFont="1" applyFill="1" applyBorder="1" applyAlignment="1">
      <alignment horizontal="right" vertical="center"/>
    </xf>
    <xf numFmtId="0" fontId="23" fillId="9" borderId="0" xfId="0" quotePrefix="1" applyFont="1" applyFill="1" applyBorder="1" applyAlignment="1">
      <alignment horizontal="right" vertical="center"/>
    </xf>
    <xf numFmtId="3" fontId="23" fillId="8" borderId="8" xfId="0" applyNumberFormat="1" applyFont="1" applyFill="1" applyBorder="1" applyAlignment="1">
      <alignment vertical="center"/>
    </xf>
    <xf numFmtId="3" fontId="23" fillId="8" borderId="5" xfId="0" applyNumberFormat="1" applyFont="1" applyFill="1" applyBorder="1" applyAlignment="1">
      <alignment horizontal="right" vertical="center"/>
    </xf>
    <xf numFmtId="4" fontId="23" fillId="9" borderId="8" xfId="0" applyNumberFormat="1" applyFont="1" applyFill="1" applyBorder="1" applyAlignment="1">
      <alignment horizontal="right" vertical="center"/>
    </xf>
    <xf numFmtId="4" fontId="23" fillId="9" borderId="5" xfId="0" applyNumberFormat="1" applyFont="1" applyFill="1" applyBorder="1" applyAlignment="1">
      <alignment horizontal="right" vertical="center"/>
    </xf>
    <xf numFmtId="4" fontId="23" fillId="9" borderId="0" xfId="0" applyNumberFormat="1" applyFont="1" applyFill="1" applyBorder="1" applyAlignment="1">
      <alignment horizontal="right" vertical="center"/>
    </xf>
    <xf numFmtId="0" fontId="23" fillId="9" borderId="11" xfId="0" applyFont="1" applyFill="1" applyBorder="1" applyAlignment="1">
      <alignment horizontal="right" vertical="center"/>
    </xf>
    <xf numFmtId="0" fontId="23" fillId="9" borderId="7" xfId="0" applyFont="1" applyFill="1" applyBorder="1" applyAlignment="1">
      <alignment horizontal="right" vertical="center"/>
    </xf>
    <xf numFmtId="0" fontId="23" fillId="9" borderId="4" xfId="0" applyFont="1" applyFill="1" applyBorder="1" applyAlignment="1">
      <alignment horizontal="right" vertical="center"/>
    </xf>
    <xf numFmtId="0" fontId="26" fillId="9" borderId="4" xfId="0" applyFont="1" applyFill="1" applyBorder="1" applyAlignment="1">
      <alignment horizontal="right" vertical="center"/>
    </xf>
    <xf numFmtId="0" fontId="23" fillId="9" borderId="7" xfId="0" quotePrefix="1" applyFont="1" applyFill="1" applyBorder="1" applyAlignment="1">
      <alignment horizontal="right" vertical="center"/>
    </xf>
    <xf numFmtId="0" fontId="23" fillId="9" borderId="9" xfId="0" applyFont="1" applyFill="1" applyBorder="1"/>
    <xf numFmtId="0" fontId="25" fillId="9" borderId="11" xfId="0" applyFont="1" applyFill="1" applyBorder="1" applyAlignment="1">
      <alignment horizontal="right" vertical="center"/>
    </xf>
    <xf numFmtId="0" fontId="25" fillId="9" borderId="4" xfId="0" applyFont="1" applyFill="1" applyBorder="1" applyAlignment="1">
      <alignment horizontal="right" vertical="center"/>
    </xf>
    <xf numFmtId="0" fontId="25" fillId="9" borderId="7" xfId="0" applyFont="1" applyFill="1" applyBorder="1" applyAlignment="1">
      <alignment horizontal="center" vertical="center"/>
    </xf>
    <xf numFmtId="176" fontId="23" fillId="8" borderId="6" xfId="0" applyNumberFormat="1" applyFont="1" applyFill="1" applyBorder="1" applyAlignment="1">
      <alignment horizontal="right"/>
    </xf>
    <xf numFmtId="3" fontId="23" fillId="8" borderId="10" xfId="0" applyNumberFormat="1" applyFont="1" applyFill="1" applyBorder="1" applyAlignment="1">
      <alignment horizontal="right"/>
    </xf>
    <xf numFmtId="0" fontId="23" fillId="8" borderId="10" xfId="0" applyFont="1" applyFill="1" applyBorder="1"/>
    <xf numFmtId="3" fontId="23" fillId="8" borderId="11" xfId="0" applyNumberFormat="1" applyFont="1" applyFill="1" applyBorder="1" applyAlignment="1">
      <alignment horizontal="right"/>
    </xf>
    <xf numFmtId="3" fontId="23" fillId="8" borderId="7" xfId="0" applyNumberFormat="1" applyFont="1" applyFill="1" applyBorder="1" applyAlignment="1">
      <alignment horizontal="right" vertical="center"/>
    </xf>
    <xf numFmtId="3" fontId="23" fillId="8" borderId="4" xfId="0" applyNumberFormat="1" applyFont="1" applyFill="1" applyBorder="1" applyAlignment="1">
      <alignment horizontal="right" vertical="center"/>
    </xf>
    <xf numFmtId="0" fontId="23" fillId="8" borderId="7" xfId="0" applyFont="1" applyFill="1" applyBorder="1"/>
    <xf numFmtId="0" fontId="5" fillId="0" borderId="3" xfId="0" applyFont="1" applyFill="1" applyBorder="1" applyAlignment="1">
      <alignment vertical="center"/>
    </xf>
    <xf numFmtId="0" fontId="5" fillId="0" borderId="2" xfId="0" applyFont="1" applyFill="1" applyBorder="1" applyAlignment="1">
      <alignment vertical="center"/>
    </xf>
    <xf numFmtId="0" fontId="5" fillId="5" borderId="2" xfId="0" applyFont="1" applyFill="1" applyBorder="1" applyAlignment="1">
      <alignment vertical="center"/>
    </xf>
    <xf numFmtId="0" fontId="23" fillId="0" borderId="20" xfId="0" applyNumberFormat="1" applyFont="1" applyFill="1" applyBorder="1" applyAlignment="1">
      <alignment vertical="center" wrapText="1"/>
    </xf>
    <xf numFmtId="0" fontId="23" fillId="0" borderId="5" xfId="0" applyFont="1" applyFill="1" applyBorder="1" applyAlignment="1">
      <alignment vertical="center" wrapText="1"/>
    </xf>
    <xf numFmtId="0" fontId="23" fillId="0" borderId="7" xfId="0" applyNumberFormat="1" applyFont="1" applyFill="1" applyBorder="1" applyAlignment="1">
      <alignment vertical="center" wrapText="1"/>
    </xf>
    <xf numFmtId="0" fontId="23" fillId="0" borderId="7" xfId="0" applyFont="1" applyFill="1" applyBorder="1" applyAlignment="1">
      <alignment vertical="center" wrapText="1"/>
    </xf>
    <xf numFmtId="0" fontId="25" fillId="0" borderId="32" xfId="0" applyFont="1" applyFill="1" applyBorder="1" applyAlignment="1">
      <alignment vertical="center" wrapText="1"/>
    </xf>
    <xf numFmtId="0" fontId="25" fillId="0" borderId="34" xfId="0" applyFont="1" applyFill="1" applyBorder="1" applyAlignment="1">
      <alignment vertical="center" wrapText="1"/>
    </xf>
    <xf numFmtId="0" fontId="25" fillId="0" borderId="7" xfId="0" applyFont="1" applyFill="1" applyBorder="1" applyAlignment="1">
      <alignment vertical="center" wrapText="1"/>
    </xf>
    <xf numFmtId="175" fontId="5" fillId="0" borderId="0" xfId="0" applyNumberFormat="1" applyFont="1" applyFill="1" applyBorder="1" applyAlignment="1">
      <alignment horizontal="center" vertical="center"/>
    </xf>
    <xf numFmtId="165" fontId="4" fillId="0" borderId="13" xfId="0" applyNumberFormat="1" applyFont="1" applyBorder="1"/>
    <xf numFmtId="165" fontId="4" fillId="0" borderId="10" xfId="0" applyNumberFormat="1" applyFont="1" applyBorder="1"/>
    <xf numFmtId="164" fontId="4" fillId="0" borderId="13" xfId="0" applyNumberFormat="1" applyFont="1" applyFill="1" applyBorder="1" applyAlignment="1"/>
    <xf numFmtId="164" fontId="4" fillId="0" borderId="45" xfId="0" applyNumberFormat="1" applyFont="1" applyFill="1" applyBorder="1" applyAlignment="1"/>
    <xf numFmtId="0" fontId="25" fillId="4" borderId="2" xfId="0" applyFont="1" applyFill="1" applyBorder="1" applyAlignment="1">
      <alignment horizontal="center" vertical="center"/>
    </xf>
    <xf numFmtId="164" fontId="25" fillId="0" borderId="2" xfId="0" applyNumberFormat="1" applyFont="1" applyFill="1" applyBorder="1" applyAlignment="1"/>
    <xf numFmtId="1" fontId="5" fillId="4" borderId="45" xfId="0" applyNumberFormat="1" applyFont="1" applyFill="1" applyBorder="1" applyAlignment="1">
      <alignment horizontal="center"/>
    </xf>
    <xf numFmtId="165" fontId="6" fillId="8" borderId="45" xfId="0" applyNumberFormat="1" applyFont="1" applyFill="1" applyBorder="1" applyAlignment="1">
      <alignment vertical="center"/>
    </xf>
    <xf numFmtId="0" fontId="8" fillId="5" borderId="44" xfId="0" applyFont="1" applyFill="1" applyBorder="1" applyAlignment="1">
      <alignment horizontal="center" vertical="center"/>
    </xf>
    <xf numFmtId="0" fontId="8" fillId="0" borderId="3" xfId="0" applyFont="1" applyFill="1" applyBorder="1" applyAlignment="1">
      <alignment horizontal="center" vertical="center"/>
    </xf>
    <xf numFmtId="0" fontId="0" fillId="0" borderId="7" xfId="0" applyBorder="1"/>
    <xf numFmtId="0" fontId="1" fillId="0" borderId="0" xfId="0" applyFont="1" applyAlignment="1">
      <alignment horizontal="left" vertical="center" wrapText="1"/>
    </xf>
    <xf numFmtId="175" fontId="4" fillId="0" borderId="16" xfId="0" applyNumberFormat="1" applyFont="1" applyFill="1" applyBorder="1" applyAlignment="1">
      <alignment vertical="center"/>
    </xf>
    <xf numFmtId="175" fontId="4" fillId="0" borderId="40" xfId="0" applyNumberFormat="1" applyFont="1" applyFill="1" applyBorder="1" applyAlignment="1">
      <alignment vertical="center"/>
    </xf>
    <xf numFmtId="175" fontId="4" fillId="0" borderId="7" xfId="0" applyNumberFormat="1" applyFont="1" applyFill="1" applyBorder="1" applyAlignment="1">
      <alignment vertical="center"/>
    </xf>
    <xf numFmtId="175" fontId="4" fillId="0" borderId="3" xfId="0" applyNumberFormat="1" applyFont="1" applyFill="1" applyBorder="1" applyAlignment="1">
      <alignment horizontal="center" vertical="center"/>
    </xf>
    <xf numFmtId="0" fontId="24" fillId="0" borderId="0" xfId="7"/>
    <xf numFmtId="0" fontId="1" fillId="0" borderId="0" xfId="0" applyFont="1" applyBorder="1" applyAlignment="1">
      <alignment horizontal="left" vertical="center"/>
    </xf>
    <xf numFmtId="175" fontId="11" fillId="5" borderId="2" xfId="0" applyNumberFormat="1" applyFont="1" applyFill="1" applyBorder="1" applyAlignment="1"/>
    <xf numFmtId="0" fontId="5" fillId="0" borderId="0" xfId="0" applyFont="1" applyFill="1"/>
    <xf numFmtId="0" fontId="5" fillId="9" borderId="0" xfId="0" applyFont="1" applyFill="1" applyBorder="1" applyAlignment="1"/>
    <xf numFmtId="0" fontId="5" fillId="0" borderId="0" xfId="0" applyFont="1" applyFill="1" applyBorder="1" applyAlignment="1">
      <alignment horizontal="center" vertical="center"/>
    </xf>
    <xf numFmtId="0" fontId="4" fillId="5" borderId="21" xfId="0" quotePrefix="1" applyNumberFormat="1" applyFont="1" applyFill="1" applyBorder="1" applyAlignment="1">
      <alignment horizontal="center" vertical="center"/>
    </xf>
    <xf numFmtId="0" fontId="4" fillId="5" borderId="9" xfId="0" quotePrefix="1" applyNumberFormat="1" applyFont="1" applyFill="1" applyBorder="1" applyAlignment="1">
      <alignment horizontal="center" vertical="center"/>
    </xf>
    <xf numFmtId="0" fontId="4" fillId="5" borderId="20" xfId="0" applyNumberFormat="1" applyFont="1" applyFill="1" applyBorder="1" applyAlignment="1">
      <alignment horizontal="center" vertical="center"/>
    </xf>
    <xf numFmtId="0" fontId="4" fillId="5" borderId="20" xfId="0" applyFont="1" applyFill="1" applyBorder="1" applyAlignment="1">
      <alignment horizontal="center" vertical="center"/>
    </xf>
    <xf numFmtId="0" fontId="4" fillId="8" borderId="8" xfId="0" quotePrefix="1" applyNumberFormat="1" applyFont="1" applyFill="1" applyBorder="1" applyAlignment="1">
      <alignment horizontal="center" vertical="center"/>
    </xf>
    <xf numFmtId="165" fontId="4" fillId="8" borderId="5" xfId="0" applyNumberFormat="1" applyFont="1" applyFill="1" applyBorder="1" applyAlignment="1">
      <alignment horizontal="center" vertical="center"/>
    </xf>
    <xf numFmtId="0" fontId="5" fillId="8" borderId="5" xfId="0" applyFont="1" applyFill="1" applyBorder="1" applyAlignment="1">
      <alignment horizontal="center" vertical="center"/>
    </xf>
    <xf numFmtId="0" fontId="4" fillId="0" borderId="5" xfId="0" applyFont="1" applyBorder="1" applyAlignment="1">
      <alignment horizontal="center"/>
    </xf>
    <xf numFmtId="0" fontId="8" fillId="8"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5" fillId="8" borderId="46" xfId="0" quotePrefix="1"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8" borderId="3" xfId="0" quotePrefix="1" applyNumberFormat="1" applyFont="1" applyFill="1" applyBorder="1" applyAlignment="1">
      <alignment horizontal="center" vertical="center"/>
    </xf>
    <xf numFmtId="164" fontId="6" fillId="0" borderId="45" xfId="0" applyNumberFormat="1" applyFont="1" applyFill="1" applyBorder="1" applyAlignment="1">
      <alignment vertical="center"/>
    </xf>
    <xf numFmtId="4" fontId="6" fillId="8" borderId="45" xfId="0" applyNumberFormat="1" applyFont="1" applyFill="1" applyBorder="1" applyAlignment="1">
      <alignment vertical="center"/>
    </xf>
    <xf numFmtId="0" fontId="14" fillId="4" borderId="10" xfId="0" applyFont="1" applyFill="1" applyBorder="1" applyAlignment="1">
      <alignment horizontal="center" vertical="center" wrapText="1"/>
    </xf>
    <xf numFmtId="0" fontId="5" fillId="4" borderId="7" xfId="0" applyFont="1" applyFill="1" applyBorder="1" applyAlignment="1">
      <alignment horizontal="center" vertical="center"/>
    </xf>
    <xf numFmtId="0" fontId="4" fillId="0" borderId="0" xfId="0" applyFont="1" applyAlignment="1">
      <alignment horizontal="center" vertical="center"/>
    </xf>
    <xf numFmtId="173" fontId="11" fillId="5" borderId="29"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1" fontId="4" fillId="5" borderId="5" xfId="0" applyNumberFormat="1" applyFont="1" applyFill="1" applyBorder="1" applyAlignment="1">
      <alignment horizontal="center" vertical="center"/>
    </xf>
    <xf numFmtId="1" fontId="4" fillId="0" borderId="5" xfId="0" applyNumberFormat="1" applyFont="1" applyFill="1" applyBorder="1" applyAlignment="1">
      <alignment horizontal="center" vertical="center"/>
    </xf>
    <xf numFmtId="1" fontId="6" fillId="5" borderId="5"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1" fontId="6" fillId="5" borderId="7" xfId="0" applyNumberFormat="1" applyFont="1" applyFill="1" applyBorder="1" applyAlignment="1">
      <alignment horizontal="center" vertical="center"/>
    </xf>
    <xf numFmtId="165" fontId="4" fillId="8" borderId="10" xfId="0" applyNumberFormat="1" applyFont="1" applyFill="1" applyBorder="1" applyAlignment="1">
      <alignment horizontal="center" vertical="center"/>
    </xf>
    <xf numFmtId="165" fontId="4" fillId="8" borderId="7" xfId="0" applyNumberFormat="1" applyFont="1" applyFill="1" applyBorder="1" applyAlignment="1">
      <alignment horizontal="center" vertical="center"/>
    </xf>
    <xf numFmtId="1" fontId="6" fillId="0" borderId="8" xfId="0" applyNumberFormat="1" applyFont="1" applyFill="1" applyBorder="1" applyAlignment="1">
      <alignment horizontal="center" vertical="center"/>
    </xf>
    <xf numFmtId="1" fontId="6" fillId="5" borderId="8" xfId="0" applyNumberFormat="1" applyFont="1" applyFill="1" applyBorder="1" applyAlignment="1">
      <alignment horizontal="center" vertical="center"/>
    </xf>
    <xf numFmtId="165" fontId="6" fillId="0" borderId="45" xfId="0" applyNumberFormat="1" applyFont="1" applyFill="1" applyBorder="1" applyAlignment="1">
      <alignment vertical="center"/>
    </xf>
    <xf numFmtId="173" fontId="10" fillId="5" borderId="29" xfId="0" applyNumberFormat="1" applyFont="1" applyFill="1" applyBorder="1" applyAlignment="1">
      <alignment horizontal="center" vertical="center"/>
    </xf>
    <xf numFmtId="1" fontId="6" fillId="0" borderId="2" xfId="0" applyNumberFormat="1" applyFont="1" applyFill="1" applyBorder="1" applyAlignment="1">
      <alignment horizontal="center" vertical="center"/>
    </xf>
    <xf numFmtId="1" fontId="6" fillId="5"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1" fontId="6" fillId="8" borderId="3"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65" fontId="6" fillId="8" borderId="2" xfId="0" applyNumberFormat="1" applyFont="1" applyFill="1" applyBorder="1" applyAlignment="1">
      <alignment horizontal="center" vertical="center"/>
    </xf>
    <xf numFmtId="165" fontId="6" fillId="0" borderId="2" xfId="0" applyNumberFormat="1" applyFont="1" applyFill="1" applyBorder="1" applyAlignment="1">
      <alignment horizontal="center" vertical="center"/>
    </xf>
    <xf numFmtId="165" fontId="6" fillId="0" borderId="3" xfId="0" applyNumberFormat="1" applyFont="1" applyFill="1" applyBorder="1" applyAlignment="1">
      <alignment horizontal="center" vertical="center"/>
    </xf>
    <xf numFmtId="165" fontId="6" fillId="8" borderId="1" xfId="0" applyNumberFormat="1" applyFont="1" applyFill="1" applyBorder="1" applyAlignment="1">
      <alignment horizontal="center" vertical="center"/>
    </xf>
    <xf numFmtId="165" fontId="6" fillId="8" borderId="3" xfId="0" applyNumberFormat="1" applyFont="1" applyFill="1" applyBorder="1" applyAlignment="1">
      <alignment horizontal="center" vertical="center"/>
    </xf>
    <xf numFmtId="164" fontId="4" fillId="0" borderId="8" xfId="0" applyNumberFormat="1" applyFont="1" applyFill="1" applyBorder="1" applyAlignment="1"/>
    <xf numFmtId="164" fontId="4" fillId="0" borderId="5" xfId="0" applyNumberFormat="1" applyFont="1" applyFill="1" applyBorder="1" applyAlignment="1"/>
    <xf numFmtId="165" fontId="4" fillId="0" borderId="8" xfId="0" applyNumberFormat="1" applyFont="1" applyBorder="1"/>
    <xf numFmtId="165" fontId="4" fillId="0" borderId="5" xfId="0" applyNumberFormat="1" applyFont="1" applyBorder="1"/>
    <xf numFmtId="165" fontId="6" fillId="0" borderId="5" xfId="0" applyNumberFormat="1" applyFont="1" applyBorder="1"/>
    <xf numFmtId="165" fontId="5" fillId="0" borderId="5" xfId="0" applyNumberFormat="1" applyFont="1" applyBorder="1"/>
    <xf numFmtId="165" fontId="4" fillId="0" borderId="46" xfId="0" applyNumberFormat="1" applyFont="1" applyBorder="1"/>
    <xf numFmtId="164" fontId="4" fillId="0" borderId="10" xfId="0" applyNumberFormat="1" applyFont="1" applyFill="1" applyBorder="1" applyAlignment="1"/>
    <xf numFmtId="164" fontId="5" fillId="0" borderId="5" xfId="0" applyNumberFormat="1" applyFont="1" applyFill="1" applyBorder="1" applyAlignment="1"/>
    <xf numFmtId="164" fontId="4" fillId="0" borderId="47" xfId="0" applyNumberFormat="1" applyFont="1" applyFill="1" applyBorder="1" applyAlignment="1"/>
    <xf numFmtId="175" fontId="10" fillId="8" borderId="4" xfId="0" applyNumberFormat="1" applyFont="1" applyFill="1" applyBorder="1" applyAlignment="1"/>
    <xf numFmtId="165" fontId="10" fillId="0" borderId="0" xfId="0" applyNumberFormat="1" applyFont="1" applyFill="1" applyBorder="1" applyAlignment="1"/>
    <xf numFmtId="175" fontId="4" fillId="5" borderId="2" xfId="0" applyNumberFormat="1" applyFont="1" applyFill="1" applyBorder="1" applyAlignment="1"/>
    <xf numFmtId="175" fontId="10" fillId="5" borderId="2" xfId="0" applyNumberFormat="1" applyFont="1" applyFill="1" applyBorder="1" applyAlignment="1"/>
    <xf numFmtId="169" fontId="6" fillId="0" borderId="35" xfId="0" quotePrefix="1" applyNumberFormat="1" applyFont="1" applyFill="1" applyBorder="1" applyAlignment="1">
      <alignment horizontal="center" vertical="center"/>
    </xf>
    <xf numFmtId="169" fontId="6" fillId="0" borderId="36" xfId="0" quotePrefix="1" applyNumberFormat="1" applyFont="1" applyFill="1" applyBorder="1" applyAlignment="1">
      <alignment horizontal="center" vertical="center"/>
    </xf>
    <xf numFmtId="169" fontId="6" fillId="0" borderId="46" xfId="0" quotePrefix="1" applyNumberFormat="1" applyFont="1" applyFill="1" applyBorder="1" applyAlignment="1">
      <alignment horizontal="center" vertical="center"/>
    </xf>
    <xf numFmtId="169" fontId="6" fillId="0" borderId="3" xfId="0" quotePrefix="1" applyNumberFormat="1" applyFont="1" applyFill="1" applyBorder="1" applyAlignment="1">
      <alignment horizontal="center" vertical="center"/>
    </xf>
    <xf numFmtId="164" fontId="23" fillId="8" borderId="8" xfId="0" applyNumberFormat="1" applyFont="1" applyFill="1" applyBorder="1" applyAlignment="1">
      <alignment horizontal="right"/>
    </xf>
    <xf numFmtId="0" fontId="23" fillId="8" borderId="11" xfId="0" applyFont="1" applyFill="1" applyBorder="1" applyAlignment="1">
      <alignment horizontal="right" vertical="center"/>
    </xf>
    <xf numFmtId="1" fontId="8" fillId="4" borderId="40" xfId="0" applyNumberFormat="1" applyFont="1" applyFill="1" applyBorder="1" applyAlignment="1">
      <alignment horizontal="center" vertical="center"/>
    </xf>
    <xf numFmtId="169" fontId="31" fillId="0" borderId="0" xfId="0" applyNumberFormat="1" applyFont="1"/>
    <xf numFmtId="169" fontId="6" fillId="0" borderId="3" xfId="0" quotePrefix="1" applyNumberFormat="1" applyFont="1" applyFill="1" applyBorder="1" applyAlignment="1">
      <alignment vertical="center"/>
    </xf>
    <xf numFmtId="169" fontId="6" fillId="0" borderId="35" xfId="0" quotePrefix="1" applyNumberFormat="1" applyFont="1" applyFill="1" applyBorder="1" applyAlignment="1">
      <alignment vertical="center"/>
    </xf>
    <xf numFmtId="169" fontId="6" fillId="0" borderId="36" xfId="0" quotePrefix="1" applyNumberFormat="1" applyFont="1" applyFill="1" applyBorder="1" applyAlignment="1">
      <alignment vertical="center"/>
    </xf>
    <xf numFmtId="169" fontId="6" fillId="0" borderId="31" xfId="0" quotePrefix="1" applyNumberFormat="1" applyFont="1" applyFill="1" applyBorder="1" applyAlignment="1">
      <alignment vertical="center"/>
    </xf>
    <xf numFmtId="175" fontId="5" fillId="8" borderId="29" xfId="0" applyNumberFormat="1" applyFont="1" applyFill="1" applyBorder="1" applyAlignment="1"/>
    <xf numFmtId="175" fontId="11" fillId="8" borderId="29" xfId="0" applyNumberFormat="1" applyFont="1" applyFill="1" applyBorder="1" applyAlignment="1"/>
    <xf numFmtId="175" fontId="5" fillId="8" borderId="20" xfId="0" applyNumberFormat="1" applyFont="1" applyFill="1" applyBorder="1" applyAlignment="1"/>
    <xf numFmtId="175" fontId="5" fillId="0" borderId="2" xfId="0" applyNumberFormat="1" applyFont="1" applyFill="1" applyBorder="1" applyAlignment="1"/>
    <xf numFmtId="175" fontId="4" fillId="0" borderId="1" xfId="0" applyNumberFormat="1" applyFont="1" applyFill="1" applyBorder="1" applyAlignment="1"/>
    <xf numFmtId="175" fontId="4" fillId="0" borderId="2" xfId="0" applyNumberFormat="1" applyFont="1" applyFill="1" applyBorder="1" applyAlignment="1"/>
    <xf numFmtId="175" fontId="10" fillId="0" borderId="2" xfId="0" applyNumberFormat="1" applyFont="1" applyFill="1" applyBorder="1" applyAlignment="1"/>
    <xf numFmtId="175" fontId="10" fillId="9" borderId="2" xfId="0" applyNumberFormat="1" applyFont="1" applyFill="1" applyBorder="1" applyAlignment="1"/>
    <xf numFmtId="175" fontId="4" fillId="9" borderId="2" xfId="0" applyNumberFormat="1" applyFont="1" applyFill="1" applyBorder="1" applyAlignment="1"/>
    <xf numFmtId="175" fontId="5" fillId="0" borderId="3" xfId="0" applyNumberFormat="1" applyFont="1" applyFill="1" applyBorder="1" applyAlignment="1"/>
    <xf numFmtId="175" fontId="4" fillId="0" borderId="3" xfId="0" applyNumberFormat="1" applyFont="1" applyFill="1" applyBorder="1" applyAlignment="1"/>
    <xf numFmtId="175" fontId="4" fillId="0" borderId="40" xfId="0" applyNumberFormat="1" applyFont="1" applyFill="1" applyBorder="1" applyAlignment="1"/>
    <xf numFmtId="175" fontId="5" fillId="5" borderId="3" xfId="0" applyNumberFormat="1" applyFont="1" applyFill="1" applyBorder="1" applyAlignment="1"/>
    <xf numFmtId="175" fontId="4" fillId="5" borderId="3" xfId="0" applyNumberFormat="1" applyFont="1" applyFill="1" applyBorder="1" applyAlignment="1"/>
    <xf numFmtId="175" fontId="10" fillId="5" borderId="3" xfId="0" applyNumberFormat="1" applyFont="1" applyFill="1" applyBorder="1" applyAlignment="1"/>
    <xf numFmtId="175" fontId="4" fillId="5" borderId="7" xfId="0" applyNumberFormat="1" applyFont="1" applyFill="1" applyBorder="1" applyAlignment="1"/>
    <xf numFmtId="2" fontId="4" fillId="5" borderId="2" xfId="0" applyNumberFormat="1" applyFont="1" applyFill="1" applyBorder="1" applyAlignment="1"/>
    <xf numFmtId="0" fontId="32" fillId="0" borderId="0" xfId="0" quotePrefix="1" applyFont="1" applyAlignment="1">
      <alignment horizontal="left" vertical="top"/>
    </xf>
    <xf numFmtId="0" fontId="32" fillId="0" borderId="0" xfId="0" quotePrefix="1" applyFont="1" applyFill="1" applyAlignment="1">
      <alignment horizontal="right" vertical="top"/>
    </xf>
    <xf numFmtId="0" fontId="28" fillId="4" borderId="1"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3" fillId="0" borderId="0" xfId="0" applyFont="1"/>
    <xf numFmtId="0" fontId="30" fillId="0" borderId="0" xfId="0" applyFont="1"/>
    <xf numFmtId="0" fontId="30" fillId="0" borderId="0" xfId="0" applyFont="1" applyFill="1"/>
    <xf numFmtId="165" fontId="5" fillId="8" borderId="44" xfId="0" applyNumberFormat="1" applyFont="1" applyFill="1" applyBorder="1" applyAlignment="1">
      <alignment horizontal="center" vertical="center"/>
    </xf>
    <xf numFmtId="0" fontId="5" fillId="8" borderId="44" xfId="0" applyFont="1" applyFill="1" applyBorder="1" applyAlignment="1">
      <alignment horizontal="center" vertical="center"/>
    </xf>
    <xf numFmtId="175" fontId="5" fillId="8" borderId="44" xfId="0" applyNumberFormat="1" applyFont="1" applyFill="1" applyBorder="1" applyAlignment="1"/>
    <xf numFmtId="165" fontId="5" fillId="8" borderId="29" xfId="0" applyNumberFormat="1" applyFont="1" applyFill="1" applyBorder="1" applyAlignment="1"/>
    <xf numFmtId="165" fontId="11" fillId="8" borderId="29" xfId="0" applyNumberFormat="1" applyFont="1" applyFill="1" applyBorder="1" applyAlignment="1"/>
    <xf numFmtId="165" fontId="5" fillId="8" borderId="20" xfId="0" applyNumberFormat="1" applyFont="1" applyFill="1" applyBorder="1" applyAlignment="1"/>
    <xf numFmtId="165" fontId="11" fillId="8" borderId="20" xfId="0" applyNumberFormat="1" applyFont="1" applyFill="1" applyBorder="1" applyAlignment="1"/>
    <xf numFmtId="165" fontId="5" fillId="0" borderId="2" xfId="0" applyNumberFormat="1" applyFont="1" applyFill="1" applyBorder="1" applyAlignment="1"/>
    <xf numFmtId="165" fontId="5" fillId="5" borderId="2" xfId="0" applyNumberFormat="1" applyFont="1" applyFill="1" applyBorder="1" applyAlignment="1"/>
    <xf numFmtId="165" fontId="5" fillId="0" borderId="3" xfId="0" applyNumberFormat="1" applyFont="1" applyFill="1" applyBorder="1" applyAlignment="1"/>
    <xf numFmtId="165" fontId="5" fillId="5" borderId="3" xfId="0" applyNumberFormat="1" applyFont="1" applyFill="1" applyBorder="1" applyAlignment="1"/>
    <xf numFmtId="175" fontId="5" fillId="0" borderId="8" xfId="0" applyNumberFormat="1" applyFont="1" applyFill="1" applyBorder="1" applyAlignment="1"/>
    <xf numFmtId="175" fontId="5" fillId="8" borderId="8" xfId="0" applyNumberFormat="1" applyFont="1" applyFill="1" applyBorder="1" applyAlignment="1"/>
    <xf numFmtId="175" fontId="5" fillId="9" borderId="11" xfId="0" applyNumberFormat="1" applyFont="1" applyFill="1" applyBorder="1" applyAlignment="1"/>
    <xf numFmtId="175" fontId="5" fillId="8" borderId="11" xfId="0" applyNumberFormat="1" applyFont="1" applyFill="1" applyBorder="1" applyAlignment="1"/>
    <xf numFmtId="164" fontId="23" fillId="9" borderId="10" xfId="0" quotePrefix="1" applyNumberFormat="1" applyFont="1" applyFill="1" applyBorder="1" applyAlignment="1">
      <alignment horizontal="right"/>
    </xf>
    <xf numFmtId="0" fontId="4" fillId="0" borderId="0" xfId="0" quotePrefix="1" applyFont="1" applyFill="1" applyAlignment="1">
      <alignment vertical="top"/>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3" fillId="0" borderId="0" xfId="0" quotePrefix="1" applyNumberFormat="1"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32" fillId="0" borderId="0" xfId="0" applyFont="1" applyBorder="1" applyAlignment="1">
      <alignment horizontal="center" vertical="center" wrapText="1"/>
    </xf>
    <xf numFmtId="0" fontId="28" fillId="4" borderId="1"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7" fillId="0" borderId="0" xfId="0" applyFont="1" applyAlignment="1">
      <alignment horizontal="center" vertical="top"/>
    </xf>
    <xf numFmtId="0" fontId="4" fillId="0" borderId="0" xfId="0" applyFont="1" applyBorder="1" applyAlignment="1">
      <alignment horizontal="left" vertical="top" wrapText="1"/>
    </xf>
    <xf numFmtId="0" fontId="6" fillId="0" borderId="0" xfId="0" quotePrefix="1"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center" vertical="top"/>
    </xf>
    <xf numFmtId="0" fontId="5" fillId="5" borderId="35"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8" fillId="5" borderId="3" xfId="0" quotePrefix="1" applyFont="1" applyFill="1" applyBorder="1" applyAlignment="1">
      <alignment horizontal="center" vertical="center" wrapText="1"/>
    </xf>
    <xf numFmtId="0" fontId="8" fillId="5" borderId="36"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8" fillId="5" borderId="36" xfId="0" quotePrefix="1" applyFont="1" applyFill="1" applyBorder="1" applyAlignment="1">
      <alignment horizontal="center" vertical="center" wrapText="1"/>
    </xf>
    <xf numFmtId="0" fontId="6" fillId="0" borderId="0" xfId="0" applyFont="1" applyBorder="1" applyAlignment="1">
      <alignment horizontal="left" vertical="top" wrapText="1"/>
    </xf>
    <xf numFmtId="0" fontId="8" fillId="0" borderId="0" xfId="0" applyFont="1" applyBorder="1" applyAlignment="1">
      <alignment horizontal="left" vertical="top" wrapText="1"/>
    </xf>
    <xf numFmtId="0" fontId="5" fillId="0" borderId="0" xfId="0" applyFont="1" applyBorder="1" applyAlignment="1">
      <alignment horizontal="left" vertical="top" wrapText="1"/>
    </xf>
    <xf numFmtId="0" fontId="8" fillId="0" borderId="0" xfId="0" applyFont="1" applyBorder="1" applyAlignment="1">
      <alignment horizontal="left" wrapText="1"/>
    </xf>
    <xf numFmtId="0" fontId="2" fillId="0" borderId="0" xfId="0" applyFont="1" applyAlignment="1">
      <alignment vertical="top" wrapText="1"/>
    </xf>
    <xf numFmtId="1" fontId="5" fillId="4" borderId="13" xfId="0" applyNumberFormat="1" applyFont="1" applyFill="1" applyBorder="1" applyAlignment="1">
      <alignment horizontal="center" vertical="center" wrapText="1"/>
    </xf>
    <xf numFmtId="1" fontId="5" fillId="4" borderId="6"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1" fontId="5" fillId="4" borderId="3" xfId="0" applyNumberFormat="1" applyFont="1" applyFill="1" applyBorder="1" applyAlignment="1">
      <alignment horizontal="center" vertical="center" wrapText="1"/>
    </xf>
    <xf numFmtId="0" fontId="7" fillId="0" borderId="0" xfId="0" applyFont="1" applyBorder="1" applyAlignment="1">
      <alignment horizontal="center" vertical="top" wrapText="1"/>
    </xf>
    <xf numFmtId="0" fontId="9" fillId="0" borderId="0"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4" fillId="9" borderId="0" xfId="0" applyFont="1" applyFill="1" applyAlignment="1">
      <alignment horizontal="left" wrapText="1"/>
    </xf>
    <xf numFmtId="0" fontId="9" fillId="4" borderId="1" xfId="0" applyFont="1" applyFill="1" applyBorder="1" applyAlignment="1">
      <alignment horizontal="center" vertical="top"/>
    </xf>
    <xf numFmtId="0" fontId="9" fillId="4" borderId="2" xfId="0" applyFont="1" applyFill="1" applyBorder="1" applyAlignment="1">
      <alignment horizontal="center" vertical="top"/>
    </xf>
    <xf numFmtId="0" fontId="9" fillId="4" borderId="3" xfId="0" applyFont="1" applyFill="1" applyBorder="1" applyAlignment="1">
      <alignment horizontal="center" vertical="top"/>
    </xf>
    <xf numFmtId="3" fontId="5" fillId="4" borderId="19" xfId="0" applyNumberFormat="1" applyFont="1" applyFill="1" applyBorder="1" applyAlignment="1">
      <alignment horizontal="center" vertical="top"/>
    </xf>
    <xf numFmtId="3" fontId="5" fillId="4" borderId="25" xfId="0" applyNumberFormat="1" applyFont="1" applyFill="1" applyBorder="1" applyAlignment="1">
      <alignment horizontal="center" vertical="top"/>
    </xf>
    <xf numFmtId="3" fontId="5" fillId="4" borderId="14" xfId="0" applyNumberFormat="1" applyFont="1" applyFill="1" applyBorder="1" applyAlignment="1">
      <alignment horizontal="center" vertical="top"/>
    </xf>
    <xf numFmtId="0" fontId="5" fillId="4" borderId="19" xfId="0" applyFont="1" applyFill="1" applyBorder="1" applyAlignment="1">
      <alignment horizontal="center" vertical="top" wrapText="1"/>
    </xf>
    <xf numFmtId="0" fontId="5" fillId="4" borderId="25"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37" xfId="0" applyFont="1" applyFill="1" applyBorder="1" applyAlignment="1">
      <alignment horizontal="center" vertical="top" wrapText="1"/>
    </xf>
    <xf numFmtId="0" fontId="5" fillId="4" borderId="26" xfId="0" applyFont="1" applyFill="1" applyBorder="1" applyAlignment="1">
      <alignment horizontal="center" vertical="top" wrapText="1"/>
    </xf>
    <xf numFmtId="0" fontId="5" fillId="4" borderId="17" xfId="0" applyFont="1" applyFill="1" applyBorder="1" applyAlignment="1">
      <alignment horizontal="center" vertical="top"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28" xfId="0" applyFont="1" applyFill="1" applyBorder="1" applyAlignment="1">
      <alignment horizontal="center" vertical="top" wrapText="1"/>
    </xf>
    <xf numFmtId="0" fontId="4" fillId="4" borderId="16" xfId="0" applyFont="1" applyFill="1" applyBorder="1" applyAlignment="1">
      <alignment horizontal="center" vertical="top" wrapText="1"/>
    </xf>
    <xf numFmtId="0" fontId="20" fillId="9" borderId="0" xfId="0" applyFont="1" applyFill="1" applyAlignment="1">
      <alignment horizontal="left" wrapText="1"/>
    </xf>
    <xf numFmtId="0" fontId="4" fillId="9" borderId="0" xfId="0" applyFont="1" applyFill="1" applyAlignment="1">
      <alignment horizontal="left" vertical="top" wrapText="1"/>
    </xf>
    <xf numFmtId="0" fontId="9" fillId="4" borderId="46" xfId="0" applyFont="1" applyFill="1" applyBorder="1" applyAlignment="1">
      <alignment horizontal="center" vertical="top"/>
    </xf>
    <xf numFmtId="0" fontId="5" fillId="0" borderId="0" xfId="0" applyFont="1" applyFill="1" applyBorder="1" applyAlignment="1">
      <alignment horizontal="left" wrapText="1"/>
    </xf>
    <xf numFmtId="0" fontId="8" fillId="4" borderId="4" xfId="0" applyFont="1" applyFill="1" applyBorder="1" applyAlignment="1">
      <alignment horizontal="center" vertical="center"/>
    </xf>
    <xf numFmtId="0" fontId="8" fillId="4" borderId="7" xfId="0" applyFont="1" applyFill="1" applyBorder="1" applyAlignment="1">
      <alignment horizontal="center" vertical="center"/>
    </xf>
    <xf numFmtId="0" fontId="7"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center" vertical="center" wrapText="1"/>
    </xf>
    <xf numFmtId="0" fontId="8" fillId="4" borderId="18" xfId="0" applyFont="1" applyFill="1" applyBorder="1" applyAlignment="1">
      <alignment horizontal="center" vertical="top" wrapText="1"/>
    </xf>
    <xf numFmtId="0" fontId="8" fillId="4" borderId="28" xfId="0" applyFont="1" applyFill="1" applyBorder="1" applyAlignment="1">
      <alignment horizontal="center" vertical="top" wrapText="1"/>
    </xf>
    <xf numFmtId="0" fontId="8" fillId="4" borderId="6" xfId="0" applyFont="1" applyFill="1" applyBorder="1" applyAlignment="1">
      <alignment horizontal="center" vertical="center"/>
    </xf>
    <xf numFmtId="0" fontId="0" fillId="0" borderId="6" xfId="0" applyBorder="1"/>
    <xf numFmtId="0" fontId="0" fillId="0" borderId="10" xfId="0" applyBorder="1"/>
    <xf numFmtId="0" fontId="8" fillId="4" borderId="10" xfId="0" applyFont="1" applyFill="1" applyBorder="1" applyAlignment="1">
      <alignment horizontal="center" vertical="top" wrapText="1"/>
    </xf>
    <xf numFmtId="0" fontId="8" fillId="4" borderId="5" xfId="0" applyFont="1" applyFill="1" applyBorder="1" applyAlignment="1">
      <alignment horizontal="center" vertical="top" wrapText="1"/>
    </xf>
    <xf numFmtId="0" fontId="8" fillId="4" borderId="37" xfId="0" applyFont="1" applyFill="1" applyBorder="1" applyAlignment="1">
      <alignment horizontal="center" vertical="top" wrapText="1"/>
    </xf>
    <xf numFmtId="0" fontId="8" fillId="4" borderId="26" xfId="0" applyFont="1" applyFill="1" applyBorder="1" applyAlignment="1">
      <alignment horizontal="center" vertical="top"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7" borderId="13" xfId="0" applyFont="1" applyFill="1" applyBorder="1" applyAlignment="1">
      <alignment horizontal="center" vertical="top" wrapText="1"/>
    </xf>
    <xf numFmtId="0" fontId="8" fillId="7" borderId="11" xfId="0" applyFont="1" applyFill="1" applyBorder="1" applyAlignment="1">
      <alignment horizontal="center" vertical="top" wrapText="1"/>
    </xf>
    <xf numFmtId="0" fontId="7"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8" fillId="4" borderId="1" xfId="0" applyFont="1" applyFill="1" applyBorder="1" applyAlignment="1">
      <alignment horizontal="center" vertical="top" wrapText="1"/>
    </xf>
    <xf numFmtId="0" fontId="8" fillId="4" borderId="3"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13" xfId="0" applyFont="1" applyFill="1" applyBorder="1" applyAlignment="1">
      <alignment horizontal="center" vertical="center"/>
    </xf>
    <xf numFmtId="0" fontId="8" fillId="4" borderId="10" xfId="0" applyFont="1" applyFill="1" applyBorder="1" applyAlignment="1">
      <alignment horizontal="center" vertical="center"/>
    </xf>
    <xf numFmtId="0" fontId="21" fillId="0" borderId="0" xfId="0" applyFont="1" applyAlignment="1">
      <alignment horizontal="center" vertical="top" wrapText="1"/>
    </xf>
    <xf numFmtId="0" fontId="0" fillId="0" borderId="0" xfId="0" applyAlignment="1">
      <alignment horizontal="center" vertical="center" wrapText="1"/>
    </xf>
    <xf numFmtId="0" fontId="8" fillId="0" borderId="6" xfId="0" applyFont="1" applyBorder="1" applyAlignment="1">
      <alignment horizontal="left" wrapText="1"/>
    </xf>
    <xf numFmtId="0" fontId="8" fillId="0" borderId="45" xfId="0" applyFont="1" applyBorder="1" applyAlignment="1">
      <alignment horizontal="left" wrapText="1"/>
    </xf>
    <xf numFmtId="0" fontId="0" fillId="0" borderId="6" xfId="0" applyBorder="1" applyAlignment="1">
      <alignment wrapText="1"/>
    </xf>
    <xf numFmtId="0" fontId="0" fillId="0" borderId="45" xfId="0" applyBorder="1" applyAlignment="1">
      <alignment wrapText="1"/>
    </xf>
    <xf numFmtId="0" fontId="4" fillId="0" borderId="0" xfId="0" applyFont="1" applyBorder="1" applyAlignment="1">
      <alignment horizontal="left" wrapText="1"/>
    </xf>
    <xf numFmtId="0" fontId="1" fillId="0" borderId="0" xfId="0" applyFont="1" applyAlignment="1">
      <alignment wrapText="1"/>
    </xf>
    <xf numFmtId="0" fontId="14" fillId="4" borderId="46" xfId="0" applyFont="1" applyFill="1" applyBorder="1" applyAlignment="1">
      <alignment horizontal="center" wrapText="1"/>
    </xf>
    <xf numFmtId="0" fontId="14" fillId="4" borderId="3" xfId="0" applyFont="1" applyFill="1" applyBorder="1" applyAlignment="1">
      <alignment horizontal="center" wrapText="1"/>
    </xf>
    <xf numFmtId="0" fontId="4" fillId="0" borderId="0" xfId="0" quotePrefix="1" applyFont="1" applyFill="1" applyAlignment="1">
      <alignment vertical="top"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8" borderId="8" xfId="0" applyFont="1" applyFill="1" applyBorder="1" applyAlignment="1">
      <alignment horizontal="left" vertical="center" wrapText="1"/>
    </xf>
    <xf numFmtId="0" fontId="5" fillId="8" borderId="0" xfId="0" applyFont="1" applyFill="1" applyBorder="1" applyAlignment="1">
      <alignment horizontal="left" vertical="center" wrapText="1"/>
    </xf>
    <xf numFmtId="0" fontId="25" fillId="9" borderId="13" xfId="0" applyFont="1" applyFill="1" applyBorder="1" applyAlignment="1">
      <alignment horizontal="center" vertical="center"/>
    </xf>
    <xf numFmtId="0" fontId="25" fillId="9" borderId="6" xfId="0" applyFont="1" applyFill="1" applyBorder="1" applyAlignment="1">
      <alignment horizontal="center" vertical="center"/>
    </xf>
    <xf numFmtId="0" fontId="25" fillId="9" borderId="10" xfId="0" applyFont="1" applyFill="1" applyBorder="1" applyAlignment="1">
      <alignment horizontal="center" vertical="center"/>
    </xf>
    <xf numFmtId="0" fontId="5" fillId="0" borderId="13" xfId="0" applyFont="1" applyFill="1" applyBorder="1" applyAlignment="1">
      <alignment horizontal="left" wrapText="1"/>
    </xf>
    <xf numFmtId="0" fontId="5" fillId="0" borderId="6" xfId="0" applyFont="1" applyFill="1" applyBorder="1" applyAlignment="1">
      <alignment horizontal="left" wrapText="1"/>
    </xf>
    <xf numFmtId="0" fontId="4" fillId="8" borderId="0" xfId="0" applyFont="1" applyFill="1" applyBorder="1" applyAlignment="1">
      <alignment horizontal="right" wrapText="1"/>
    </xf>
    <xf numFmtId="0" fontId="4" fillId="8" borderId="5" xfId="0" applyFont="1" applyFill="1" applyBorder="1" applyAlignment="1">
      <alignment horizontal="right" wrapText="1"/>
    </xf>
    <xf numFmtId="0" fontId="6" fillId="8" borderId="4" xfId="0" applyFont="1" applyFill="1" applyBorder="1" applyAlignment="1">
      <alignment horizontal="right" vertical="center" wrapText="1"/>
    </xf>
    <xf numFmtId="0" fontId="6" fillId="8" borderId="7" xfId="0" applyFont="1" applyFill="1" applyBorder="1" applyAlignment="1">
      <alignment horizontal="righ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0" xfId="0" quotePrefix="1" applyFont="1" applyAlignment="1">
      <alignment horizontal="left"/>
    </xf>
    <xf numFmtId="0" fontId="17" fillId="0" borderId="0" xfId="0" applyFont="1" applyAlignment="1">
      <alignment horizontal="center" vertical="top"/>
    </xf>
    <xf numFmtId="0" fontId="15" fillId="0" borderId="0" xfId="0" applyFont="1" applyAlignment="1">
      <alignment horizontal="center" vertical="top"/>
    </xf>
    <xf numFmtId="0" fontId="5" fillId="0"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5" xfId="0" applyFont="1" applyFill="1" applyBorder="1" applyAlignment="1">
      <alignment horizontal="center" vertical="center"/>
    </xf>
    <xf numFmtId="0" fontId="5" fillId="0" borderId="8" xfId="0" applyFont="1" applyFill="1" applyBorder="1" applyAlignment="1">
      <alignment horizontal="left" wrapText="1"/>
    </xf>
    <xf numFmtId="0" fontId="5" fillId="0" borderId="5" xfId="0" applyFont="1" applyFill="1" applyBorder="1" applyAlignment="1">
      <alignment horizontal="left" wrapText="1"/>
    </xf>
    <xf numFmtId="0" fontId="5" fillId="0" borderId="2" xfId="0" applyFont="1" applyFill="1" applyBorder="1" applyAlignment="1">
      <alignment horizontal="left" wrapText="1"/>
    </xf>
    <xf numFmtId="0" fontId="15" fillId="4" borderId="13"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10"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5" fillId="0" borderId="10" xfId="0" applyFont="1" applyFill="1" applyBorder="1" applyAlignment="1">
      <alignment horizontal="left" wrapText="1"/>
    </xf>
    <xf numFmtId="0" fontId="5" fillId="5" borderId="8" xfId="0" applyFont="1" applyFill="1" applyBorder="1" applyAlignment="1">
      <alignment horizontal="left" wrapText="1"/>
    </xf>
    <xf numFmtId="0" fontId="5" fillId="5" borderId="0" xfId="0" applyFont="1" applyFill="1" applyBorder="1" applyAlignment="1">
      <alignment horizontal="left" wrapText="1"/>
    </xf>
    <xf numFmtId="0" fontId="5" fillId="5" borderId="5" xfId="0" applyFont="1" applyFill="1" applyBorder="1" applyAlignment="1">
      <alignment horizontal="left" wrapText="1"/>
    </xf>
    <xf numFmtId="0" fontId="28" fillId="4" borderId="13" xfId="0" applyFont="1" applyFill="1" applyBorder="1" applyAlignment="1">
      <alignment horizontal="center" vertical="center"/>
    </xf>
    <xf numFmtId="0" fontId="28" fillId="4" borderId="6" xfId="0" applyFont="1" applyFill="1" applyBorder="1" applyAlignment="1">
      <alignment horizontal="center" vertical="center"/>
    </xf>
    <xf numFmtId="0" fontId="28" fillId="4" borderId="10" xfId="0" applyFont="1" applyFill="1" applyBorder="1" applyAlignment="1">
      <alignment horizontal="center" vertical="center"/>
    </xf>
  </cellXfs>
  <cellStyles count="8">
    <cellStyle name="Comma" xfId="1" builtinId="3"/>
    <cellStyle name="Hyperlink" xfId="7" builtinId="8"/>
    <cellStyle name="Normal" xfId="0" builtinId="0"/>
    <cellStyle name="Normal 2" xfId="5"/>
    <cellStyle name="Normal 3" xfId="6"/>
    <cellStyle name="Standard_E00seit45" xfId="2"/>
    <cellStyle name="Titre ligne" xfId="3"/>
    <cellStyle name="Total intermediaire"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color rgb="FFCCFF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eetMetadata" Target="metadata.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GB" sz="875" b="1" i="0" u="none" strike="noStrike" baseline="0">
                <a:solidFill>
                  <a:srgbClr val="000000"/>
                </a:solidFill>
                <a:latin typeface="Arial"/>
                <a:cs typeface="Arial"/>
              </a:rPr>
              <a:t>Passengers, Goods, GDP </a:t>
            </a:r>
          </a:p>
          <a:p>
            <a:pPr>
              <a:defRPr sz="875" b="1" i="0" u="none" strike="noStrike" baseline="0">
                <a:solidFill>
                  <a:srgbClr val="000000"/>
                </a:solidFill>
                <a:latin typeface="Arial"/>
                <a:ea typeface="Arial"/>
                <a:cs typeface="Arial"/>
              </a:defRPr>
            </a:pPr>
            <a:r>
              <a:rPr lang="en-GB" sz="875" b="1" i="0" u="none" strike="noStrike" baseline="0">
                <a:solidFill>
                  <a:srgbClr val="000000"/>
                </a:solidFill>
                <a:latin typeface="Arial"/>
                <a:cs typeface="Arial"/>
              </a:rPr>
              <a:t> </a:t>
            </a:r>
            <a:r>
              <a:rPr lang="en-GB" sz="800" b="1" i="0" u="none" strike="noStrike" baseline="0">
                <a:solidFill>
                  <a:srgbClr val="000000"/>
                </a:solidFill>
                <a:latin typeface="Arial"/>
                <a:cs typeface="Arial"/>
              </a:rPr>
              <a:t>1995-2019</a:t>
            </a:r>
          </a:p>
          <a:p>
            <a:pPr>
              <a:defRPr sz="875" b="1" i="0" u="none" strike="noStrike" baseline="0">
                <a:solidFill>
                  <a:srgbClr val="000000"/>
                </a:solidFill>
                <a:latin typeface="Arial"/>
                <a:ea typeface="Arial"/>
                <a:cs typeface="Arial"/>
              </a:defRPr>
            </a:pPr>
            <a:endParaRPr lang="en-GB" sz="800" b="1" i="0" u="none" strike="noStrike" baseline="0">
              <a:solidFill>
                <a:srgbClr val="000000"/>
              </a:solidFill>
              <a:latin typeface="Arial"/>
              <a:cs typeface="Arial"/>
            </a:endParaRPr>
          </a:p>
          <a:p>
            <a:pPr>
              <a:defRPr sz="875" b="1" i="0" u="none" strike="noStrike" baseline="0">
                <a:solidFill>
                  <a:srgbClr val="000000"/>
                </a:solidFill>
                <a:latin typeface="Arial"/>
                <a:ea typeface="Arial"/>
                <a:cs typeface="Arial"/>
              </a:defRPr>
            </a:pPr>
            <a:endParaRPr lang="en-GB" sz="800" b="1" i="0" u="none" strike="noStrike" baseline="0">
              <a:solidFill>
                <a:srgbClr val="000000"/>
              </a:solidFill>
              <a:latin typeface="Arial"/>
              <a:cs typeface="Arial"/>
            </a:endParaRPr>
          </a:p>
          <a:p>
            <a:pPr>
              <a:defRPr sz="875" b="1" i="0" u="none" strike="noStrike" baseline="0">
                <a:solidFill>
                  <a:srgbClr val="000000"/>
                </a:solidFill>
                <a:latin typeface="Arial"/>
                <a:ea typeface="Arial"/>
                <a:cs typeface="Arial"/>
              </a:defRPr>
            </a:pPr>
            <a:endParaRPr lang="en-GB" sz="800" b="1" i="0" u="none" strike="noStrike" baseline="0">
              <a:solidFill>
                <a:srgbClr val="000000"/>
              </a:solidFill>
              <a:latin typeface="Arial"/>
              <a:cs typeface="Arial"/>
            </a:endParaRPr>
          </a:p>
          <a:p>
            <a:pPr>
              <a:defRPr sz="875" b="1" i="0" u="none" strike="noStrike" baseline="0">
                <a:solidFill>
                  <a:srgbClr val="000000"/>
                </a:solidFill>
                <a:latin typeface="Arial"/>
                <a:ea typeface="Arial"/>
                <a:cs typeface="Arial"/>
              </a:defRPr>
            </a:pPr>
            <a:endParaRPr lang="en-GB" sz="800" b="1" i="0" u="none" strike="noStrike" baseline="0">
              <a:solidFill>
                <a:srgbClr val="000000"/>
              </a:solidFill>
              <a:latin typeface="Arial"/>
              <a:cs typeface="Arial"/>
            </a:endParaRPr>
          </a:p>
        </c:rich>
      </c:tx>
      <c:layout>
        <c:manualLayout>
          <c:xMode val="edge"/>
          <c:yMode val="edge"/>
          <c:x val="0.40672302284911932"/>
          <c:y val="1.0706638115631691E-2"/>
        </c:manualLayout>
      </c:layout>
      <c:overlay val="0"/>
      <c:spPr>
        <a:noFill/>
        <a:ln w="25400">
          <a:noFill/>
        </a:ln>
      </c:spPr>
    </c:title>
    <c:autoTitleDeleted val="0"/>
    <c:plotArea>
      <c:layout>
        <c:manualLayout>
          <c:layoutTarget val="inner"/>
          <c:xMode val="edge"/>
          <c:yMode val="edge"/>
          <c:x val="0.10420176618448512"/>
          <c:y val="0.10278372591006424"/>
          <c:w val="0.86386625514234439"/>
          <c:h val="0.75802997858672372"/>
        </c:manualLayout>
      </c:layout>
      <c:lineChart>
        <c:grouping val="standard"/>
        <c:varyColors val="0"/>
        <c:ser>
          <c:idx val="0"/>
          <c:order val="0"/>
          <c:tx>
            <c:strRef>
              <c:f>growth_eu27!$K$51</c:f>
              <c:strCache>
                <c:ptCount val="1"/>
                <c:pt idx="0">
                  <c:v>Goods (2) (tkm)</c:v>
                </c:pt>
              </c:strCache>
            </c:strRef>
          </c:tx>
          <c:spPr>
            <a:ln w="25400">
              <a:solidFill>
                <a:srgbClr val="339966"/>
              </a:solidFill>
              <a:prstDash val="solid"/>
            </a:ln>
          </c:spPr>
          <c:marker>
            <c:symbol val="diamond"/>
            <c:size val="7"/>
            <c:spPr>
              <a:solidFill>
                <a:srgbClr val="339966"/>
              </a:solidFill>
              <a:ln>
                <a:solidFill>
                  <a:srgbClr val="339966"/>
                </a:solidFill>
                <a:prstDash val="solid"/>
              </a:ln>
            </c:spPr>
          </c:marker>
          <c:cat>
            <c:numRef>
              <c:f>growth_eu27!$L$44:$AJ$44</c:f>
              <c:numCache>
                <c:formatCode>0</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growth_eu27!$L$51:$AJ$51</c:f>
              <c:numCache>
                <c:formatCode>0.0</c:formatCode>
                <c:ptCount val="25"/>
                <c:pt idx="0">
                  <c:v>100</c:v>
                </c:pt>
                <c:pt idx="1">
                  <c:v>100.95808930072825</c:v>
                </c:pt>
                <c:pt idx="2">
                  <c:v>104.67175085785684</c:v>
                </c:pt>
                <c:pt idx="3">
                  <c:v>107.81782388942037</c:v>
                </c:pt>
                <c:pt idx="4">
                  <c:v>110.30208416888239</c:v>
                </c:pt>
                <c:pt idx="5">
                  <c:v>114.67272186460922</c:v>
                </c:pt>
                <c:pt idx="6">
                  <c:v>116.49868645437581</c:v>
                </c:pt>
                <c:pt idx="7">
                  <c:v>118.87760556299261</c:v>
                </c:pt>
                <c:pt idx="8">
                  <c:v>119.58046279293706</c:v>
                </c:pt>
                <c:pt idx="9">
                  <c:v>128.10907413909916</c:v>
                </c:pt>
                <c:pt idx="10">
                  <c:v>128.63335677063222</c:v>
                </c:pt>
                <c:pt idx="11">
                  <c:v>131.52781566470836</c:v>
                </c:pt>
                <c:pt idx="12">
                  <c:v>134.5527611271286</c:v>
                </c:pt>
                <c:pt idx="13">
                  <c:v>133.13859816109021</c:v>
                </c:pt>
                <c:pt idx="14">
                  <c:v>119.53067701459202</c:v>
                </c:pt>
                <c:pt idx="15">
                  <c:v>126.18287057607259</c:v>
                </c:pt>
                <c:pt idx="16">
                  <c:v>126.57053418630875</c:v>
                </c:pt>
                <c:pt idx="17">
                  <c:v>123.12385044101617</c:v>
                </c:pt>
                <c:pt idx="18">
                  <c:v>125.04593984845694</c:v>
                </c:pt>
                <c:pt idx="19">
                  <c:v>126.58285059791996</c:v>
                </c:pt>
                <c:pt idx="20">
                  <c:v>127.82849822087172</c:v>
                </c:pt>
                <c:pt idx="21">
                  <c:v>132.20513230303882</c:v>
                </c:pt>
                <c:pt idx="22">
                  <c:v>136.58032199790227</c:v>
                </c:pt>
                <c:pt idx="23">
                  <c:v>138.84387736807827</c:v>
                </c:pt>
                <c:pt idx="24">
                  <c:v>141.0215568255546</c:v>
                </c:pt>
              </c:numCache>
            </c:numRef>
          </c:val>
          <c:smooth val="0"/>
          <c:extLst>
            <c:ext xmlns:c16="http://schemas.microsoft.com/office/drawing/2014/chart" uri="{C3380CC4-5D6E-409C-BE32-E72D297353CC}">
              <c16:uniqueId val="{00000000-6F71-4362-A512-D78023DF03FC}"/>
            </c:ext>
          </c:extLst>
        </c:ser>
        <c:ser>
          <c:idx val="1"/>
          <c:order val="1"/>
          <c:tx>
            <c:strRef>
              <c:f>growth_eu27!$K$52</c:f>
              <c:strCache>
                <c:ptCount val="1"/>
                <c:pt idx="0">
                  <c:v>GDP (at constant year 2005 prices)</c:v>
                </c:pt>
              </c:strCache>
            </c:strRef>
          </c:tx>
          <c:spPr>
            <a:ln w="25400">
              <a:solidFill>
                <a:srgbClr val="FF0000"/>
              </a:solidFill>
              <a:prstDash val="solid"/>
            </a:ln>
          </c:spPr>
          <c:marker>
            <c:symbol val="circle"/>
            <c:size val="7"/>
            <c:spPr>
              <a:solidFill>
                <a:srgbClr val="FF0000"/>
              </a:solidFill>
              <a:ln>
                <a:solidFill>
                  <a:srgbClr val="FF0000"/>
                </a:solidFill>
                <a:prstDash val="solid"/>
              </a:ln>
            </c:spPr>
          </c:marker>
          <c:cat>
            <c:numRef>
              <c:f>growth_eu27!$L$44:$AJ$44</c:f>
              <c:numCache>
                <c:formatCode>0</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growth_eu27!$L$52:$AJ$52</c:f>
              <c:numCache>
                <c:formatCode>0.0</c:formatCode>
                <c:ptCount val="25"/>
                <c:pt idx="0">
                  <c:v>100</c:v>
                </c:pt>
                <c:pt idx="1">
                  <c:v>101.7612762374152</c:v>
                </c:pt>
                <c:pt idx="2">
                  <c:v>104.46792864525209</c:v>
                </c:pt>
                <c:pt idx="3">
                  <c:v>107.60486378090297</c:v>
                </c:pt>
                <c:pt idx="4">
                  <c:v>110.77962008783291</c:v>
                </c:pt>
                <c:pt idx="5">
                  <c:v>115.0648879570866</c:v>
                </c:pt>
                <c:pt idx="6">
                  <c:v>117.51729666553265</c:v>
                </c:pt>
                <c:pt idx="7">
                  <c:v>118.75728694857609</c:v>
                </c:pt>
                <c:pt idx="8">
                  <c:v>119.77547224347282</c:v>
                </c:pt>
                <c:pt idx="9">
                  <c:v>122.79848322197697</c:v>
                </c:pt>
                <c:pt idx="10">
                  <c:v>125.10584163373537</c:v>
                </c:pt>
                <c:pt idx="11">
                  <c:v>129.43370853995924</c:v>
                </c:pt>
                <c:pt idx="12">
                  <c:v>133.48878038441546</c:v>
                </c:pt>
                <c:pt idx="13">
                  <c:v>134.33883348860633</c:v>
                </c:pt>
                <c:pt idx="14">
                  <c:v>128.55393347313421</c:v>
                </c:pt>
                <c:pt idx="15">
                  <c:v>131.37798318398043</c:v>
                </c:pt>
                <c:pt idx="16">
                  <c:v>133.79518408674187</c:v>
                </c:pt>
                <c:pt idx="17">
                  <c:v>132.80042878563705</c:v>
                </c:pt>
                <c:pt idx="18">
                  <c:v>132.7462142088491</c:v>
                </c:pt>
                <c:pt idx="19">
                  <c:v>134.84134561082109</c:v>
                </c:pt>
                <c:pt idx="20">
                  <c:v>137.93582304324448</c:v>
                </c:pt>
                <c:pt idx="21">
                  <c:v>140.70608741311395</c:v>
                </c:pt>
                <c:pt idx="22">
                  <c:v>144.65500583898111</c:v>
                </c:pt>
                <c:pt idx="23">
                  <c:v>147.71383314345101</c:v>
                </c:pt>
                <c:pt idx="24">
                  <c:v>150.0541668112175</c:v>
                </c:pt>
              </c:numCache>
            </c:numRef>
          </c:val>
          <c:smooth val="0"/>
          <c:extLst>
            <c:ext xmlns:c16="http://schemas.microsoft.com/office/drawing/2014/chart" uri="{C3380CC4-5D6E-409C-BE32-E72D297353CC}">
              <c16:uniqueId val="{00000001-6F71-4362-A512-D78023DF03FC}"/>
            </c:ext>
          </c:extLst>
        </c:ser>
        <c:ser>
          <c:idx val="2"/>
          <c:order val="2"/>
          <c:tx>
            <c:strRef>
              <c:f>growth_eu27!$K$50</c:f>
              <c:strCache>
                <c:ptCount val="1"/>
                <c:pt idx="0">
                  <c:v>Passengers (1) (pkm)</c:v>
                </c:pt>
              </c:strCache>
            </c:strRef>
          </c:tx>
          <c:cat>
            <c:numRef>
              <c:f>growth_eu27!$L$44:$AJ$44</c:f>
              <c:numCache>
                <c:formatCode>0</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growth_eu27!$L$50:$AJ$50</c:f>
              <c:numCache>
                <c:formatCode>0.0</c:formatCode>
                <c:ptCount val="25"/>
                <c:pt idx="0">
                  <c:v>100</c:v>
                </c:pt>
                <c:pt idx="1">
                  <c:v>101.85909880022379</c:v>
                </c:pt>
                <c:pt idx="2">
                  <c:v>103.86066757711674</c:v>
                </c:pt>
                <c:pt idx="3">
                  <c:v>106.38440316956832</c:v>
                </c:pt>
                <c:pt idx="4">
                  <c:v>109.15744831969765</c:v>
                </c:pt>
                <c:pt idx="5">
                  <c:v>111.13775276295112</c:v>
                </c:pt>
                <c:pt idx="6">
                  <c:v>112.83660737582434</c:v>
                </c:pt>
                <c:pt idx="7">
                  <c:v>113.76360713817195</c:v>
                </c:pt>
                <c:pt idx="8">
                  <c:v>114.88893222888041</c:v>
                </c:pt>
                <c:pt idx="9">
                  <c:v>116.84185422093164</c:v>
                </c:pt>
                <c:pt idx="10">
                  <c:v>116.69683318199154</c:v>
                </c:pt>
                <c:pt idx="11">
                  <c:v>118.05884214473878</c:v>
                </c:pt>
                <c:pt idx="12">
                  <c:v>119.69373039800648</c:v>
                </c:pt>
                <c:pt idx="13">
                  <c:v>120.36608107794856</c:v>
                </c:pt>
                <c:pt idx="14">
                  <c:v>120.8539853865588</c:v>
                </c:pt>
                <c:pt idx="15">
                  <c:v>120.34522883224005</c:v>
                </c:pt>
                <c:pt idx="16">
                  <c:v>120.55102318964187</c:v>
                </c:pt>
                <c:pt idx="17">
                  <c:v>119.82139286389118</c:v>
                </c:pt>
                <c:pt idx="18">
                  <c:v>121.09412968702506</c:v>
                </c:pt>
                <c:pt idx="19">
                  <c:v>122.6942254901233</c:v>
                </c:pt>
                <c:pt idx="20">
                  <c:v>125.62454595537865</c:v>
                </c:pt>
                <c:pt idx="21">
                  <c:v>129.1390185022257</c:v>
                </c:pt>
                <c:pt idx="22">
                  <c:v>130.86310410566279</c:v>
                </c:pt>
                <c:pt idx="23">
                  <c:v>132.41683167205898</c:v>
                </c:pt>
                <c:pt idx="24">
                  <c:v>134.28950250788617</c:v>
                </c:pt>
              </c:numCache>
            </c:numRef>
          </c:val>
          <c:smooth val="0"/>
          <c:extLst>
            <c:ext xmlns:c16="http://schemas.microsoft.com/office/drawing/2014/chart" uri="{C3380CC4-5D6E-409C-BE32-E72D297353CC}">
              <c16:uniqueId val="{00000005-6CF2-4B75-A448-7D746FF8564E}"/>
            </c:ext>
          </c:extLst>
        </c:ser>
        <c:dLbls>
          <c:showLegendKey val="0"/>
          <c:showVal val="0"/>
          <c:showCatName val="0"/>
          <c:showSerName val="0"/>
          <c:showPercent val="0"/>
          <c:showBubbleSize val="0"/>
        </c:dLbls>
        <c:marker val="1"/>
        <c:smooth val="0"/>
        <c:axId val="134420352"/>
        <c:axId val="134421888"/>
      </c:lineChart>
      <c:catAx>
        <c:axId val="13442035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4421888"/>
        <c:crosses val="autoZero"/>
        <c:auto val="1"/>
        <c:lblAlgn val="ctr"/>
        <c:lblOffset val="100"/>
        <c:tickLblSkip val="1"/>
        <c:tickMarkSkip val="1"/>
        <c:noMultiLvlLbl val="0"/>
      </c:catAx>
      <c:valAx>
        <c:axId val="134421888"/>
        <c:scaling>
          <c:orientation val="minMax"/>
          <c:max val="160"/>
          <c:min val="10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1995=100</a:t>
                </a:r>
              </a:p>
            </c:rich>
          </c:tx>
          <c:layout>
            <c:manualLayout>
              <c:xMode val="edge"/>
              <c:yMode val="edge"/>
              <c:x val="8.4033682406842829E-3"/>
              <c:y val="0.4261241970021413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4420352"/>
        <c:crossesAt val="1"/>
        <c:crossBetween val="midCat"/>
        <c:majorUnit val="5"/>
      </c:valAx>
      <c:spPr>
        <a:solidFill>
          <a:srgbClr val="FFFFFF"/>
        </a:solidFill>
        <a:ln w="12700">
          <a:solidFill>
            <a:srgbClr val="808080"/>
          </a:solidFill>
          <a:prstDash val="solid"/>
        </a:ln>
      </c:spPr>
    </c:plotArea>
    <c:legend>
      <c:legendPos val="b"/>
      <c:layout>
        <c:manualLayout>
          <c:xMode val="edge"/>
          <c:yMode val="edge"/>
          <c:x val="9.0756376999390265E-2"/>
          <c:y val="0.92933618843683086"/>
          <c:w val="0.83194777123447805"/>
          <c:h val="4.035048081516576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A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19051</xdr:colOff>
      <xdr:row>2</xdr:row>
      <xdr:rowOff>19050</xdr:rowOff>
    </xdr:from>
    <xdr:to>
      <xdr:col>11</xdr:col>
      <xdr:colOff>515471</xdr:colOff>
      <xdr:row>26</xdr:row>
      <xdr:rowOff>212910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Economic%20assessment/4.%20Statistics/02%20Pocket%20book/Pocketbook%202021%20work%20files/section%202.3/PB2021_section%202.3_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20Economic%20assessment/4.%20Statistics/02%20Pocket%20book/Pocketbook%202021%20work%20files/section%202.2/PB2021_section%202.2_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2.3"/>
      <sheetName val="passeng_graph"/>
      <sheetName val="perf_mode_pkm"/>
      <sheetName val="split_mode_pkm"/>
      <sheetName val="cars"/>
      <sheetName val="bus_coach"/>
      <sheetName val="tram_metro"/>
      <sheetName val="rail_pkm"/>
      <sheetName val="hs_rail"/>
      <sheetName val="USA"/>
      <sheetName val="p2w"/>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2.2"/>
      <sheetName val="freight_graph"/>
      <sheetName val="perf_mode_tkm"/>
      <sheetName val="perf_land _tkm"/>
      <sheetName val="road_by_nat"/>
      <sheetName val="road_by_int"/>
      <sheetName val="road_by_tot"/>
      <sheetName val="road_ter"/>
      <sheetName val="rail_tkm"/>
      <sheetName val="iww"/>
      <sheetName val="pipeline"/>
      <sheetName val="usa_good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appsso.eurostat.ec.europa.eu/nui/show.do?dataset=prc_hicp_aind&amp;lang=e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0"/>
  <sheetViews>
    <sheetView zoomScaleNormal="100" workbookViewId="0">
      <selection activeCell="F15" sqref="F15"/>
    </sheetView>
  </sheetViews>
  <sheetFormatPr defaultRowHeight="12.75" x14ac:dyDescent="0.2"/>
  <cols>
    <col min="1" max="1" width="0.85546875" customWidth="1"/>
    <col min="2" max="2" width="3.85546875" customWidth="1"/>
    <col min="3" max="3" width="4" customWidth="1"/>
    <col min="4" max="4" width="53.5703125" customWidth="1"/>
    <col min="5" max="5" width="9" customWidth="1"/>
    <col min="8" max="8" width="4" customWidth="1"/>
  </cols>
  <sheetData>
    <row r="1" spans="1:9" ht="20.100000000000001" customHeight="1" x14ac:dyDescent="0.2">
      <c r="A1" s="787" t="s">
        <v>160</v>
      </c>
      <c r="B1" s="787"/>
      <c r="C1" s="787"/>
      <c r="D1" s="787"/>
      <c r="E1" s="787"/>
      <c r="F1" s="164"/>
      <c r="G1" s="164"/>
      <c r="H1" s="164"/>
    </row>
    <row r="2" spans="1:9" ht="20.100000000000001" customHeight="1" x14ac:dyDescent="0.2">
      <c r="A2" s="788" t="s">
        <v>161</v>
      </c>
      <c r="B2" s="788"/>
      <c r="C2" s="788"/>
      <c r="D2" s="788"/>
      <c r="E2" s="788"/>
      <c r="F2" s="165"/>
      <c r="G2" s="165"/>
      <c r="H2" s="165"/>
      <c r="I2" s="166"/>
    </row>
    <row r="3" spans="1:9" ht="20.100000000000001" customHeight="1" x14ac:dyDescent="0.25">
      <c r="A3" s="790" t="s">
        <v>170</v>
      </c>
      <c r="B3" s="790"/>
      <c r="C3" s="790"/>
      <c r="D3" s="790"/>
      <c r="E3" s="790"/>
      <c r="F3" s="17"/>
      <c r="G3" s="17"/>
      <c r="H3" s="17"/>
      <c r="I3" s="167"/>
    </row>
    <row r="4" spans="1:9" ht="20.100000000000001" customHeight="1" x14ac:dyDescent="0.2">
      <c r="A4" s="791" t="s">
        <v>163</v>
      </c>
      <c r="B4" s="791"/>
      <c r="C4" s="791"/>
      <c r="D4" s="791"/>
      <c r="E4" s="791"/>
      <c r="F4" s="168"/>
      <c r="G4" s="168"/>
      <c r="H4" s="168"/>
      <c r="I4" s="166"/>
    </row>
    <row r="5" spans="1:9" ht="20.100000000000001" customHeight="1" x14ac:dyDescent="0.2">
      <c r="A5" s="19"/>
      <c r="B5" s="169"/>
      <c r="C5" s="169"/>
      <c r="D5" s="168"/>
      <c r="E5" s="168"/>
      <c r="F5" s="168"/>
      <c r="G5" s="168"/>
      <c r="H5" s="170"/>
      <c r="I5" s="166"/>
    </row>
    <row r="6" spans="1:9" ht="20.100000000000001" customHeight="1" x14ac:dyDescent="0.2">
      <c r="A6" s="19"/>
      <c r="B6" s="169"/>
      <c r="C6" s="169"/>
      <c r="D6" s="168"/>
      <c r="E6" s="168"/>
      <c r="F6" s="168"/>
      <c r="G6" s="168"/>
      <c r="H6" s="170"/>
      <c r="I6" s="166"/>
    </row>
    <row r="7" spans="1:9" ht="20.100000000000001" customHeight="1" x14ac:dyDescent="0.2">
      <c r="A7" s="787" t="s">
        <v>171</v>
      </c>
      <c r="B7" s="787"/>
      <c r="C7" s="787"/>
      <c r="D7" s="787"/>
      <c r="E7" s="787"/>
      <c r="F7" s="164"/>
      <c r="G7" s="164"/>
      <c r="H7" s="164"/>
    </row>
    <row r="8" spans="1:9" ht="20.100000000000001" customHeight="1" x14ac:dyDescent="0.2">
      <c r="A8" s="789">
        <v>2021</v>
      </c>
      <c r="B8" s="789"/>
      <c r="C8" s="789"/>
      <c r="D8" s="789"/>
      <c r="E8" s="789"/>
      <c r="F8" s="171"/>
      <c r="G8" s="171"/>
      <c r="H8" s="171"/>
    </row>
    <row r="9" spans="1:9" ht="20.100000000000001" customHeight="1" x14ac:dyDescent="0.2">
      <c r="A9" s="19"/>
      <c r="B9" s="169"/>
      <c r="C9" s="169"/>
      <c r="D9" s="172"/>
      <c r="E9" s="168"/>
      <c r="F9" s="168"/>
      <c r="G9" s="168"/>
      <c r="H9" s="170"/>
      <c r="I9" s="166"/>
    </row>
    <row r="10" spans="1:9" ht="20.100000000000001" customHeight="1" x14ac:dyDescent="0.2">
      <c r="A10" s="792" t="s">
        <v>172</v>
      </c>
      <c r="B10" s="792"/>
      <c r="C10" s="792"/>
      <c r="D10" s="792"/>
      <c r="E10" s="792"/>
      <c r="F10" s="173"/>
      <c r="G10" s="173"/>
      <c r="H10" s="173"/>
      <c r="I10" s="166"/>
    </row>
    <row r="11" spans="1:9" ht="20.100000000000001" customHeight="1" x14ac:dyDescent="0.25">
      <c r="A11" s="174"/>
      <c r="B11" s="174"/>
      <c r="C11" s="174"/>
      <c r="D11" s="174"/>
      <c r="E11" s="174"/>
      <c r="F11" s="174"/>
      <c r="G11" s="174"/>
      <c r="H11" s="166"/>
      <c r="I11" s="166"/>
    </row>
    <row r="12" spans="1:9" ht="20.100000000000001" customHeight="1" x14ac:dyDescent="0.2">
      <c r="A12" s="795" t="s">
        <v>173</v>
      </c>
      <c r="B12" s="795"/>
      <c r="C12" s="795"/>
      <c r="D12" s="795"/>
      <c r="E12" s="795"/>
      <c r="F12" s="175"/>
      <c r="G12" s="175"/>
      <c r="H12" s="175"/>
      <c r="I12" s="166"/>
    </row>
    <row r="13" spans="1:9" ht="20.100000000000001" customHeight="1" x14ac:dyDescent="0.2">
      <c r="A13" s="795" t="s">
        <v>162</v>
      </c>
      <c r="B13" s="795"/>
      <c r="C13" s="795"/>
      <c r="D13" s="795"/>
      <c r="E13" s="795"/>
      <c r="F13" s="175"/>
      <c r="G13" s="175"/>
      <c r="H13" s="175"/>
      <c r="I13" s="166"/>
    </row>
    <row r="14" spans="1:9" ht="20.100000000000001" customHeight="1" x14ac:dyDescent="0.25">
      <c r="A14" s="174"/>
      <c r="B14" s="174"/>
      <c r="C14" s="174"/>
      <c r="D14" s="174"/>
      <c r="E14" s="174"/>
      <c r="F14" s="174"/>
      <c r="G14" s="174"/>
      <c r="H14" s="166"/>
      <c r="I14" s="166"/>
    </row>
    <row r="15" spans="1:9" ht="20.100000000000001" customHeight="1" x14ac:dyDescent="0.2">
      <c r="B15" s="176"/>
      <c r="C15" s="176"/>
      <c r="D15" s="177"/>
      <c r="E15" s="177"/>
      <c r="F15" s="177"/>
      <c r="G15" s="177"/>
      <c r="H15" s="166"/>
      <c r="I15" s="166"/>
    </row>
    <row r="16" spans="1:9" ht="15" customHeight="1" x14ac:dyDescent="0.2">
      <c r="B16" s="178" t="s">
        <v>174</v>
      </c>
      <c r="C16" s="176"/>
      <c r="D16" s="665" t="s">
        <v>282</v>
      </c>
      <c r="E16" s="177"/>
      <c r="F16" s="177"/>
      <c r="G16" s="177"/>
      <c r="H16" s="166"/>
      <c r="I16" s="166"/>
    </row>
    <row r="17" spans="2:5" ht="15" customHeight="1" x14ac:dyDescent="0.2">
      <c r="B17" s="178" t="s">
        <v>175</v>
      </c>
      <c r="C17" s="179"/>
      <c r="D17" s="316" t="s">
        <v>283</v>
      </c>
    </row>
    <row r="18" spans="2:5" ht="15" customHeight="1" x14ac:dyDescent="0.2">
      <c r="B18" s="178" t="s">
        <v>176</v>
      </c>
      <c r="C18" s="180"/>
      <c r="D18" s="659" t="s">
        <v>284</v>
      </c>
    </row>
    <row r="19" spans="2:5" ht="15" customHeight="1" x14ac:dyDescent="0.2">
      <c r="B19" s="178" t="s">
        <v>177</v>
      </c>
      <c r="C19" s="180"/>
      <c r="D19" s="659" t="s">
        <v>285</v>
      </c>
    </row>
    <row r="20" spans="2:5" ht="15" customHeight="1" x14ac:dyDescent="0.2">
      <c r="B20" s="178" t="s">
        <v>178</v>
      </c>
      <c r="C20" s="180"/>
      <c r="D20" s="316" t="s">
        <v>286</v>
      </c>
    </row>
    <row r="21" spans="2:5" ht="15" customHeight="1" x14ac:dyDescent="0.2">
      <c r="B21" s="178" t="s">
        <v>179</v>
      </c>
      <c r="C21" s="180"/>
      <c r="D21" s="659" t="s">
        <v>287</v>
      </c>
    </row>
    <row r="22" spans="2:5" ht="15" customHeight="1" x14ac:dyDescent="0.2">
      <c r="B22" s="178" t="s">
        <v>180</v>
      </c>
      <c r="C22" s="180"/>
      <c r="D22" s="659" t="s">
        <v>288</v>
      </c>
    </row>
    <row r="23" spans="2:5" ht="15" customHeight="1" x14ac:dyDescent="0.2">
      <c r="B23" s="178" t="s">
        <v>168</v>
      </c>
      <c r="C23" s="180"/>
      <c r="D23" s="659" t="s">
        <v>145</v>
      </c>
    </row>
    <row r="24" spans="2:5" ht="15" customHeight="1" x14ac:dyDescent="0.2">
      <c r="B24" s="178" t="s">
        <v>181</v>
      </c>
      <c r="C24" s="180"/>
      <c r="D24" s="793" t="s">
        <v>377</v>
      </c>
      <c r="E24" s="794"/>
    </row>
    <row r="25" spans="2:5" ht="15" customHeight="1" x14ac:dyDescent="0.2">
      <c r="B25" s="178" t="s">
        <v>169</v>
      </c>
      <c r="C25" s="179"/>
      <c r="D25" s="793" t="s">
        <v>289</v>
      </c>
      <c r="E25" s="794"/>
    </row>
    <row r="26" spans="2:5" ht="26.25" customHeight="1" x14ac:dyDescent="0.2">
      <c r="B26" s="178" t="s">
        <v>182</v>
      </c>
      <c r="D26" s="240" t="s">
        <v>290</v>
      </c>
    </row>
    <row r="27" spans="2:5" ht="15" customHeight="1" x14ac:dyDescent="0.2">
      <c r="B27" s="178" t="s">
        <v>183</v>
      </c>
      <c r="D27" s="237" t="s">
        <v>291</v>
      </c>
    </row>
    <row r="28" spans="2:5" x14ac:dyDescent="0.2">
      <c r="B28" s="178" t="s">
        <v>196</v>
      </c>
      <c r="D28" s="237" t="s">
        <v>194</v>
      </c>
    </row>
    <row r="29" spans="2:5" x14ac:dyDescent="0.2">
      <c r="B29" s="241" t="s">
        <v>197</v>
      </c>
      <c r="C29" s="179"/>
      <c r="D29" s="315" t="s">
        <v>292</v>
      </c>
    </row>
    <row r="30" spans="2:5" x14ac:dyDescent="0.2">
      <c r="B30" s="241" t="s">
        <v>198</v>
      </c>
      <c r="C30" s="179"/>
      <c r="D30" s="315" t="s">
        <v>293</v>
      </c>
    </row>
  </sheetData>
  <mergeCells count="11">
    <mergeCell ref="A10:E10"/>
    <mergeCell ref="D25:E25"/>
    <mergeCell ref="D24:E24"/>
    <mergeCell ref="A13:E13"/>
    <mergeCell ref="A12:E12"/>
    <mergeCell ref="A1:E1"/>
    <mergeCell ref="A2:E2"/>
    <mergeCell ref="A7:E7"/>
    <mergeCell ref="A8:E8"/>
    <mergeCell ref="A3:E3"/>
    <mergeCell ref="A4:E4"/>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I62"/>
  <sheetViews>
    <sheetView workbookViewId="0">
      <selection activeCell="I49" sqref="I49"/>
    </sheetView>
  </sheetViews>
  <sheetFormatPr defaultRowHeight="12.75" x14ac:dyDescent="0.2"/>
  <cols>
    <col min="1" max="1" width="1.140625" customWidth="1"/>
    <col min="2" max="2" width="4.42578125" customWidth="1"/>
    <col min="3" max="6" width="11.7109375" customWidth="1"/>
    <col min="7" max="7" width="10.140625" customWidth="1"/>
    <col min="8" max="8" width="11.28515625" customWidth="1"/>
    <col min="9" max="9" width="9.5703125" customWidth="1"/>
  </cols>
  <sheetData>
    <row r="1" spans="2:9" ht="14.25" customHeight="1" x14ac:dyDescent="0.2">
      <c r="C1" s="6"/>
      <c r="I1" s="13" t="s">
        <v>181</v>
      </c>
    </row>
    <row r="2" spans="2:9" ht="15" customHeight="1" x14ac:dyDescent="0.2">
      <c r="B2" s="866" t="s">
        <v>299</v>
      </c>
      <c r="C2" s="866"/>
      <c r="D2" s="866"/>
      <c r="E2" s="866"/>
      <c r="F2" s="866"/>
      <c r="G2" s="866"/>
      <c r="H2" s="866"/>
      <c r="I2" s="866"/>
    </row>
    <row r="3" spans="2:9" ht="15" customHeight="1" x14ac:dyDescent="0.2">
      <c r="B3" s="867" t="s">
        <v>118</v>
      </c>
      <c r="C3" s="867"/>
      <c r="D3" s="867"/>
      <c r="E3" s="867"/>
      <c r="F3" s="867"/>
      <c r="G3" s="867"/>
      <c r="H3" s="867"/>
      <c r="I3" s="867"/>
    </row>
    <row r="4" spans="2:9" ht="15" customHeight="1" x14ac:dyDescent="0.2">
      <c r="B4" s="870" t="s">
        <v>244</v>
      </c>
      <c r="C4" s="871"/>
      <c r="D4" s="871"/>
      <c r="E4" s="871"/>
      <c r="F4" s="871"/>
      <c r="G4" s="871"/>
      <c r="H4" s="871"/>
      <c r="I4" s="871"/>
    </row>
    <row r="5" spans="2:9" ht="26.25" customHeight="1" x14ac:dyDescent="0.2">
      <c r="B5" s="862" t="s">
        <v>110</v>
      </c>
      <c r="C5" s="868" t="s">
        <v>116</v>
      </c>
      <c r="D5" s="868" t="s">
        <v>111</v>
      </c>
      <c r="E5" s="864" t="s">
        <v>112</v>
      </c>
      <c r="F5" s="460" t="s">
        <v>117</v>
      </c>
      <c r="G5" s="95"/>
    </row>
    <row r="6" spans="2:9" ht="38.25" customHeight="1" x14ac:dyDescent="0.2">
      <c r="B6" s="863"/>
      <c r="C6" s="869"/>
      <c r="D6" s="869"/>
      <c r="E6" s="865"/>
      <c r="F6" s="133" t="s">
        <v>120</v>
      </c>
      <c r="G6" s="93" t="s">
        <v>119</v>
      </c>
      <c r="I6" s="227"/>
    </row>
    <row r="7" spans="2:9" ht="11.25" customHeight="1" x14ac:dyDescent="0.2">
      <c r="B7" s="137">
        <v>2020</v>
      </c>
      <c r="C7" s="233">
        <v>105.76</v>
      </c>
      <c r="D7" s="233">
        <v>103.79</v>
      </c>
      <c r="E7" s="715">
        <v>104.58</v>
      </c>
      <c r="F7" s="715">
        <v>104.54</v>
      </c>
      <c r="G7" s="716">
        <v>104.96</v>
      </c>
      <c r="I7" s="227"/>
    </row>
    <row r="8" spans="2:9" ht="11.25" customHeight="1" x14ac:dyDescent="0.2">
      <c r="B8" s="137">
        <v>2019</v>
      </c>
      <c r="C8" s="233">
        <v>105.04</v>
      </c>
      <c r="D8" s="233">
        <v>106.14</v>
      </c>
      <c r="E8" s="233">
        <v>103.44</v>
      </c>
      <c r="F8" s="233">
        <v>103.39</v>
      </c>
      <c r="G8" s="233">
        <v>104.01</v>
      </c>
      <c r="I8" s="227"/>
    </row>
    <row r="9" spans="2:9" ht="12" customHeight="1" x14ac:dyDescent="0.2">
      <c r="B9" s="137">
        <v>2018</v>
      </c>
      <c r="C9" s="233">
        <v>103.57</v>
      </c>
      <c r="D9" s="233">
        <v>104.91</v>
      </c>
      <c r="E9" s="233">
        <v>102.23</v>
      </c>
      <c r="F9" s="233">
        <v>102.13</v>
      </c>
      <c r="G9" s="233">
        <v>103.31</v>
      </c>
      <c r="I9" s="227"/>
    </row>
    <row r="10" spans="2:9" ht="14.25" customHeight="1" x14ac:dyDescent="0.2">
      <c r="B10" s="137">
        <v>2017</v>
      </c>
      <c r="C10" s="233">
        <v>101.74</v>
      </c>
      <c r="D10" s="233">
        <v>101.49</v>
      </c>
      <c r="E10" s="233">
        <v>101.33</v>
      </c>
      <c r="F10" s="233">
        <v>101.22</v>
      </c>
      <c r="G10" s="233">
        <v>102.59</v>
      </c>
      <c r="I10" s="227"/>
    </row>
    <row r="11" spans="2:9" ht="15" customHeight="1" x14ac:dyDescent="0.2">
      <c r="B11" s="137">
        <v>2016</v>
      </c>
      <c r="C11" s="233">
        <v>100.18</v>
      </c>
      <c r="D11" s="233">
        <v>98.53</v>
      </c>
      <c r="E11" s="233">
        <v>100.7</v>
      </c>
      <c r="F11" s="233">
        <v>100.63</v>
      </c>
      <c r="G11" s="233">
        <v>101.46</v>
      </c>
    </row>
    <row r="12" spans="2:9" ht="15" customHeight="1" x14ac:dyDescent="0.2">
      <c r="B12" s="652">
        <v>2015</v>
      </c>
      <c r="C12" s="653">
        <v>100</v>
      </c>
      <c r="D12" s="653">
        <v>100</v>
      </c>
      <c r="E12" s="653">
        <v>100</v>
      </c>
      <c r="F12" s="653">
        <v>100</v>
      </c>
      <c r="G12" s="653">
        <v>100</v>
      </c>
    </row>
    <row r="13" spans="2:9" ht="12.75" customHeight="1" x14ac:dyDescent="0.2">
      <c r="B13" s="137">
        <v>2014</v>
      </c>
      <c r="C13" s="233">
        <v>99.89</v>
      </c>
      <c r="D13" s="233">
        <v>102.83</v>
      </c>
      <c r="E13" s="233">
        <v>99.15</v>
      </c>
      <c r="F13" s="233">
        <v>99.16</v>
      </c>
      <c r="G13" s="233">
        <v>98.97</v>
      </c>
    </row>
    <row r="14" spans="2:9" ht="12" customHeight="1" x14ac:dyDescent="0.2">
      <c r="B14" s="137">
        <v>2013</v>
      </c>
      <c r="C14" s="233">
        <v>99.49</v>
      </c>
      <c r="D14" s="233">
        <v>102.99</v>
      </c>
      <c r="E14" s="233">
        <v>98.48</v>
      </c>
      <c r="F14" s="233">
        <v>98.47</v>
      </c>
      <c r="G14" s="233">
        <v>98.49</v>
      </c>
    </row>
    <row r="15" spans="2:9" ht="12" customHeight="1" x14ac:dyDescent="0.2">
      <c r="B15" s="137">
        <v>2012</v>
      </c>
      <c r="C15" s="233">
        <v>98.19</v>
      </c>
      <c r="D15" s="233">
        <v>102.71</v>
      </c>
      <c r="E15" s="233">
        <v>98.21</v>
      </c>
      <c r="F15" s="233">
        <v>98.25</v>
      </c>
      <c r="G15" s="233">
        <v>97.66</v>
      </c>
      <c r="I15" s="227"/>
    </row>
    <row r="16" spans="2:9" ht="12" customHeight="1" x14ac:dyDescent="0.2">
      <c r="B16" s="137">
        <v>2011</v>
      </c>
      <c r="C16" s="233">
        <v>95.69</v>
      </c>
      <c r="D16" s="233">
        <v>98.74</v>
      </c>
      <c r="E16" s="233">
        <v>97.74</v>
      </c>
      <c r="F16" s="233">
        <v>97.81</v>
      </c>
      <c r="G16" s="233">
        <v>96.94</v>
      </c>
    </row>
    <row r="17" spans="2:8" ht="13.5" customHeight="1" x14ac:dyDescent="0.2">
      <c r="B17" s="137">
        <v>2010</v>
      </c>
      <c r="C17" s="233">
        <v>93.03</v>
      </c>
      <c r="D17" s="233">
        <v>93.6</v>
      </c>
      <c r="E17" s="233">
        <v>97.15</v>
      </c>
      <c r="F17" s="233">
        <v>97.29</v>
      </c>
      <c r="G17" s="233">
        <v>95.65</v>
      </c>
    </row>
    <row r="18" spans="2:8" ht="12" customHeight="1" x14ac:dyDescent="0.2">
      <c r="B18" s="137">
        <v>2009</v>
      </c>
      <c r="C18" s="233">
        <v>91.35</v>
      </c>
      <c r="D18" s="233">
        <v>89.32</v>
      </c>
      <c r="E18" s="233">
        <v>97.42</v>
      </c>
      <c r="F18" s="233">
        <v>97.69</v>
      </c>
      <c r="G18" s="233">
        <v>94.57</v>
      </c>
    </row>
    <row r="19" spans="2:8" ht="12" customHeight="1" x14ac:dyDescent="0.2">
      <c r="B19" s="137">
        <v>2008</v>
      </c>
      <c r="C19" s="233">
        <v>90.64</v>
      </c>
      <c r="D19" s="233">
        <v>91.74</v>
      </c>
      <c r="E19" s="233">
        <v>97.94</v>
      </c>
      <c r="F19" s="233">
        <v>98.4</v>
      </c>
      <c r="G19" s="233">
        <v>93.05</v>
      </c>
    </row>
    <row r="20" spans="2:8" ht="12" customHeight="1" x14ac:dyDescent="0.2">
      <c r="B20" s="137">
        <v>2007</v>
      </c>
      <c r="C20" s="233">
        <v>87.41</v>
      </c>
      <c r="D20" s="233">
        <v>87.68</v>
      </c>
      <c r="E20" s="233">
        <v>97.94</v>
      </c>
      <c r="F20" s="233">
        <v>98.42</v>
      </c>
      <c r="G20" s="233">
        <v>92.81</v>
      </c>
    </row>
    <row r="21" spans="2:8" ht="13.5" customHeight="1" x14ac:dyDescent="0.2">
      <c r="B21" s="137">
        <v>2006</v>
      </c>
      <c r="C21" s="233">
        <v>85.38</v>
      </c>
      <c r="D21" s="233">
        <v>85.61</v>
      </c>
      <c r="E21" s="233">
        <v>96.74</v>
      </c>
      <c r="F21" s="233">
        <v>97.18</v>
      </c>
      <c r="G21" s="233">
        <v>92.07</v>
      </c>
    </row>
    <row r="22" spans="2:8" ht="15" customHeight="1" x14ac:dyDescent="0.2">
      <c r="B22" s="81">
        <v>2005</v>
      </c>
      <c r="C22" s="419">
        <v>83.45</v>
      </c>
      <c r="D22" s="419">
        <v>83.06</v>
      </c>
      <c r="E22" s="419">
        <v>95.91</v>
      </c>
      <c r="F22" s="419">
        <v>96.23</v>
      </c>
      <c r="G22" s="419">
        <v>92.43</v>
      </c>
    </row>
    <row r="23" spans="2:8" ht="57.75" customHeight="1" x14ac:dyDescent="0.2">
      <c r="C23" s="226"/>
      <c r="D23" s="226"/>
      <c r="E23" s="226"/>
      <c r="F23" s="226"/>
      <c r="G23" s="226"/>
    </row>
    <row r="24" spans="2:8" ht="46.5" customHeight="1" x14ac:dyDescent="0.2">
      <c r="B24" s="862" t="s">
        <v>110</v>
      </c>
      <c r="C24" s="864" t="s">
        <v>113</v>
      </c>
      <c r="D24" s="460" t="s">
        <v>117</v>
      </c>
      <c r="E24" s="82"/>
      <c r="F24" s="82"/>
      <c r="G24" s="94"/>
    </row>
    <row r="25" spans="2:8" ht="45.75" customHeight="1" x14ac:dyDescent="0.2">
      <c r="B25" s="863"/>
      <c r="C25" s="865"/>
      <c r="D25" s="133" t="s">
        <v>141</v>
      </c>
      <c r="E25" s="96" t="s">
        <v>142</v>
      </c>
      <c r="F25" s="96" t="s">
        <v>143</v>
      </c>
      <c r="G25" s="93" t="s">
        <v>144</v>
      </c>
    </row>
    <row r="26" spans="2:8" ht="13.5" customHeight="1" x14ac:dyDescent="0.2">
      <c r="B26" s="137">
        <v>2020</v>
      </c>
      <c r="C26" s="648">
        <v>103.31</v>
      </c>
      <c r="D26" s="721">
        <v>101.91</v>
      </c>
      <c r="E26" s="649">
        <v>98.02</v>
      </c>
      <c r="F26" s="649">
        <v>111.79</v>
      </c>
      <c r="G26" s="649">
        <v>106.99</v>
      </c>
    </row>
    <row r="27" spans="2:8" ht="14.25" customHeight="1" x14ac:dyDescent="0.2">
      <c r="B27" s="137">
        <v>2019</v>
      </c>
      <c r="C27" s="717">
        <v>107.68</v>
      </c>
      <c r="D27" s="156">
        <v>100.98</v>
      </c>
      <c r="E27" s="718">
        <v>108.59</v>
      </c>
      <c r="F27" s="718">
        <v>108.8</v>
      </c>
      <c r="G27" s="718">
        <v>105.48</v>
      </c>
    </row>
    <row r="28" spans="2:8" ht="10.5" customHeight="1" x14ac:dyDescent="0.2">
      <c r="B28" s="137">
        <v>2018</v>
      </c>
      <c r="C28" s="156">
        <v>106.59</v>
      </c>
      <c r="D28" s="156">
        <v>100.52</v>
      </c>
      <c r="E28" s="718">
        <v>108.58</v>
      </c>
      <c r="F28" s="718">
        <v>105.63</v>
      </c>
      <c r="G28" s="718">
        <v>104.09</v>
      </c>
      <c r="H28" s="455"/>
    </row>
    <row r="29" spans="2:8" ht="11.25" customHeight="1" x14ac:dyDescent="0.2">
      <c r="B29" s="137">
        <v>2017</v>
      </c>
      <c r="C29" s="156">
        <v>101.32</v>
      </c>
      <c r="D29" s="718">
        <v>100.15</v>
      </c>
      <c r="E29" s="718">
        <v>100.14</v>
      </c>
      <c r="F29" s="718">
        <v>103.26</v>
      </c>
      <c r="G29" s="718">
        <v>102.44</v>
      </c>
    </row>
    <row r="30" spans="2:8" ht="11.25" customHeight="1" x14ac:dyDescent="0.2">
      <c r="B30" s="137">
        <v>2016</v>
      </c>
      <c r="C30" s="719">
        <v>97.22</v>
      </c>
      <c r="D30" s="719">
        <v>99.92</v>
      </c>
      <c r="E30" s="719">
        <v>93.73</v>
      </c>
      <c r="F30" s="719">
        <v>101.35</v>
      </c>
      <c r="G30" s="719">
        <v>101.12</v>
      </c>
    </row>
    <row r="31" spans="2:8" ht="12.75" customHeight="1" x14ac:dyDescent="0.2">
      <c r="B31" s="137">
        <v>2015</v>
      </c>
      <c r="C31" s="457">
        <v>100</v>
      </c>
      <c r="D31" s="720">
        <v>100</v>
      </c>
      <c r="E31" s="720">
        <v>100</v>
      </c>
      <c r="F31" s="720">
        <v>100</v>
      </c>
      <c r="G31" s="720">
        <v>100</v>
      </c>
    </row>
    <row r="32" spans="2:8" ht="12" customHeight="1" x14ac:dyDescent="0.2">
      <c r="B32" s="137">
        <v>2014</v>
      </c>
      <c r="C32" s="194">
        <v>105.55</v>
      </c>
      <c r="D32" s="194">
        <v>100.03</v>
      </c>
      <c r="E32" s="719">
        <v>112.19</v>
      </c>
      <c r="F32" s="194">
        <v>98.39</v>
      </c>
      <c r="G32" s="194">
        <v>98.81</v>
      </c>
    </row>
    <row r="33" spans="2:9" ht="12" customHeight="1" x14ac:dyDescent="0.2">
      <c r="B33" s="137">
        <v>2013</v>
      </c>
      <c r="C33" s="194">
        <v>106.56</v>
      </c>
      <c r="D33" s="194">
        <v>99.98</v>
      </c>
      <c r="E33" s="194">
        <v>115.75</v>
      </c>
      <c r="F33" s="194">
        <v>96.35</v>
      </c>
      <c r="G33" s="194">
        <v>97.63</v>
      </c>
    </row>
    <row r="34" spans="2:9" ht="12" customHeight="1" x14ac:dyDescent="0.2">
      <c r="B34" s="137">
        <v>2012</v>
      </c>
      <c r="C34" s="194">
        <v>106.99</v>
      </c>
      <c r="D34" s="194">
        <v>99.43</v>
      </c>
      <c r="E34" s="194">
        <v>118.41</v>
      </c>
      <c r="F34" s="194">
        <v>94.09</v>
      </c>
      <c r="G34" s="194">
        <v>95.92</v>
      </c>
    </row>
    <row r="35" spans="2:9" ht="12" customHeight="1" x14ac:dyDescent="0.2">
      <c r="B35" s="137">
        <v>2011</v>
      </c>
      <c r="C35" s="156">
        <v>101.42</v>
      </c>
      <c r="D35" s="156">
        <v>96.99</v>
      </c>
      <c r="E35" s="156">
        <v>109.72</v>
      </c>
      <c r="F35" s="156">
        <v>91.62</v>
      </c>
      <c r="G35" s="156">
        <v>94.09</v>
      </c>
      <c r="H35" s="193"/>
      <c r="I35" s="193"/>
    </row>
    <row r="36" spans="2:9" ht="12" customHeight="1" x14ac:dyDescent="0.2">
      <c r="B36" s="137">
        <v>2010</v>
      </c>
      <c r="C36" s="156">
        <v>93.74</v>
      </c>
      <c r="D36" s="156">
        <v>95.04</v>
      </c>
      <c r="E36" s="156">
        <v>96.68</v>
      </c>
      <c r="F36" s="156">
        <v>89.23</v>
      </c>
      <c r="G36" s="156">
        <v>92.84</v>
      </c>
    </row>
    <row r="37" spans="2:9" ht="12" customHeight="1" x14ac:dyDescent="0.2">
      <c r="B37" s="137">
        <v>2009</v>
      </c>
      <c r="C37" s="194">
        <v>86.69</v>
      </c>
      <c r="D37" s="194">
        <v>94.47</v>
      </c>
      <c r="E37" s="194">
        <v>84.75</v>
      </c>
      <c r="F37" s="194">
        <v>87</v>
      </c>
      <c r="G37" s="194">
        <v>91.29</v>
      </c>
    </row>
    <row r="38" spans="2:9" ht="12" customHeight="1" x14ac:dyDescent="0.2">
      <c r="B38" s="137">
        <v>2008</v>
      </c>
      <c r="C38" s="194">
        <v>91.35</v>
      </c>
      <c r="D38" s="194">
        <v>93.65</v>
      </c>
      <c r="E38" s="194">
        <v>96.69</v>
      </c>
      <c r="F38" s="194">
        <v>83.55</v>
      </c>
      <c r="G38" s="194">
        <v>88.71</v>
      </c>
    </row>
    <row r="39" spans="2:9" ht="12" customHeight="1" x14ac:dyDescent="0.2">
      <c r="B39" s="137">
        <v>2007</v>
      </c>
      <c r="C39" s="194">
        <v>85.55</v>
      </c>
      <c r="D39" s="194">
        <v>91.27</v>
      </c>
      <c r="E39" s="194">
        <v>88.37</v>
      </c>
      <c r="F39" s="194">
        <v>80.040000000000006</v>
      </c>
      <c r="G39" s="194">
        <v>86.13</v>
      </c>
    </row>
    <row r="40" spans="2:9" ht="15.75" customHeight="1" x14ac:dyDescent="0.2">
      <c r="B40" s="137">
        <v>2006</v>
      </c>
      <c r="C40" s="194">
        <v>83.11</v>
      </c>
      <c r="D40" s="194">
        <v>89.06</v>
      </c>
      <c r="E40" s="194">
        <v>86.35</v>
      </c>
      <c r="F40" s="194">
        <v>77</v>
      </c>
      <c r="G40" s="194">
        <v>84.19</v>
      </c>
    </row>
    <row r="41" spans="2:9" ht="11.25" customHeight="1" x14ac:dyDescent="0.2">
      <c r="B41" s="81">
        <v>2005</v>
      </c>
      <c r="C41" s="420">
        <v>79.790000000000006</v>
      </c>
      <c r="D41" s="420">
        <v>87.46</v>
      </c>
      <c r="E41" s="420">
        <v>81.84</v>
      </c>
      <c r="F41" s="420">
        <v>74.599999999999994</v>
      </c>
      <c r="G41" s="420">
        <v>82.63</v>
      </c>
    </row>
    <row r="42" spans="2:9" ht="17.25" customHeight="1" x14ac:dyDescent="0.2">
      <c r="B42" s="456"/>
      <c r="C42" s="456"/>
      <c r="D42" s="456"/>
      <c r="E42" s="456"/>
      <c r="F42" s="456"/>
      <c r="G42" s="456"/>
    </row>
    <row r="43" spans="2:9" ht="29.25" customHeight="1" x14ac:dyDescent="0.2">
      <c r="B43" s="193"/>
      <c r="C43" s="193"/>
      <c r="D43" s="193"/>
      <c r="E43" s="193"/>
      <c r="F43" s="193"/>
      <c r="G43" s="193"/>
      <c r="H43" s="424"/>
      <c r="I43" s="424"/>
    </row>
    <row r="44" spans="2:9" ht="14.25" customHeight="1" x14ac:dyDescent="0.2">
      <c r="B44" s="862" t="s">
        <v>110</v>
      </c>
      <c r="C44" s="864" t="s">
        <v>114</v>
      </c>
      <c r="D44" s="460" t="s">
        <v>117</v>
      </c>
      <c r="E44" s="83"/>
      <c r="F44" s="83"/>
      <c r="G44" s="83"/>
      <c r="H44" s="231"/>
      <c r="I44" s="232"/>
    </row>
    <row r="45" spans="2:9" ht="44.25" customHeight="1" x14ac:dyDescent="0.2">
      <c r="B45" s="863"/>
      <c r="C45" s="865"/>
      <c r="D45" s="133" t="s">
        <v>137</v>
      </c>
      <c r="E45" s="96" t="s">
        <v>138</v>
      </c>
      <c r="F45" s="96" t="s">
        <v>139</v>
      </c>
      <c r="G45" s="96" t="s">
        <v>140</v>
      </c>
      <c r="H45" s="154" t="s">
        <v>115</v>
      </c>
      <c r="I45" s="155" t="s">
        <v>153</v>
      </c>
    </row>
    <row r="46" spans="2:9" ht="12" customHeight="1" x14ac:dyDescent="0.2">
      <c r="B46" s="137">
        <v>2020</v>
      </c>
      <c r="C46" s="650">
        <v>104.3</v>
      </c>
      <c r="D46" s="650">
        <v>101.63</v>
      </c>
      <c r="E46" s="651">
        <v>105.88</v>
      </c>
      <c r="F46" s="651">
        <v>102.48</v>
      </c>
      <c r="G46" s="651">
        <v>106.04</v>
      </c>
      <c r="H46" s="651">
        <v>107.19</v>
      </c>
      <c r="I46" s="722">
        <v>106.76</v>
      </c>
    </row>
    <row r="47" spans="2:9" ht="12" customHeight="1" x14ac:dyDescent="0.2">
      <c r="B47" s="137">
        <v>2019</v>
      </c>
      <c r="C47" s="715">
        <v>105.69</v>
      </c>
      <c r="D47" s="715">
        <v>105.04</v>
      </c>
      <c r="E47" s="445">
        <v>104.66</v>
      </c>
      <c r="F47" s="445">
        <v>107.01</v>
      </c>
      <c r="G47" s="445">
        <v>104.49</v>
      </c>
      <c r="H47" s="445">
        <v>105.95</v>
      </c>
      <c r="I47" s="716">
        <v>105.07</v>
      </c>
    </row>
    <row r="48" spans="2:9" ht="12" customHeight="1" x14ac:dyDescent="0.2">
      <c r="B48" s="137">
        <v>2018</v>
      </c>
      <c r="C48" s="234">
        <v>103.99</v>
      </c>
      <c r="D48" s="234">
        <v>103.44</v>
      </c>
      <c r="E48" s="234">
        <v>103.38</v>
      </c>
      <c r="F48" s="234">
        <v>104.95</v>
      </c>
      <c r="G48" s="234">
        <v>103.25</v>
      </c>
      <c r="H48" s="234">
        <v>104.39</v>
      </c>
      <c r="I48" s="233">
        <v>102.54</v>
      </c>
    </row>
    <row r="49" spans="2:9" ht="14.25" customHeight="1" x14ac:dyDescent="0.2">
      <c r="B49" s="137">
        <v>2017</v>
      </c>
      <c r="C49" s="234">
        <v>102.59</v>
      </c>
      <c r="D49" s="234">
        <v>102.66</v>
      </c>
      <c r="E49" s="234">
        <v>102.33</v>
      </c>
      <c r="F49" s="234">
        <v>102.64</v>
      </c>
      <c r="G49" s="234">
        <v>104.92</v>
      </c>
      <c r="H49" s="234">
        <v>102.8</v>
      </c>
      <c r="I49" s="233">
        <v>100.55</v>
      </c>
    </row>
    <row r="50" spans="2:9" ht="12" customHeight="1" x14ac:dyDescent="0.2">
      <c r="B50" s="137">
        <v>2016</v>
      </c>
      <c r="C50" s="234">
        <v>99.97</v>
      </c>
      <c r="D50" s="234">
        <v>100.45</v>
      </c>
      <c r="E50" s="234">
        <v>100.99</v>
      </c>
      <c r="F50" s="234">
        <v>97.42</v>
      </c>
      <c r="G50" s="234">
        <v>100.16</v>
      </c>
      <c r="H50" s="234">
        <v>101.2</v>
      </c>
      <c r="I50" s="233">
        <v>100.12</v>
      </c>
    </row>
    <row r="51" spans="2:9" ht="12" customHeight="1" x14ac:dyDescent="0.2">
      <c r="B51" s="137">
        <v>2015</v>
      </c>
      <c r="C51" s="458">
        <v>100</v>
      </c>
      <c r="D51" s="459">
        <v>100</v>
      </c>
      <c r="E51" s="459">
        <v>100</v>
      </c>
      <c r="F51" s="459">
        <v>100</v>
      </c>
      <c r="G51" s="459">
        <v>100</v>
      </c>
      <c r="H51" s="459">
        <v>100</v>
      </c>
      <c r="I51" s="723">
        <v>100</v>
      </c>
    </row>
    <row r="52" spans="2:9" ht="12" customHeight="1" x14ac:dyDescent="0.2">
      <c r="B52" s="137">
        <v>2014</v>
      </c>
      <c r="C52" s="234">
        <v>98.7</v>
      </c>
      <c r="D52" s="235">
        <v>99.34</v>
      </c>
      <c r="E52" s="235">
        <v>98.39</v>
      </c>
      <c r="F52" s="235">
        <v>99.37</v>
      </c>
      <c r="G52" s="235">
        <v>96.1</v>
      </c>
      <c r="H52" s="235">
        <v>97.82</v>
      </c>
      <c r="I52" s="724">
        <v>99.69</v>
      </c>
    </row>
    <row r="53" spans="2:9" ht="12" customHeight="1" x14ac:dyDescent="0.2">
      <c r="B53" s="137">
        <v>2013</v>
      </c>
      <c r="C53" s="234">
        <v>97.12</v>
      </c>
      <c r="D53" s="235">
        <v>97.6</v>
      </c>
      <c r="E53" s="235">
        <v>96.63</v>
      </c>
      <c r="F53" s="235">
        <v>98.89</v>
      </c>
      <c r="G53" s="235">
        <v>94.84</v>
      </c>
      <c r="H53" s="235">
        <v>95.31</v>
      </c>
      <c r="I53" s="724">
        <v>99.1</v>
      </c>
    </row>
    <row r="54" spans="2:9" ht="12" customHeight="1" x14ac:dyDescent="0.2">
      <c r="B54" s="137">
        <v>2012</v>
      </c>
      <c r="C54" s="234">
        <v>94.45</v>
      </c>
      <c r="D54" s="235">
        <v>95.12</v>
      </c>
      <c r="E54" s="235">
        <v>94.35</v>
      </c>
      <c r="F54" s="235">
        <v>95.54</v>
      </c>
      <c r="G54" s="235">
        <v>95.53</v>
      </c>
      <c r="H54" s="235">
        <v>92.13</v>
      </c>
      <c r="I54" s="724">
        <v>98.61</v>
      </c>
    </row>
    <row r="55" spans="2:9" ht="12" customHeight="1" x14ac:dyDescent="0.2">
      <c r="B55" s="137">
        <v>2011</v>
      </c>
      <c r="C55" s="234">
        <v>90.55</v>
      </c>
      <c r="D55" s="235">
        <v>91.29</v>
      </c>
      <c r="E55" s="235">
        <v>90.83</v>
      </c>
      <c r="F55" s="235">
        <v>91.62</v>
      </c>
      <c r="G55" s="235">
        <v>90.98</v>
      </c>
      <c r="H55" s="235">
        <v>87.78</v>
      </c>
      <c r="I55" s="724">
        <v>96.94</v>
      </c>
    </row>
    <row r="56" spans="2:9" x14ac:dyDescent="0.2">
      <c r="B56" s="137">
        <v>2010</v>
      </c>
      <c r="C56" s="234">
        <v>87.21</v>
      </c>
      <c r="D56" s="235">
        <v>88.81</v>
      </c>
      <c r="E56" s="235">
        <v>87.84</v>
      </c>
      <c r="F56" s="235">
        <v>87.97</v>
      </c>
      <c r="G56" s="235">
        <v>81.84</v>
      </c>
      <c r="H56" s="235">
        <v>84.27</v>
      </c>
      <c r="I56" s="235">
        <v>96.08</v>
      </c>
    </row>
    <row r="57" spans="2:9" x14ac:dyDescent="0.2">
      <c r="B57" s="137">
        <v>2009</v>
      </c>
      <c r="C57" s="234">
        <v>85.6</v>
      </c>
      <c r="D57" s="235">
        <v>85.45</v>
      </c>
      <c r="E57" s="235">
        <v>85.87</v>
      </c>
      <c r="F57" s="235">
        <v>88.44</v>
      </c>
      <c r="G57" s="235">
        <v>81.42</v>
      </c>
      <c r="H57" s="235">
        <v>82.19</v>
      </c>
      <c r="I57" s="235">
        <v>96.57</v>
      </c>
    </row>
    <row r="58" spans="2:9" x14ac:dyDescent="0.2">
      <c r="B58" s="137">
        <v>2008</v>
      </c>
      <c r="C58" s="234">
        <v>83.42</v>
      </c>
      <c r="D58" s="235">
        <v>82.11</v>
      </c>
      <c r="E58" s="235">
        <v>82.46</v>
      </c>
      <c r="F58" s="235">
        <v>89.68</v>
      </c>
      <c r="G58" s="235">
        <v>78.33</v>
      </c>
      <c r="H58" s="235">
        <v>78.930000000000007</v>
      </c>
      <c r="I58" s="235">
        <v>96.21</v>
      </c>
    </row>
    <row r="59" spans="2:9" x14ac:dyDescent="0.2">
      <c r="B59" s="137">
        <v>2007</v>
      </c>
      <c r="C59" s="234">
        <v>78.86</v>
      </c>
      <c r="D59" s="235">
        <v>78.900000000000006</v>
      </c>
      <c r="E59" s="235">
        <v>78.22</v>
      </c>
      <c r="F59" s="235">
        <v>81.81</v>
      </c>
      <c r="G59" s="235">
        <v>74.739999999999995</v>
      </c>
      <c r="H59" s="235">
        <v>75.42</v>
      </c>
      <c r="I59" s="235">
        <v>93.33</v>
      </c>
    </row>
    <row r="60" spans="2:9" x14ac:dyDescent="0.2">
      <c r="B60" s="137">
        <v>2006</v>
      </c>
      <c r="C60" s="234">
        <v>76.849999999999994</v>
      </c>
      <c r="D60" s="235">
        <v>75.33</v>
      </c>
      <c r="E60" s="235">
        <v>75.62</v>
      </c>
      <c r="F60" s="235">
        <v>82.75</v>
      </c>
      <c r="G60" s="235">
        <v>72.319999999999993</v>
      </c>
      <c r="H60" s="235">
        <v>73.06</v>
      </c>
      <c r="I60" s="235">
        <v>90.57</v>
      </c>
    </row>
    <row r="61" spans="2:9" x14ac:dyDescent="0.2">
      <c r="B61" s="421">
        <v>2005</v>
      </c>
      <c r="C61" s="422">
        <v>74.33</v>
      </c>
      <c r="D61" s="423">
        <v>73.11</v>
      </c>
      <c r="E61" s="423">
        <v>72.459999999999994</v>
      </c>
      <c r="F61" s="423">
        <v>80.97</v>
      </c>
      <c r="G61" s="423">
        <v>68.790000000000006</v>
      </c>
      <c r="H61" s="423">
        <v>70.52</v>
      </c>
      <c r="I61" s="423">
        <v>88.3</v>
      </c>
    </row>
    <row r="62" spans="2:9" x14ac:dyDescent="0.2">
      <c r="B62" s="664" t="s">
        <v>281</v>
      </c>
    </row>
  </sheetData>
  <sortState ref="B72:I91">
    <sortCondition descending="1" ref="C72:C91"/>
  </sortState>
  <mergeCells count="11">
    <mergeCell ref="B44:B45"/>
    <mergeCell ref="C44:C45"/>
    <mergeCell ref="B24:B25"/>
    <mergeCell ref="C24:C25"/>
    <mergeCell ref="B2:I2"/>
    <mergeCell ref="B3:I3"/>
    <mergeCell ref="B5:B6"/>
    <mergeCell ref="C5:C6"/>
    <mergeCell ref="D5:D6"/>
    <mergeCell ref="E5:E6"/>
    <mergeCell ref="B4:I4"/>
  </mergeCells>
  <phoneticPr fontId="4" type="noConversion"/>
  <hyperlinks>
    <hyperlink ref="B62" r:id="rId1"/>
  </hyperlinks>
  <printOptions horizontalCentered="1"/>
  <pageMargins left="0.6692913385826772" right="0.27559055118110237" top="0.51181102362204722" bottom="0.27559055118110237" header="0" footer="0"/>
  <pageSetup paperSize="9"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I33"/>
  <sheetViews>
    <sheetView workbookViewId="0">
      <selection activeCell="O22" sqref="O22"/>
    </sheetView>
  </sheetViews>
  <sheetFormatPr defaultRowHeight="12.75" x14ac:dyDescent="0.2"/>
  <cols>
    <col min="1" max="1" width="2.140625" customWidth="1"/>
    <col min="2" max="2" width="16.42578125" customWidth="1"/>
    <col min="3" max="3" width="14.85546875" customWidth="1"/>
    <col min="4" max="5" width="15.140625" customWidth="1"/>
    <col min="6" max="8" width="10.7109375" customWidth="1"/>
    <col min="9" max="9" width="15.28515625" customWidth="1"/>
  </cols>
  <sheetData>
    <row r="1" spans="2:9" ht="14.25" customHeight="1" x14ac:dyDescent="0.2">
      <c r="H1" s="138" t="s">
        <v>169</v>
      </c>
    </row>
    <row r="2" spans="2:9" ht="30" customHeight="1" x14ac:dyDescent="0.2">
      <c r="B2" s="823" t="s">
        <v>300</v>
      </c>
      <c r="C2" s="823"/>
      <c r="D2" s="823"/>
      <c r="E2" s="823"/>
      <c r="F2" s="823"/>
      <c r="G2" s="823"/>
      <c r="H2" s="823"/>
    </row>
    <row r="3" spans="2:9" ht="24" customHeight="1" x14ac:dyDescent="0.2">
      <c r="B3" s="824">
        <v>2019</v>
      </c>
      <c r="C3" s="824"/>
      <c r="D3" s="824"/>
      <c r="E3" s="824"/>
      <c r="F3" s="824"/>
      <c r="G3" s="824"/>
      <c r="H3" s="824"/>
    </row>
    <row r="4" spans="2:9" ht="24" customHeight="1" x14ac:dyDescent="0.25">
      <c r="B4" s="143"/>
      <c r="C4" s="878" t="s">
        <v>247</v>
      </c>
      <c r="D4" s="876"/>
      <c r="E4" s="876"/>
      <c r="F4" s="876"/>
      <c r="G4" s="876"/>
      <c r="H4" s="877"/>
    </row>
    <row r="5" spans="2:9" s="19" customFormat="1" ht="12" customHeight="1" x14ac:dyDescent="0.2">
      <c r="B5" s="153"/>
      <c r="C5" s="879" t="s">
        <v>270</v>
      </c>
      <c r="D5" s="855"/>
      <c r="E5" s="855"/>
      <c r="F5" s="855"/>
      <c r="G5" s="855"/>
      <c r="H5" s="880"/>
      <c r="I5"/>
    </row>
    <row r="6" spans="2:9" ht="12" customHeight="1" x14ac:dyDescent="0.2">
      <c r="B6" s="144"/>
      <c r="C6" s="872" t="s">
        <v>73</v>
      </c>
      <c r="D6" s="849"/>
      <c r="E6" s="872" t="s">
        <v>74</v>
      </c>
      <c r="F6" s="849"/>
      <c r="G6" s="873" t="s">
        <v>150</v>
      </c>
      <c r="H6" s="874"/>
    </row>
    <row r="7" spans="2:9" ht="15" customHeight="1" x14ac:dyDescent="0.2">
      <c r="B7" s="139" t="s">
        <v>75</v>
      </c>
      <c r="C7" s="357">
        <v>873.64567716399995</v>
      </c>
      <c r="D7" s="147">
        <f>C7/$C$16</f>
        <v>0.40981180930934752</v>
      </c>
      <c r="E7" s="357">
        <v>1011.208221065</v>
      </c>
      <c r="F7" s="147">
        <f>E7/$E$16</f>
        <v>0.52110433336515238</v>
      </c>
      <c r="G7" s="357">
        <f>C7+E7</f>
        <v>1884.8538982289999</v>
      </c>
      <c r="H7" s="147">
        <f>G7/$G$16</f>
        <v>0.46284390037456924</v>
      </c>
    </row>
    <row r="8" spans="2:9" ht="15" customHeight="1" x14ac:dyDescent="0.2">
      <c r="B8" s="149" t="s">
        <v>76</v>
      </c>
      <c r="C8" s="358">
        <v>487.34903723399998</v>
      </c>
      <c r="D8" s="150">
        <f t="shared" ref="D8:D16" si="0">C8/$C$16</f>
        <v>0.22860685508381745</v>
      </c>
      <c r="E8" s="358">
        <v>346.92182204400001</v>
      </c>
      <c r="F8" s="150">
        <f t="shared" ref="F8:F16" si="1">E8/$E$16</f>
        <v>0.17877867390720317</v>
      </c>
      <c r="G8" s="358">
        <f t="shared" ref="G8:G16" si="2">C8+E8</f>
        <v>834.27085927799999</v>
      </c>
      <c r="H8" s="150">
        <f t="shared" ref="H8:H16" si="3">G8/$G$16</f>
        <v>0.20486318798496031</v>
      </c>
    </row>
    <row r="9" spans="2:9" ht="15" customHeight="1" x14ac:dyDescent="0.2">
      <c r="B9" s="140" t="s">
        <v>77</v>
      </c>
      <c r="C9" s="357">
        <v>34.900474973999998</v>
      </c>
      <c r="D9" s="147">
        <f t="shared" si="0"/>
        <v>1.6371198494656621E-2</v>
      </c>
      <c r="E9" s="357">
        <v>30.787749703999999</v>
      </c>
      <c r="F9" s="147">
        <f t="shared" si="1"/>
        <v>1.5865802365035174E-2</v>
      </c>
      <c r="G9" s="357">
        <f t="shared" si="2"/>
        <v>65.688224677999997</v>
      </c>
      <c r="H9" s="147">
        <f t="shared" si="3"/>
        <v>1.6130371774286292E-2</v>
      </c>
    </row>
    <row r="10" spans="2:9" ht="15" customHeight="1" x14ac:dyDescent="0.2">
      <c r="B10" s="149" t="s">
        <v>151</v>
      </c>
      <c r="C10" s="358">
        <v>3.4142668789999999</v>
      </c>
      <c r="D10" s="150">
        <f t="shared" si="0"/>
        <v>1.6015724952592092E-3</v>
      </c>
      <c r="E10" s="358">
        <v>3.8783727520000002</v>
      </c>
      <c r="F10" s="150">
        <f t="shared" si="1"/>
        <v>1.9986356967549024E-3</v>
      </c>
      <c r="G10" s="358">
        <f t="shared" si="2"/>
        <v>7.2926396310000001</v>
      </c>
      <c r="H10" s="150">
        <f t="shared" si="3"/>
        <v>1.7907774040256735E-3</v>
      </c>
    </row>
    <row r="11" spans="2:9" ht="15" customHeight="1" x14ac:dyDescent="0.2">
      <c r="B11" s="140" t="s">
        <v>78</v>
      </c>
      <c r="C11" s="357">
        <v>4.6752065549999999</v>
      </c>
      <c r="D11" s="147">
        <f t="shared" si="0"/>
        <v>2.193057102301452E-3</v>
      </c>
      <c r="E11" s="357">
        <v>73.765890701000004</v>
      </c>
      <c r="F11" s="147">
        <f t="shared" si="1"/>
        <v>3.8013659796344169E-2</v>
      </c>
      <c r="G11" s="357">
        <f t="shared" si="2"/>
        <v>78.441097256000006</v>
      </c>
      <c r="H11" s="147">
        <f t="shared" si="3"/>
        <v>1.9261961596992158E-2</v>
      </c>
    </row>
    <row r="12" spans="2:9" ht="15" customHeight="1" x14ac:dyDescent="0.2">
      <c r="B12" s="149" t="s">
        <v>79</v>
      </c>
      <c r="C12" s="358">
        <v>527.004040788</v>
      </c>
      <c r="D12" s="150">
        <f t="shared" si="0"/>
        <v>0.24720831924648246</v>
      </c>
      <c r="E12" s="358">
        <v>343.830854262</v>
      </c>
      <c r="F12" s="150">
        <f t="shared" si="1"/>
        <v>0.17718581036838038</v>
      </c>
      <c r="G12" s="358">
        <f t="shared" si="2"/>
        <v>870.83489505</v>
      </c>
      <c r="H12" s="150">
        <f t="shared" si="3"/>
        <v>0.21384183664629633</v>
      </c>
    </row>
    <row r="13" spans="2:9" ht="15" customHeight="1" x14ac:dyDescent="0.2">
      <c r="B13" s="140" t="s">
        <v>164</v>
      </c>
      <c r="C13" s="357">
        <v>65.886033323999996</v>
      </c>
      <c r="D13" s="147">
        <f t="shared" si="0"/>
        <v>3.0905978511075287E-2</v>
      </c>
      <c r="E13" s="357">
        <v>24.996685901999999</v>
      </c>
      <c r="F13" s="147">
        <f t="shared" si="1"/>
        <v>1.2881502614348814E-2</v>
      </c>
      <c r="G13" s="357">
        <f t="shared" si="2"/>
        <v>90.882719225999992</v>
      </c>
      <c r="H13" s="147">
        <f t="shared" si="3"/>
        <v>2.2317120856280855E-2</v>
      </c>
    </row>
    <row r="14" spans="2:9" ht="15" customHeight="1" x14ac:dyDescent="0.2">
      <c r="B14" s="149" t="s">
        <v>165</v>
      </c>
      <c r="C14" s="358">
        <v>0.982532921</v>
      </c>
      <c r="D14" s="150">
        <f t="shared" si="0"/>
        <v>4.6088889876739174E-4</v>
      </c>
      <c r="E14" s="358">
        <v>1.0078305160000001</v>
      </c>
      <c r="F14" s="150">
        <f t="shared" si="1"/>
        <v>5.1936370595574786E-4</v>
      </c>
      <c r="G14" s="358">
        <f t="shared" si="2"/>
        <v>1.9903634370000001</v>
      </c>
      <c r="H14" s="150">
        <f t="shared" si="3"/>
        <v>4.8875277665265957E-4</v>
      </c>
    </row>
    <row r="15" spans="2:9" ht="15" customHeight="1" x14ac:dyDescent="0.2">
      <c r="B15" s="141" t="s">
        <v>166</v>
      </c>
      <c r="C15" s="359">
        <v>133.964354912</v>
      </c>
      <c r="D15" s="148">
        <f t="shared" si="0"/>
        <v>6.2840320858292859E-2</v>
      </c>
      <c r="E15" s="359">
        <v>104.112671166</v>
      </c>
      <c r="F15" s="148">
        <f t="shared" si="1"/>
        <v>5.3652218180825446E-2</v>
      </c>
      <c r="G15" s="359">
        <f t="shared" si="2"/>
        <v>238.07702607800002</v>
      </c>
      <c r="H15" s="148">
        <f t="shared" si="3"/>
        <v>5.846209058593662E-2</v>
      </c>
    </row>
    <row r="16" spans="2:9" ht="15" customHeight="1" x14ac:dyDescent="0.2">
      <c r="B16" s="151" t="s">
        <v>80</v>
      </c>
      <c r="C16" s="360">
        <f>SUM(C7:C15)</f>
        <v>2131.8216247509995</v>
      </c>
      <c r="D16" s="152">
        <f t="shared" si="0"/>
        <v>1</v>
      </c>
      <c r="E16" s="360">
        <f>SUM(E7:E15)</f>
        <v>1940.5100981119997</v>
      </c>
      <c r="F16" s="152">
        <f t="shared" si="1"/>
        <v>1</v>
      </c>
      <c r="G16" s="360">
        <f t="shared" si="2"/>
        <v>4072.3317228629994</v>
      </c>
      <c r="H16" s="152">
        <f t="shared" si="3"/>
        <v>1</v>
      </c>
    </row>
    <row r="17" spans="2:9" ht="18" customHeight="1" x14ac:dyDescent="0.2">
      <c r="B17" s="145"/>
      <c r="C17" s="146"/>
      <c r="D17" s="146"/>
      <c r="E17" s="146"/>
      <c r="F17" s="146"/>
      <c r="G17" s="146"/>
      <c r="H17" s="146"/>
    </row>
    <row r="18" spans="2:9" ht="24" customHeight="1" x14ac:dyDescent="0.2">
      <c r="B18" s="145"/>
      <c r="C18" s="875" t="s">
        <v>152</v>
      </c>
      <c r="D18" s="876"/>
      <c r="E18" s="876"/>
      <c r="F18" s="876"/>
      <c r="G18" s="876"/>
      <c r="H18" s="877"/>
    </row>
    <row r="19" spans="2:9" s="19" customFormat="1" ht="12" customHeight="1" x14ac:dyDescent="0.2">
      <c r="B19" s="145"/>
      <c r="C19" s="879" t="s">
        <v>270</v>
      </c>
      <c r="D19" s="855"/>
      <c r="E19" s="855"/>
      <c r="F19" s="855"/>
      <c r="G19" s="855"/>
      <c r="H19" s="880"/>
      <c r="I19"/>
    </row>
    <row r="20" spans="2:9" ht="12" customHeight="1" x14ac:dyDescent="0.2">
      <c r="B20" s="145"/>
      <c r="C20" s="872" t="s">
        <v>73</v>
      </c>
      <c r="D20" s="849"/>
      <c r="E20" s="872" t="s">
        <v>74</v>
      </c>
      <c r="F20" s="849"/>
      <c r="G20" s="873" t="s">
        <v>150</v>
      </c>
      <c r="H20" s="874"/>
    </row>
    <row r="21" spans="2:9" ht="15" customHeight="1" x14ac:dyDescent="0.2">
      <c r="B21" s="139" t="s">
        <v>75</v>
      </c>
      <c r="C21" s="357">
        <v>527.19023400000003</v>
      </c>
      <c r="D21" s="147">
        <f>C21/$C$30</f>
        <v>0.70337303570985776</v>
      </c>
      <c r="E21" s="357">
        <v>1206.0869169999999</v>
      </c>
      <c r="F21" s="147">
        <f>E21/$E$30</f>
        <v>0.712629654212246</v>
      </c>
      <c r="G21" s="357">
        <f>E21+C21</f>
        <v>1733.2771509999998</v>
      </c>
      <c r="H21" s="147">
        <f>G21/$G$30</f>
        <v>0.70978849904759211</v>
      </c>
    </row>
    <row r="22" spans="2:9" ht="15" customHeight="1" x14ac:dyDescent="0.2">
      <c r="B22" s="149" t="s">
        <v>76</v>
      </c>
      <c r="C22" s="358">
        <v>121.141032</v>
      </c>
      <c r="D22" s="150">
        <f t="shared" ref="D22:D30" si="4">C22/$C$30</f>
        <v>0.16162540565359754</v>
      </c>
      <c r="E22" s="358">
        <v>99.859082000000001</v>
      </c>
      <c r="F22" s="150">
        <f t="shared" ref="F22:F30" si="5">E22/$E$30</f>
        <v>5.9002831448185196E-2</v>
      </c>
      <c r="G22" s="358">
        <v>72.556873999999993</v>
      </c>
      <c r="H22" s="150">
        <f t="shared" ref="H22:H30" si="6">G22/$G$30</f>
        <v>2.971252154471242E-2</v>
      </c>
    </row>
    <row r="23" spans="2:9" ht="15" customHeight="1" x14ac:dyDescent="0.2">
      <c r="B23" s="140" t="s">
        <v>77</v>
      </c>
      <c r="C23" s="357">
        <v>18.664432000000001</v>
      </c>
      <c r="D23" s="147">
        <f t="shared" si="4"/>
        <v>2.4901937382323002E-2</v>
      </c>
      <c r="E23" s="357">
        <v>73.445711000000003</v>
      </c>
      <c r="F23" s="147">
        <f t="shared" si="5"/>
        <v>4.3396202127365058E-2</v>
      </c>
      <c r="G23" s="357">
        <f t="shared" ref="G23:G30" si="7">E23+C23</f>
        <v>92.110143000000008</v>
      </c>
      <c r="H23" s="147">
        <f t="shared" si="6"/>
        <v>3.7719714997286713E-2</v>
      </c>
    </row>
    <row r="24" spans="2:9" ht="15" customHeight="1" x14ac:dyDescent="0.2">
      <c r="B24" s="149" t="s">
        <v>151</v>
      </c>
      <c r="C24" s="358">
        <v>8.30443</v>
      </c>
      <c r="D24" s="150">
        <f t="shared" si="4"/>
        <v>1.1079704748362266E-2</v>
      </c>
      <c r="E24" s="358">
        <v>9.609259999999999</v>
      </c>
      <c r="F24" s="150">
        <f t="shared" si="5"/>
        <v>5.6777364338457268E-3</v>
      </c>
      <c r="G24" s="358">
        <f t="shared" si="7"/>
        <v>17.913689999999999</v>
      </c>
      <c r="H24" s="150">
        <f t="shared" si="6"/>
        <v>7.3357749683413791E-3</v>
      </c>
    </row>
    <row r="25" spans="2:9" ht="15" customHeight="1" x14ac:dyDescent="0.2">
      <c r="B25" s="638" t="s">
        <v>276</v>
      </c>
      <c r="C25" s="357">
        <v>5.8058620000000003</v>
      </c>
      <c r="D25" s="147">
        <f t="shared" si="4"/>
        <v>7.7461351073747431E-3</v>
      </c>
      <c r="E25" s="357">
        <v>229.34723100000002</v>
      </c>
      <c r="F25" s="147">
        <f t="shared" si="5"/>
        <v>0.13551232139106784</v>
      </c>
      <c r="G25" s="357">
        <f t="shared" si="7"/>
        <v>235.15309300000001</v>
      </c>
      <c r="H25" s="147">
        <f t="shared" si="6"/>
        <v>9.6296752559492355E-2</v>
      </c>
    </row>
    <row r="26" spans="2:9" ht="15" customHeight="1" x14ac:dyDescent="0.2">
      <c r="B26" s="149" t="s">
        <v>79</v>
      </c>
      <c r="C26" s="358">
        <v>15.749132999999999</v>
      </c>
      <c r="D26" s="150">
        <f t="shared" si="4"/>
        <v>2.1012368540970161E-2</v>
      </c>
      <c r="E26" s="358">
        <v>3.9523960000000002</v>
      </c>
      <c r="F26" s="150">
        <f t="shared" si="5"/>
        <v>2.3353164312534076E-3</v>
      </c>
      <c r="G26" s="358">
        <f t="shared" si="7"/>
        <v>19.701529000000001</v>
      </c>
      <c r="H26" s="150">
        <f t="shared" si="6"/>
        <v>8.0679069067429304E-3</v>
      </c>
    </row>
    <row r="27" spans="2:9" ht="15" customHeight="1" x14ac:dyDescent="0.2">
      <c r="B27" s="638" t="s">
        <v>278</v>
      </c>
      <c r="C27" s="357">
        <v>0.67575099999999999</v>
      </c>
      <c r="D27" s="147">
        <f t="shared" si="4"/>
        <v>9.0158163334636443E-4</v>
      </c>
      <c r="E27" s="357">
        <v>1.7393860000000001</v>
      </c>
      <c r="F27" s="147">
        <f t="shared" si="5"/>
        <v>1.0277352537782498E-3</v>
      </c>
      <c r="G27" s="357">
        <f t="shared" si="7"/>
        <v>2.4151370000000001</v>
      </c>
      <c r="H27" s="147">
        <f t="shared" si="6"/>
        <v>9.8901463348506614E-4</v>
      </c>
    </row>
    <row r="28" spans="2:9" ht="15" customHeight="1" x14ac:dyDescent="0.2">
      <c r="B28" s="639" t="s">
        <v>277</v>
      </c>
      <c r="C28" s="358">
        <v>5.391E-3</v>
      </c>
      <c r="D28" s="150">
        <f t="shared" si="4"/>
        <v>7.192629512009972E-6</v>
      </c>
      <c r="E28" s="358">
        <v>1.2609E-2</v>
      </c>
      <c r="F28" s="150">
        <f t="shared" si="5"/>
        <v>7.4501656417206713E-6</v>
      </c>
      <c r="G28" s="358">
        <f t="shared" si="7"/>
        <v>1.8000000000000002E-2</v>
      </c>
      <c r="H28" s="150">
        <f t="shared" si="6"/>
        <v>7.3711194862780837E-6</v>
      </c>
    </row>
    <row r="29" spans="2:9" ht="15" customHeight="1" x14ac:dyDescent="0.2">
      <c r="B29" s="637" t="s">
        <v>275</v>
      </c>
      <c r="C29" s="359">
        <f>51981/1000</f>
        <v>51.981000000000002</v>
      </c>
      <c r="D29" s="148">
        <f t="shared" si="4"/>
        <v>6.9352638594655971E-2</v>
      </c>
      <c r="E29" s="359">
        <f>68393/1000</f>
        <v>68.393000000000001</v>
      </c>
      <c r="F29" s="148">
        <f t="shared" si="5"/>
        <v>4.0410752536616849E-2</v>
      </c>
      <c r="G29" s="359">
        <f t="shared" si="7"/>
        <v>120.374</v>
      </c>
      <c r="H29" s="148">
        <f t="shared" si="6"/>
        <v>4.9293952057846549E-2</v>
      </c>
    </row>
    <row r="30" spans="2:9" ht="15" customHeight="1" x14ac:dyDescent="0.2">
      <c r="B30" s="151" t="s">
        <v>80</v>
      </c>
      <c r="C30" s="360">
        <f>SUM(C21:C29)</f>
        <v>749.51726500000018</v>
      </c>
      <c r="D30" s="152">
        <f t="shared" si="4"/>
        <v>1</v>
      </c>
      <c r="E30" s="360">
        <f>SUM(E21:E29)</f>
        <v>1692.4455919999998</v>
      </c>
      <c r="F30" s="152">
        <f t="shared" si="5"/>
        <v>1</v>
      </c>
      <c r="G30" s="360">
        <f t="shared" si="7"/>
        <v>2441.962857</v>
      </c>
      <c r="H30" s="152">
        <f t="shared" si="6"/>
        <v>1</v>
      </c>
    </row>
    <row r="31" spans="2:9" ht="15" customHeight="1" x14ac:dyDescent="0.2">
      <c r="B31" s="33" t="s">
        <v>147</v>
      </c>
      <c r="C31" s="146"/>
      <c r="D31" s="146"/>
      <c r="E31" s="146"/>
      <c r="F31" s="146"/>
      <c r="G31" s="146"/>
      <c r="H31" s="146"/>
    </row>
    <row r="32" spans="2:9" ht="12.75" customHeight="1" x14ac:dyDescent="0.2">
      <c r="B32" s="117" t="s">
        <v>304</v>
      </c>
      <c r="C32" s="142"/>
    </row>
    <row r="33" spans="2:2" x14ac:dyDescent="0.2">
      <c r="B33" s="181" t="s">
        <v>279</v>
      </c>
    </row>
  </sheetData>
  <mergeCells count="12">
    <mergeCell ref="B2:H2"/>
    <mergeCell ref="B3:H3"/>
    <mergeCell ref="C4:H4"/>
    <mergeCell ref="C5:H5"/>
    <mergeCell ref="C19:H19"/>
    <mergeCell ref="C20:D20"/>
    <mergeCell ref="E20:F20"/>
    <mergeCell ref="G20:H20"/>
    <mergeCell ref="C6:D6"/>
    <mergeCell ref="E6:F6"/>
    <mergeCell ref="G6:H6"/>
    <mergeCell ref="C18:H18"/>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V49"/>
  <sheetViews>
    <sheetView topLeftCell="A22" zoomScale="85" zoomScaleNormal="85" workbookViewId="0">
      <selection activeCell="I14" sqref="I14"/>
    </sheetView>
  </sheetViews>
  <sheetFormatPr defaultRowHeight="12.75" x14ac:dyDescent="0.2"/>
  <cols>
    <col min="2" max="2" width="9.140625" customWidth="1"/>
    <col min="3" max="17" width="7.7109375" style="5" customWidth="1"/>
    <col min="18" max="18" width="7.7109375" style="690" customWidth="1"/>
    <col min="19" max="19" width="7.140625" style="5" customWidth="1"/>
  </cols>
  <sheetData>
    <row r="1" spans="2:19" ht="15.75" x14ac:dyDescent="0.2">
      <c r="B1" s="200"/>
      <c r="S1" s="201" t="s">
        <v>182</v>
      </c>
    </row>
    <row r="2" spans="2:19" ht="15.75" customHeight="1" x14ac:dyDescent="0.2">
      <c r="B2" s="823" t="s">
        <v>188</v>
      </c>
      <c r="C2" s="881"/>
      <c r="D2" s="881"/>
      <c r="E2" s="881"/>
      <c r="F2" s="881"/>
      <c r="G2" s="881"/>
      <c r="H2" s="881"/>
      <c r="I2" s="881"/>
      <c r="J2" s="881"/>
      <c r="K2" s="881"/>
      <c r="L2" s="881"/>
      <c r="M2" s="881"/>
      <c r="N2" s="881"/>
      <c r="O2" s="881"/>
      <c r="P2" s="881"/>
      <c r="Q2" s="881"/>
      <c r="R2" s="881"/>
      <c r="S2" s="881"/>
    </row>
    <row r="3" spans="2:19" ht="12.75" customHeight="1" x14ac:dyDescent="0.2">
      <c r="B3" s="824" t="s">
        <v>195</v>
      </c>
      <c r="C3" s="882"/>
      <c r="D3" s="882"/>
      <c r="E3" s="882"/>
      <c r="F3" s="882"/>
      <c r="G3" s="882"/>
      <c r="H3" s="882"/>
      <c r="I3" s="882"/>
      <c r="J3" s="882"/>
      <c r="K3" s="882"/>
      <c r="L3" s="882"/>
      <c r="M3" s="882"/>
      <c r="N3" s="882"/>
      <c r="O3" s="882"/>
      <c r="P3" s="882"/>
      <c r="Q3" s="882"/>
      <c r="R3" s="882"/>
      <c r="S3" s="882"/>
    </row>
    <row r="4" spans="2:19" x14ac:dyDescent="0.2">
      <c r="B4" s="6"/>
      <c r="F4" s="202"/>
      <c r="G4" s="202"/>
      <c r="H4" s="302"/>
      <c r="I4" s="202"/>
      <c r="J4" s="321"/>
      <c r="K4" s="321"/>
      <c r="L4" s="321"/>
      <c r="M4" s="321"/>
      <c r="N4" s="321"/>
      <c r="O4" s="321"/>
      <c r="P4" s="321"/>
      <c r="Q4" s="321"/>
    </row>
    <row r="5" spans="2:19" ht="18" x14ac:dyDescent="0.2">
      <c r="B5" s="144"/>
      <c r="C5" s="203">
        <v>2005</v>
      </c>
      <c r="D5" s="203">
        <v>2006</v>
      </c>
      <c r="E5" s="203">
        <v>2007</v>
      </c>
      <c r="F5" s="203">
        <v>2008</v>
      </c>
      <c r="G5" s="203">
        <v>2009</v>
      </c>
      <c r="H5" s="203">
        <v>2010</v>
      </c>
      <c r="I5" s="203">
        <v>2011</v>
      </c>
      <c r="J5" s="203">
        <v>2012</v>
      </c>
      <c r="K5" s="203">
        <v>2013</v>
      </c>
      <c r="L5" s="203">
        <v>2014</v>
      </c>
      <c r="M5" s="203">
        <v>2015</v>
      </c>
      <c r="N5" s="203">
        <v>2016</v>
      </c>
      <c r="O5" s="203">
        <v>2017</v>
      </c>
      <c r="P5" s="654">
        <v>2018</v>
      </c>
      <c r="Q5" s="204">
        <v>2019</v>
      </c>
      <c r="R5" s="688" t="s">
        <v>338</v>
      </c>
      <c r="S5" s="206"/>
    </row>
    <row r="6" spans="2:19" ht="13.5" customHeight="1" x14ac:dyDescent="0.2">
      <c r="B6" s="207"/>
      <c r="C6" s="208"/>
      <c r="D6" s="208"/>
      <c r="E6" s="208"/>
      <c r="F6" s="208"/>
      <c r="G6" s="209"/>
      <c r="H6" s="301"/>
      <c r="I6" s="301"/>
      <c r="J6" s="301"/>
      <c r="K6" s="301"/>
      <c r="L6" s="301"/>
      <c r="M6" s="301"/>
      <c r="N6" s="301"/>
      <c r="O6" s="301"/>
      <c r="P6" s="301"/>
      <c r="Q6" s="210"/>
      <c r="R6" s="689" t="s">
        <v>280</v>
      </c>
      <c r="S6" s="206"/>
    </row>
    <row r="7" spans="2:19" x14ac:dyDescent="0.2">
      <c r="B7" s="436" t="s">
        <v>250</v>
      </c>
      <c r="C7" s="446"/>
      <c r="D7" s="446"/>
      <c r="E7" s="446" vm="13">
        <v>1.318103</v>
      </c>
      <c r="F7" s="446" vm="14">
        <v>1.2866169999999999</v>
      </c>
      <c r="G7" s="446" vm="15">
        <v>1.322254</v>
      </c>
      <c r="H7" s="446" vm="16">
        <v>1.3087949999999999</v>
      </c>
      <c r="I7" s="446" vm="17">
        <v>1.2934779999999999</v>
      </c>
      <c r="J7" s="446" vm="18">
        <v>1.3068169999999999</v>
      </c>
      <c r="K7" s="446" vm="19">
        <v>1.2888809999999999</v>
      </c>
      <c r="L7" s="446" vm="20">
        <v>1.272953</v>
      </c>
      <c r="M7" s="446" vm="21">
        <v>1.2654339999999999</v>
      </c>
      <c r="N7" s="446" vm="22">
        <v>1.273984</v>
      </c>
      <c r="O7" s="446" vm="23">
        <v>1.256669</v>
      </c>
      <c r="P7" s="446" vm="24">
        <v>1.2485379999999999</v>
      </c>
      <c r="Q7" s="447" vm="802">
        <v>1.2137199999999999</v>
      </c>
      <c r="R7" s="691"/>
      <c r="S7" s="436" t="s">
        <v>250</v>
      </c>
    </row>
    <row r="8" spans="2:19" x14ac:dyDescent="0.2">
      <c r="B8" s="436" t="s">
        <v>213</v>
      </c>
      <c r="C8" s="446"/>
      <c r="D8" s="446"/>
      <c r="E8" s="446" vm="1">
        <v>1.3420909999999999</v>
      </c>
      <c r="F8" s="446" vm="2">
        <v>1.3097300000000001</v>
      </c>
      <c r="G8" s="446" vm="3">
        <v>1.35517</v>
      </c>
      <c r="H8" s="446" vm="4">
        <v>1.346293</v>
      </c>
      <c r="I8" s="446" vm="5">
        <v>1.326038</v>
      </c>
      <c r="J8" s="446" vm="6">
        <v>1.3287310000000001</v>
      </c>
      <c r="K8" s="446" vm="7">
        <v>1.3062279999999999</v>
      </c>
      <c r="L8" s="446" vm="8">
        <v>1.2871539999999999</v>
      </c>
      <c r="M8" s="446" vm="9">
        <v>1.2768790000000001</v>
      </c>
      <c r="N8" s="446" vm="10">
        <v>1.279104</v>
      </c>
      <c r="O8" s="446" vm="11">
        <v>1.256281</v>
      </c>
      <c r="P8" s="446" vm="12">
        <v>1.2429429999999999</v>
      </c>
      <c r="Q8" s="447" vm="803">
        <v>1.2085649999999999</v>
      </c>
      <c r="R8" s="691"/>
      <c r="S8" s="436" t="s">
        <v>213</v>
      </c>
    </row>
    <row r="9" spans="2:19" x14ac:dyDescent="0.2">
      <c r="B9" s="10" t="s">
        <v>20</v>
      </c>
      <c r="C9" s="215">
        <v>1.2673464192037398</v>
      </c>
      <c r="D9" s="215" vm="25">
        <v>1.175775</v>
      </c>
      <c r="E9" s="215" vm="26">
        <v>1.165815</v>
      </c>
      <c r="F9" s="215" vm="27">
        <v>1.129634</v>
      </c>
      <c r="G9" s="215" vm="28">
        <v>1.161041</v>
      </c>
      <c r="H9" s="215" vm="29">
        <v>1.1693450000000001</v>
      </c>
      <c r="I9" s="686" vm="30">
        <v>1.1744730000000001</v>
      </c>
      <c r="J9" s="215" vm="31">
        <v>1.111531</v>
      </c>
      <c r="K9" s="215" vm="32">
        <v>1.055831</v>
      </c>
      <c r="L9" s="215" vm="33">
        <v>1.0940510000000001</v>
      </c>
      <c r="M9" s="215" vm="34">
        <v>1.121602</v>
      </c>
      <c r="N9" s="215" vm="35">
        <v>1.185535</v>
      </c>
      <c r="O9" s="215" vm="36">
        <v>1.190396</v>
      </c>
      <c r="P9" s="215" vm="37">
        <v>1.2258579999999999</v>
      </c>
      <c r="Q9" s="216" vm="804">
        <v>1.160385</v>
      </c>
      <c r="R9" s="692">
        <v>18</v>
      </c>
      <c r="S9" s="213" t="s">
        <v>20</v>
      </c>
    </row>
    <row r="10" spans="2:19" x14ac:dyDescent="0.2">
      <c r="B10" s="84" t="s">
        <v>3</v>
      </c>
      <c r="C10" s="217"/>
      <c r="D10" s="217" t="s">
        <v>205</v>
      </c>
      <c r="E10" s="217" vm="38">
        <v>2.739204</v>
      </c>
      <c r="F10" s="217" vm="39">
        <v>2.777094</v>
      </c>
      <c r="G10" s="217" vm="40">
        <v>2.4256039999999999</v>
      </c>
      <c r="H10" s="217" vm="41">
        <v>2.3792369999999998</v>
      </c>
      <c r="I10" s="217" vm="42">
        <v>2.303877</v>
      </c>
      <c r="J10" s="217" vm="43">
        <v>2.2937919999999998</v>
      </c>
      <c r="K10" s="217" vm="44">
        <v>2.3764150000000002</v>
      </c>
      <c r="L10" s="217" vm="45">
        <v>2.2630530000000002</v>
      </c>
      <c r="M10" s="217" vm="46">
        <v>2.4175800000000001</v>
      </c>
      <c r="N10" s="217" vm="47">
        <v>2.0992999999999999</v>
      </c>
      <c r="O10" s="217" vm="48">
        <v>2.0812840000000001</v>
      </c>
      <c r="P10" s="217" vm="49">
        <v>1.8397019999999999</v>
      </c>
      <c r="Q10" s="218" vm="805">
        <v>1.9249670000000001</v>
      </c>
      <c r="R10" s="693">
        <v>5</v>
      </c>
      <c r="S10" s="211" t="s">
        <v>3</v>
      </c>
    </row>
    <row r="11" spans="2:19" x14ac:dyDescent="0.2">
      <c r="B11" s="10" t="s">
        <v>5</v>
      </c>
      <c r="C11" s="215">
        <v>2.160462035361693</v>
      </c>
      <c r="D11" s="215" vm="50">
        <v>2.0739740000000002</v>
      </c>
      <c r="E11" s="215" vm="51">
        <v>2.0194380000000001</v>
      </c>
      <c r="F11" s="215" vm="52">
        <v>1.9112020000000001</v>
      </c>
      <c r="G11" s="215" vm="53">
        <v>1.951346</v>
      </c>
      <c r="H11" s="215" vm="54">
        <v>1.9186019999999999</v>
      </c>
      <c r="I11" s="215" vm="55">
        <v>1.882938</v>
      </c>
      <c r="J11" s="402" vm="56">
        <v>1.809169</v>
      </c>
      <c r="K11" s="402" vm="57">
        <v>1.771771</v>
      </c>
      <c r="L11" s="402" vm="58">
        <v>1.753064</v>
      </c>
      <c r="M11" s="402" vm="59">
        <v>1.6899470000000001</v>
      </c>
      <c r="N11" s="402" vm="60">
        <v>1.7365189999999999</v>
      </c>
      <c r="O11" s="402" vm="61">
        <v>1.6241399999999999</v>
      </c>
      <c r="P11" s="402" vm="62">
        <v>1.5771949999999999</v>
      </c>
      <c r="Q11" s="332" vm="806">
        <v>1.503177</v>
      </c>
      <c r="R11" s="694">
        <v>11</v>
      </c>
      <c r="S11" s="213" t="s">
        <v>5</v>
      </c>
    </row>
    <row r="12" spans="2:19" x14ac:dyDescent="0.2">
      <c r="B12" s="84" t="s">
        <v>16</v>
      </c>
      <c r="C12" s="217">
        <v>1.2017810553185229</v>
      </c>
      <c r="D12" s="217" vm="63">
        <v>1.1267659999999999</v>
      </c>
      <c r="E12" s="217" vm="64">
        <v>1.1093599999999999</v>
      </c>
      <c r="F12" s="217" vm="65">
        <v>1.063285</v>
      </c>
      <c r="G12" s="217" vm="66">
        <v>1.0971900000000001</v>
      </c>
      <c r="H12" s="217" vm="67">
        <v>1.0146919999999999</v>
      </c>
      <c r="I12" s="217" vm="68">
        <v>0.98239500000000002</v>
      </c>
      <c r="J12" s="217" vm="69">
        <v>0.93935100000000005</v>
      </c>
      <c r="K12" s="217" vm="70">
        <v>0.91671100000000005</v>
      </c>
      <c r="L12" s="217" vm="71">
        <v>0.89038099999999998</v>
      </c>
      <c r="M12" s="217" vm="72">
        <v>0.87864699999999996</v>
      </c>
      <c r="N12" s="217" vm="73">
        <v>0.87370000000000003</v>
      </c>
      <c r="O12" s="217" vm="74">
        <v>0.79442000000000002</v>
      </c>
      <c r="P12" s="217" vm="75">
        <v>0.71257800000000004</v>
      </c>
      <c r="Q12" s="218" vm="807">
        <v>0.68398099999999995</v>
      </c>
      <c r="R12" s="695">
        <v>26</v>
      </c>
      <c r="S12" s="211" t="s">
        <v>16</v>
      </c>
    </row>
    <row r="13" spans="2:19" x14ac:dyDescent="0.2">
      <c r="B13" s="10" t="s">
        <v>21</v>
      </c>
      <c r="C13" s="215">
        <v>1.5341576692425885</v>
      </c>
      <c r="D13" s="215" vm="76">
        <v>1.4682200000000001</v>
      </c>
      <c r="E13" s="215" vm="77">
        <v>1.406687</v>
      </c>
      <c r="F13" s="215" vm="78">
        <v>1.3973169999999999</v>
      </c>
      <c r="G13" s="215" vm="79">
        <v>1.446129</v>
      </c>
      <c r="H13" s="215" vm="80">
        <v>1.3874109999999999</v>
      </c>
      <c r="I13" s="215" vm="81">
        <v>1.321534</v>
      </c>
      <c r="J13" s="215" vm="82">
        <v>1.283142</v>
      </c>
      <c r="K13" s="215" vm="83">
        <v>1.249117</v>
      </c>
      <c r="L13" s="215" vm="84">
        <v>1.2134240000000001</v>
      </c>
      <c r="M13" s="215" vm="85">
        <v>1.188199</v>
      </c>
      <c r="N13" s="215" vm="86">
        <v>1.163171</v>
      </c>
      <c r="O13" s="215" vm="87">
        <v>1.1277200000000001</v>
      </c>
      <c r="P13" s="215" vm="88">
        <v>1.0950260000000001</v>
      </c>
      <c r="Q13" s="216" vm="808">
        <v>1.0646089999999999</v>
      </c>
      <c r="R13" s="692">
        <v>22</v>
      </c>
      <c r="S13" s="213" t="s">
        <v>21</v>
      </c>
    </row>
    <row r="14" spans="2:19" x14ac:dyDescent="0.2">
      <c r="B14" s="84" t="s">
        <v>6</v>
      </c>
      <c r="C14" s="217">
        <v>1.8095770846097159</v>
      </c>
      <c r="D14" s="217" vm="89">
        <v>1.6931499999999999</v>
      </c>
      <c r="E14" s="217" vm="90">
        <v>1.7013499999999999</v>
      </c>
      <c r="F14" s="217" vm="91">
        <v>1.645421</v>
      </c>
      <c r="G14" s="217" vm="92">
        <v>2.1539830000000002</v>
      </c>
      <c r="H14" s="217" vm="93">
        <v>2.05166</v>
      </c>
      <c r="I14" s="217">
        <f>2.036104</f>
        <v>2.0361039999999999</v>
      </c>
      <c r="J14" s="217" vm="94">
        <v>2.0141559999999998</v>
      </c>
      <c r="K14" s="217" vm="95">
        <v>1.861728</v>
      </c>
      <c r="L14" s="217" vm="96">
        <v>1.881319</v>
      </c>
      <c r="M14" s="217" vm="97">
        <v>2.012203</v>
      </c>
      <c r="N14" s="217" vm="98">
        <v>2.2531530000000002</v>
      </c>
      <c r="O14" s="217" vm="99">
        <v>2.167246</v>
      </c>
      <c r="P14" s="217" vm="100">
        <v>2.0019969999999998</v>
      </c>
      <c r="Q14" s="218" vm="809">
        <v>2.2701730000000002</v>
      </c>
      <c r="R14" s="695">
        <v>1</v>
      </c>
      <c r="S14" s="211" t="s">
        <v>6</v>
      </c>
    </row>
    <row r="15" spans="2:19" x14ac:dyDescent="0.2">
      <c r="B15" s="10" t="s">
        <v>24</v>
      </c>
      <c r="C15" s="215">
        <v>1.1810326361025243</v>
      </c>
      <c r="D15" s="215" vm="101">
        <v>1.1044639999999999</v>
      </c>
      <c r="E15" s="215" vm="102">
        <v>1.0788930000000001</v>
      </c>
      <c r="F15" s="215" vm="103">
        <v>1.1176919999999999</v>
      </c>
      <c r="G15" s="215" vm="104">
        <v>1.255393</v>
      </c>
      <c r="H15" s="215" vm="105">
        <v>1.3028679999999999</v>
      </c>
      <c r="I15" s="215" vm="106">
        <v>1.3046180000000001</v>
      </c>
      <c r="J15" s="215" vm="107">
        <v>1.2454510000000001</v>
      </c>
      <c r="K15" s="215" vm="108">
        <v>1.219462</v>
      </c>
      <c r="L15" s="215" vm="109">
        <v>1.1252230000000001</v>
      </c>
      <c r="M15" s="215" vm="110">
        <v>0.87386900000000001</v>
      </c>
      <c r="N15" s="215" vm="111">
        <v>0.86843999999999999</v>
      </c>
      <c r="O15" s="215" vm="112">
        <v>0.761772</v>
      </c>
      <c r="P15" s="215" vm="113">
        <v>0.71865100000000004</v>
      </c>
      <c r="Q15" s="216" vm="810">
        <v>0.66246899999999997</v>
      </c>
      <c r="R15" s="692">
        <v>27</v>
      </c>
      <c r="S15" s="213" t="s">
        <v>24</v>
      </c>
    </row>
    <row r="16" spans="2:19" x14ac:dyDescent="0.2">
      <c r="B16" s="84" t="s">
        <v>17</v>
      </c>
      <c r="C16" s="217">
        <v>1.0815588806995744</v>
      </c>
      <c r="D16" s="217" vm="114">
        <v>0.79653200000000002</v>
      </c>
      <c r="E16" s="217" vm="115">
        <v>0.86234299999999997</v>
      </c>
      <c r="F16" s="217" vm="116">
        <v>0.81059999999999999</v>
      </c>
      <c r="G16" s="217" vm="117">
        <v>0.93642199999999998</v>
      </c>
      <c r="H16" s="217" vm="118">
        <v>1.419173</v>
      </c>
      <c r="I16" s="217" vm="119">
        <v>1.410005</v>
      </c>
      <c r="J16" s="217" vm="120">
        <v>1.576505</v>
      </c>
      <c r="K16" s="217" vm="121">
        <v>1.3448469999999999</v>
      </c>
      <c r="L16" s="217" vm="122">
        <v>1.3874759999999999</v>
      </c>
      <c r="M16" s="217" vm="123">
        <v>1.311315</v>
      </c>
      <c r="N16" s="217" vm="124">
        <v>1.390004</v>
      </c>
      <c r="O16" s="217" vm="125">
        <v>1.491849</v>
      </c>
      <c r="P16" s="217" vm="126">
        <v>1.5827530000000001</v>
      </c>
      <c r="Q16" s="218" vm="811">
        <v>1.4359630000000001</v>
      </c>
      <c r="R16" s="695">
        <v>14</v>
      </c>
      <c r="S16" s="211" t="s">
        <v>17</v>
      </c>
    </row>
    <row r="17" spans="2:21" x14ac:dyDescent="0.2">
      <c r="B17" s="10" t="s">
        <v>22</v>
      </c>
      <c r="C17" s="215">
        <v>1.277387122470395</v>
      </c>
      <c r="D17" s="215" vm="127">
        <v>1.2178439999999999</v>
      </c>
      <c r="E17" s="215" vm="128">
        <v>1.173923</v>
      </c>
      <c r="F17" s="215" vm="129">
        <v>1.0882879999999999</v>
      </c>
      <c r="G17" s="215" vm="130">
        <v>1.0903160000000001</v>
      </c>
      <c r="H17" s="215" vm="131">
        <v>1.0842639999999999</v>
      </c>
      <c r="I17" s="215" vm="132">
        <v>1.0465679999999999</v>
      </c>
      <c r="J17" s="215" vm="133">
        <v>1.0278350000000001</v>
      </c>
      <c r="K17" s="215" vm="134">
        <v>1.181362</v>
      </c>
      <c r="L17" s="215" vm="135">
        <v>1.1438170000000001</v>
      </c>
      <c r="M17" s="215" vm="136">
        <v>1.1348469999999999</v>
      </c>
      <c r="N17" s="215" vm="137">
        <v>1.14415</v>
      </c>
      <c r="O17" s="215" vm="138">
        <v>1.1091530000000001</v>
      </c>
      <c r="P17" s="215" vm="139">
        <v>1.092306</v>
      </c>
      <c r="Q17" s="216" vm="812">
        <v>1.0823670000000001</v>
      </c>
      <c r="R17" s="692">
        <v>21</v>
      </c>
      <c r="S17" s="213" t="s">
        <v>22</v>
      </c>
    </row>
    <row r="18" spans="2:21" x14ac:dyDescent="0.2">
      <c r="B18" s="84" t="s">
        <v>23</v>
      </c>
      <c r="C18" s="217">
        <v>1.3383913344296599</v>
      </c>
      <c r="D18" s="217" vm="140">
        <v>1.222523</v>
      </c>
      <c r="E18" s="217" vm="141">
        <v>1.242685</v>
      </c>
      <c r="F18" s="217" vm="142">
        <v>1.1962079999999999</v>
      </c>
      <c r="G18" s="217" vm="143">
        <v>1.206658</v>
      </c>
      <c r="H18" s="217" vm="144">
        <v>1.1596820000000001</v>
      </c>
      <c r="I18" s="217" vm="145">
        <v>1.1701980000000001</v>
      </c>
      <c r="J18" s="217" vm="146">
        <v>1.1125499999999999</v>
      </c>
      <c r="K18" s="217" vm="147">
        <v>1.1057110000000001</v>
      </c>
      <c r="L18" s="217" vm="148">
        <v>1.0946309999999999</v>
      </c>
      <c r="M18" s="217" vm="149">
        <v>1.1609179999999999</v>
      </c>
      <c r="N18" s="217" vm="150">
        <v>1.2160439999999999</v>
      </c>
      <c r="O18" s="217" vm="151">
        <v>1.259835</v>
      </c>
      <c r="P18" s="217" vm="152">
        <v>1.3254189999999999</v>
      </c>
      <c r="Q18" s="218" vm="813">
        <v>1.290716</v>
      </c>
      <c r="R18" s="695">
        <v>17</v>
      </c>
      <c r="S18" s="211" t="s">
        <v>23</v>
      </c>
    </row>
    <row r="19" spans="2:21" x14ac:dyDescent="0.2">
      <c r="B19" s="10" t="s">
        <v>44</v>
      </c>
      <c r="C19" s="215">
        <v>2.1627703230937176</v>
      </c>
      <c r="D19" s="215" vm="153">
        <v>1.5227029999999999</v>
      </c>
      <c r="E19" s="215" vm="154">
        <v>1.1251979999999999</v>
      </c>
      <c r="F19" s="215" vm="155">
        <v>0.91069900000000004</v>
      </c>
      <c r="G19" s="215" vm="156">
        <v>0.94755999999999996</v>
      </c>
      <c r="H19" s="215" vm="157">
        <v>1.8540410000000001</v>
      </c>
      <c r="I19" s="215" vm="158">
        <v>1.746791</v>
      </c>
      <c r="J19" s="215" vm="159">
        <v>1.6769860000000001</v>
      </c>
      <c r="K19" s="215" vm="160">
        <v>1.9514819999999999</v>
      </c>
      <c r="L19" s="215" vm="161">
        <v>2.1158350000000001</v>
      </c>
      <c r="M19" s="215" vm="162">
        <v>2.2582710000000001</v>
      </c>
      <c r="N19" s="215" vm="163">
        <v>2.2871570000000001</v>
      </c>
      <c r="O19" s="215" vm="164">
        <v>2.2546339999999998</v>
      </c>
      <c r="P19" s="215" vm="165">
        <v>2.1906979999999998</v>
      </c>
      <c r="Q19" s="216" vm="814">
        <v>2.0488810000000002</v>
      </c>
      <c r="R19" s="692">
        <v>3</v>
      </c>
      <c r="S19" s="213" t="s">
        <v>44</v>
      </c>
    </row>
    <row r="20" spans="2:21" x14ac:dyDescent="0.2">
      <c r="B20" s="84" t="s">
        <v>25</v>
      </c>
      <c r="C20" s="217">
        <v>1.5272798914967893</v>
      </c>
      <c r="D20" s="217" vm="166">
        <v>1.4422200000000001</v>
      </c>
      <c r="E20" s="217" vm="167">
        <v>1.3810929999999999</v>
      </c>
      <c r="F20" s="217" vm="168">
        <v>1.349399</v>
      </c>
      <c r="G20" s="217" vm="169">
        <v>1.395384</v>
      </c>
      <c r="H20" s="217" vm="170">
        <v>1.3592010000000001</v>
      </c>
      <c r="I20" s="217" vm="171">
        <v>1.406426</v>
      </c>
      <c r="J20" s="217" vm="172">
        <v>1.6951609999999999</v>
      </c>
      <c r="K20" s="217" vm="173">
        <v>1.630136</v>
      </c>
      <c r="L20" s="217" vm="174">
        <v>1.611094</v>
      </c>
      <c r="M20" s="217" vm="175">
        <v>1.558989</v>
      </c>
      <c r="N20" s="217" vm="176">
        <v>1.5242720000000001</v>
      </c>
      <c r="O20" s="217" vm="177">
        <v>1.5228680000000001</v>
      </c>
      <c r="P20" s="217" vm="178">
        <v>1.4778290000000001</v>
      </c>
      <c r="Q20" s="218" vm="815">
        <v>1.4655929999999999</v>
      </c>
      <c r="R20" s="695">
        <v>13</v>
      </c>
      <c r="S20" s="211" t="s">
        <v>25</v>
      </c>
    </row>
    <row r="21" spans="2:21" x14ac:dyDescent="0.2">
      <c r="B21" s="10" t="s">
        <v>4</v>
      </c>
      <c r="C21" s="215">
        <v>1.4615054710539488</v>
      </c>
      <c r="D21" s="215" vm="179">
        <v>1.367205</v>
      </c>
      <c r="E21" s="215" vm="180">
        <v>1.3315300000000001</v>
      </c>
      <c r="F21" s="215" vm="181">
        <v>1.3706069999999999</v>
      </c>
      <c r="G21" s="215" vm="182">
        <v>1.379386</v>
      </c>
      <c r="H21" s="215" vm="183">
        <v>1.573882</v>
      </c>
      <c r="I21" s="215" vm="184">
        <v>1.6022799999999999</v>
      </c>
      <c r="J21" s="215" vm="185">
        <v>1.5328090000000001</v>
      </c>
      <c r="K21" s="215" vm="186">
        <v>1.795169</v>
      </c>
      <c r="L21" s="215" vm="187">
        <v>2.02372</v>
      </c>
      <c r="M21" s="215" vm="188">
        <v>2.0330460000000001</v>
      </c>
      <c r="N21" s="215" vm="189">
        <v>2.0066899999999999</v>
      </c>
      <c r="O21" s="215" vm="190">
        <v>1.9474849999999999</v>
      </c>
      <c r="P21" s="215" vm="191">
        <v>1.8180419999999999</v>
      </c>
      <c r="Q21" s="216" vm="816">
        <v>1.575814</v>
      </c>
      <c r="R21" s="692">
        <v>8</v>
      </c>
      <c r="S21" s="213" t="s">
        <v>4</v>
      </c>
    </row>
    <row r="22" spans="2:21" x14ac:dyDescent="0.2">
      <c r="B22" s="84" t="s">
        <v>8</v>
      </c>
      <c r="C22" s="217">
        <v>2.1084700082014241</v>
      </c>
      <c r="D22" s="217" vm="192">
        <v>1.807734</v>
      </c>
      <c r="E22" s="217" vm="193">
        <v>1.5649059999999999</v>
      </c>
      <c r="F22" s="217" vm="194">
        <v>1.5479210000000001</v>
      </c>
      <c r="G22" s="217" vm="195">
        <v>1.999266</v>
      </c>
      <c r="H22" s="217" vm="196">
        <v>1.992405</v>
      </c>
      <c r="I22" s="217" vm="197">
        <v>1.8286020000000001</v>
      </c>
      <c r="J22" s="217" vm="198">
        <v>1.693711</v>
      </c>
      <c r="K22" s="217" vm="199">
        <v>1.6724589999999999</v>
      </c>
      <c r="L22" s="217" vm="200">
        <v>1.678267</v>
      </c>
      <c r="M22" s="217" vm="201">
        <v>1.7273019999999999</v>
      </c>
      <c r="N22" s="217" vm="202">
        <v>1.8587590000000001</v>
      </c>
      <c r="O22" s="217" vm="203">
        <v>1.8115270000000001</v>
      </c>
      <c r="P22" s="217" vm="204">
        <v>1.8476109999999999</v>
      </c>
      <c r="Q22" s="218" vm="817">
        <v>1.774594</v>
      </c>
      <c r="R22" s="695">
        <v>6</v>
      </c>
      <c r="S22" s="211" t="s">
        <v>8</v>
      </c>
    </row>
    <row r="23" spans="2:21" x14ac:dyDescent="0.2">
      <c r="B23" s="10" t="s">
        <v>9</v>
      </c>
      <c r="C23" s="215">
        <v>1.6777902889279259</v>
      </c>
      <c r="D23" s="215" vm="205">
        <v>1.5825689999999999</v>
      </c>
      <c r="E23" s="215" vm="206">
        <v>1.543145</v>
      </c>
      <c r="F23" s="215" vm="207">
        <v>1.484205</v>
      </c>
      <c r="G23" s="215" vm="208">
        <v>1.8483149999999999</v>
      </c>
      <c r="H23" s="215" vm="209">
        <v>1.718744</v>
      </c>
      <c r="I23" s="215" vm="210">
        <v>1.5582530000000001</v>
      </c>
      <c r="J23" s="215" vm="211">
        <v>1.5159739999999999</v>
      </c>
      <c r="K23" s="215" vm="212">
        <v>1.5092749999999999</v>
      </c>
      <c r="L23" s="215" vm="213">
        <v>1.562438</v>
      </c>
      <c r="M23" s="215" vm="214">
        <v>1.6458200000000001</v>
      </c>
      <c r="N23" s="215" vm="215">
        <v>1.7189559999999999</v>
      </c>
      <c r="O23" s="215" vm="216">
        <v>1.7101040000000001</v>
      </c>
      <c r="P23" s="215" vm="217">
        <v>1.749023</v>
      </c>
      <c r="Q23" s="216" vm="818">
        <v>1.68011</v>
      </c>
      <c r="R23" s="692">
        <v>7</v>
      </c>
      <c r="S23" s="213" t="s">
        <v>9</v>
      </c>
    </row>
    <row r="24" spans="2:21" x14ac:dyDescent="0.2">
      <c r="B24" s="84" t="s">
        <v>26</v>
      </c>
      <c r="C24" s="217">
        <v>2.8391674137530574</v>
      </c>
      <c r="D24" s="217" vm="218">
        <v>2.4873699999999999</v>
      </c>
      <c r="E24" s="217" vm="219">
        <v>2.3402250000000002</v>
      </c>
      <c r="F24" s="217" vm="220">
        <v>2.3636590000000002</v>
      </c>
      <c r="G24" s="217" vm="221">
        <v>2.2741199999999999</v>
      </c>
      <c r="H24" s="217" vm="222">
        <v>2.1672169999999999</v>
      </c>
      <c r="I24" s="217" vm="223">
        <v>2.1666129999999999</v>
      </c>
      <c r="J24" s="217" vm="224">
        <v>2.157753</v>
      </c>
      <c r="K24" s="217" vm="225">
        <v>1.960081</v>
      </c>
      <c r="L24" s="217" vm="226">
        <v>1.777579</v>
      </c>
      <c r="M24" s="217" vm="227">
        <v>1.6304369999999999</v>
      </c>
      <c r="N24" s="217" vm="228">
        <v>1.5049239999999999</v>
      </c>
      <c r="O24" s="217" vm="229">
        <v>1.5091289999999999</v>
      </c>
      <c r="P24" s="217" vm="230">
        <v>1.5280309999999999</v>
      </c>
      <c r="Q24" s="218" vm="819">
        <v>1.5460910000000001</v>
      </c>
      <c r="R24" s="695">
        <v>9</v>
      </c>
      <c r="S24" s="211" t="s">
        <v>26</v>
      </c>
    </row>
    <row r="25" spans="2:21" x14ac:dyDescent="0.2">
      <c r="B25" s="10" t="s">
        <v>7</v>
      </c>
      <c r="C25" s="215">
        <v>1.797040305580708</v>
      </c>
      <c r="D25" s="215" vm="231">
        <v>1.6572880000000001</v>
      </c>
      <c r="E25" s="215" vm="232">
        <v>1.6423430000000001</v>
      </c>
      <c r="F25" s="215" vm="233">
        <v>1.6562460000000001</v>
      </c>
      <c r="G25" s="215" vm="234">
        <v>1.7108460000000001</v>
      </c>
      <c r="H25" s="215" vm="235">
        <v>1.7804</v>
      </c>
      <c r="I25" s="215" vm="236">
        <v>1.7764759999999999</v>
      </c>
      <c r="J25" s="215" vm="237">
        <v>1.715551</v>
      </c>
      <c r="K25" s="215" vm="238">
        <v>1.6572990000000001</v>
      </c>
      <c r="L25" s="215" vm="239">
        <v>1.6556489999999999</v>
      </c>
      <c r="M25" s="215" vm="240">
        <v>1.6806030000000001</v>
      </c>
      <c r="N25" s="215" vm="241">
        <v>1.7338830000000001</v>
      </c>
      <c r="O25" s="215" vm="242">
        <v>1.648757</v>
      </c>
      <c r="P25" s="215" vm="243">
        <v>1.5539719999999999</v>
      </c>
      <c r="Q25" s="216" vm="820">
        <v>1.471781</v>
      </c>
      <c r="R25" s="692">
        <v>12</v>
      </c>
      <c r="S25" s="213" t="s">
        <v>7</v>
      </c>
    </row>
    <row r="26" spans="2:21" x14ac:dyDescent="0.2">
      <c r="B26" s="84" t="s">
        <v>10</v>
      </c>
      <c r="C26" s="217">
        <v>1.1770596295865161</v>
      </c>
      <c r="D26" s="217" vm="244">
        <v>1.134587</v>
      </c>
      <c r="E26" s="217" vm="245">
        <v>1.5216670000000001</v>
      </c>
      <c r="F26" s="217" vm="246">
        <v>1.2542629999999999</v>
      </c>
      <c r="G26" s="217" vm="247">
        <v>1.2217769999999999</v>
      </c>
      <c r="H26" s="217" vm="248">
        <v>1.1956059999999999</v>
      </c>
      <c r="I26" s="217" vm="249">
        <v>1.360217</v>
      </c>
      <c r="J26" s="217" vm="250">
        <v>1.260184</v>
      </c>
      <c r="K26" s="217" vm="251">
        <v>1.070373</v>
      </c>
      <c r="L26" s="217" vm="252">
        <v>1.069582</v>
      </c>
      <c r="M26" s="217" vm="253">
        <v>1.000008</v>
      </c>
      <c r="N26" s="217" vm="254">
        <v>0.99163500000000004</v>
      </c>
      <c r="O26" s="217" vm="255">
        <v>1.1313979999999999</v>
      </c>
      <c r="P26" s="217" vm="256">
        <v>1.0901449999999999</v>
      </c>
      <c r="Q26" s="218" vm="821">
        <v>0.95802799999999999</v>
      </c>
      <c r="R26" s="695">
        <v>24</v>
      </c>
      <c r="S26" s="211" t="s">
        <v>10</v>
      </c>
    </row>
    <row r="27" spans="2:21" x14ac:dyDescent="0.2">
      <c r="B27" s="10" t="s">
        <v>18</v>
      </c>
      <c r="C27" s="215">
        <v>1.1976453457618592</v>
      </c>
      <c r="D27" s="215" vm="257">
        <v>1.19024</v>
      </c>
      <c r="E27" s="215" vm="258">
        <v>1.154496</v>
      </c>
      <c r="F27" s="215" vm="259">
        <v>1.139508</v>
      </c>
      <c r="G27" s="215" vm="260">
        <v>1.2097279999999999</v>
      </c>
      <c r="H27" s="215" vm="261">
        <v>1.2130129999999999</v>
      </c>
      <c r="I27" s="215" vm="262">
        <v>1.214734</v>
      </c>
      <c r="J27" s="215" vm="263">
        <v>1.1837800000000001</v>
      </c>
      <c r="K27" s="215" vm="264">
        <v>1.140223</v>
      </c>
      <c r="L27" s="215" vm="265">
        <v>1.1357900000000001</v>
      </c>
      <c r="M27" s="215" vm="266">
        <v>1.117378</v>
      </c>
      <c r="N27" s="215" vm="267">
        <v>1.0998319999999999</v>
      </c>
      <c r="O27" s="215" vm="268">
        <v>1.0916269999999999</v>
      </c>
      <c r="P27" s="215" vm="269">
        <v>1.077013</v>
      </c>
      <c r="Q27" s="216" vm="822">
        <v>1.042786</v>
      </c>
      <c r="R27" s="692">
        <v>23</v>
      </c>
      <c r="S27" s="213" t="s">
        <v>18</v>
      </c>
    </row>
    <row r="28" spans="2:21" x14ac:dyDescent="0.2">
      <c r="B28" s="84" t="s">
        <v>27</v>
      </c>
      <c r="C28" s="217">
        <v>1.3091305792701831</v>
      </c>
      <c r="D28" s="217" vm="270">
        <v>1.2321800000000001</v>
      </c>
      <c r="E28" s="217" vm="271">
        <v>1.216415</v>
      </c>
      <c r="F28" s="217" vm="272">
        <v>1.243436</v>
      </c>
      <c r="G28" s="217" vm="273">
        <v>1.24882</v>
      </c>
      <c r="H28" s="217" vm="274">
        <v>1.23925</v>
      </c>
      <c r="I28" s="217" vm="275">
        <v>1.304359</v>
      </c>
      <c r="J28" s="217" vm="276">
        <v>1.2601420000000001</v>
      </c>
      <c r="K28" s="217" vm="277">
        <v>1.237368</v>
      </c>
      <c r="L28" s="217" vm="278">
        <v>1.1964509999999999</v>
      </c>
      <c r="M28" s="217" vm="279">
        <v>1.1810229999999999</v>
      </c>
      <c r="N28" s="217" vm="280">
        <v>1.172906</v>
      </c>
      <c r="O28" s="217" vm="281">
        <v>1.187208</v>
      </c>
      <c r="P28" s="217" vm="282">
        <v>1.097153</v>
      </c>
      <c r="Q28" s="218" vm="823">
        <v>1.091939</v>
      </c>
      <c r="R28" s="695">
        <v>20</v>
      </c>
      <c r="S28" s="211" t="s">
        <v>27</v>
      </c>
      <c r="U28" s="2"/>
    </row>
    <row r="29" spans="2:21" x14ac:dyDescent="0.2">
      <c r="B29" s="10" t="s">
        <v>11</v>
      </c>
      <c r="C29" s="215">
        <v>1.9299970602710035</v>
      </c>
      <c r="D29" s="215" vm="283">
        <v>1.8105260000000001</v>
      </c>
      <c r="E29" s="215" vm="284">
        <v>1.931597</v>
      </c>
      <c r="F29" s="215" vm="285">
        <v>1.846487</v>
      </c>
      <c r="G29" s="215" vm="286">
        <v>1.778737</v>
      </c>
      <c r="H29" s="215" vm="287">
        <v>1.841445</v>
      </c>
      <c r="I29" s="215" vm="288">
        <v>1.8387199999999999</v>
      </c>
      <c r="J29" s="215" vm="289">
        <v>1.870209</v>
      </c>
      <c r="K29" s="215" vm="290">
        <v>1.8482529999999999</v>
      </c>
      <c r="L29" s="215" vm="291">
        <v>1.889046</v>
      </c>
      <c r="M29" s="215" vm="292">
        <v>1.914293</v>
      </c>
      <c r="N29" s="215" vm="293">
        <v>2.0149279999999998</v>
      </c>
      <c r="O29" s="215" vm="294">
        <v>1.964243</v>
      </c>
      <c r="P29" s="215" vm="295">
        <v>2.0111189999999999</v>
      </c>
      <c r="Q29" s="216" vm="824">
        <v>1.9252199999999999</v>
      </c>
      <c r="R29" s="692">
        <v>4</v>
      </c>
      <c r="S29" s="213" t="s">
        <v>11</v>
      </c>
    </row>
    <row r="30" spans="2:21" x14ac:dyDescent="0.2">
      <c r="B30" s="84" t="s">
        <v>28</v>
      </c>
      <c r="C30" s="217">
        <v>1.8853237319791591</v>
      </c>
      <c r="D30" s="217" vm="296">
        <v>1.801499</v>
      </c>
      <c r="E30" s="217" vm="297">
        <v>1.7901119999999999</v>
      </c>
      <c r="F30" s="217" vm="298">
        <v>1.6613530000000001</v>
      </c>
      <c r="G30" s="217" vm="299">
        <v>1.652137</v>
      </c>
      <c r="H30" s="217" vm="300">
        <v>1.5997539999999999</v>
      </c>
      <c r="I30" s="217" vm="301">
        <v>1.5204759999999999</v>
      </c>
      <c r="J30" s="217" vm="302">
        <v>1.467371</v>
      </c>
      <c r="K30" s="217" vm="303">
        <v>1.4134420000000001</v>
      </c>
      <c r="L30" s="217" vm="304">
        <v>1.415168</v>
      </c>
      <c r="M30" s="217" vm="305">
        <v>1.5033620000000001</v>
      </c>
      <c r="N30" s="217" vm="306">
        <v>1.647591</v>
      </c>
      <c r="O30" s="217" vm="307">
        <v>1.6114900000000001</v>
      </c>
      <c r="P30" s="217" vm="308">
        <v>1.56654</v>
      </c>
      <c r="Q30" s="218" vm="825">
        <v>1.5170110000000001</v>
      </c>
      <c r="R30" s="695">
        <v>10</v>
      </c>
      <c r="S30" s="211" t="s">
        <v>28</v>
      </c>
      <c r="U30" s="2"/>
    </row>
    <row r="31" spans="2:21" x14ac:dyDescent="0.2">
      <c r="B31" s="10" t="s">
        <v>12</v>
      </c>
      <c r="C31" s="215"/>
      <c r="D31" s="215"/>
      <c r="E31" s="215" vm="309">
        <v>1.1764840000000001</v>
      </c>
      <c r="F31" s="215" vm="310">
        <v>1.065696</v>
      </c>
      <c r="G31" s="215" vm="311">
        <v>1.298171</v>
      </c>
      <c r="H31" s="215" vm="312">
        <v>1.5113289999999999</v>
      </c>
      <c r="I31" s="215" vm="313">
        <v>1.3947130000000001</v>
      </c>
      <c r="J31" s="215" vm="314">
        <v>1.3707320000000001</v>
      </c>
      <c r="K31" s="215" vm="315">
        <v>1.4176059999999999</v>
      </c>
      <c r="L31" s="215" vm="316">
        <v>1.679559</v>
      </c>
      <c r="M31" s="215" vm="317">
        <v>1.7173099999999999</v>
      </c>
      <c r="N31" s="215" vm="318">
        <v>1.687751</v>
      </c>
      <c r="O31" s="215" vm="319">
        <v>1.4079790000000001</v>
      </c>
      <c r="P31" s="215" vm="320">
        <v>1.4087890000000001</v>
      </c>
      <c r="Q31" s="216" vm="826">
        <v>1.389418</v>
      </c>
      <c r="R31" s="692">
        <v>15</v>
      </c>
      <c r="S31" s="213" t="s">
        <v>12</v>
      </c>
    </row>
    <row r="32" spans="2:21" x14ac:dyDescent="0.2">
      <c r="B32" s="84" t="s">
        <v>14</v>
      </c>
      <c r="C32" s="217">
        <v>2.1091961074347241</v>
      </c>
      <c r="D32" s="217" vm="321">
        <v>2.0215019999999999</v>
      </c>
      <c r="E32" s="217" vm="322">
        <v>2.0784379999999998</v>
      </c>
      <c r="F32" s="217" vm="323">
        <v>2.0790130000000002</v>
      </c>
      <c r="G32" s="217" vm="324">
        <v>2.6068180000000001</v>
      </c>
      <c r="H32" s="217" vm="325">
        <v>2.471406</v>
      </c>
      <c r="I32" s="217" vm="326">
        <v>2.3761040000000002</v>
      </c>
      <c r="J32" s="217" vm="327">
        <v>2.736691</v>
      </c>
      <c r="K32" s="217" vm="328">
        <v>2.7025589999999999</v>
      </c>
      <c r="L32" s="217" vm="329">
        <v>2.603583</v>
      </c>
      <c r="M32" s="217" vm="330">
        <v>2.5555789999999998</v>
      </c>
      <c r="N32" s="217" vm="331">
        <v>2.5686610000000001</v>
      </c>
      <c r="O32" s="217" vm="332">
        <v>2.4441540000000002</v>
      </c>
      <c r="P32" s="217" vm="333">
        <v>2.314762</v>
      </c>
      <c r="Q32" s="218" vm="827">
        <v>2.1607850000000002</v>
      </c>
      <c r="R32" s="695">
        <v>2</v>
      </c>
      <c r="S32" s="211" t="s">
        <v>14</v>
      </c>
    </row>
    <row r="33" spans="2:22" x14ac:dyDescent="0.2">
      <c r="B33" s="10" t="s">
        <v>13</v>
      </c>
      <c r="C33" s="215">
        <v>2.0709277067594005</v>
      </c>
      <c r="D33" s="215" vm="334">
        <v>2.2868300000000001</v>
      </c>
      <c r="E33" s="215" vm="335">
        <v>1.9115260000000001</v>
      </c>
      <c r="F33" s="215" vm="336">
        <v>1.7349969999999999</v>
      </c>
      <c r="G33" s="215" vm="337">
        <v>1.583153</v>
      </c>
      <c r="H33" s="215" vm="338">
        <v>1.467641</v>
      </c>
      <c r="I33" s="215" vm="339">
        <v>1.455268</v>
      </c>
      <c r="J33" s="215" vm="340">
        <v>1.3343480000000001</v>
      </c>
      <c r="K33" s="215" vm="341">
        <v>1.3250109999999999</v>
      </c>
      <c r="L33" s="215" vm="342">
        <v>1.323728</v>
      </c>
      <c r="M33" s="215" vm="343">
        <v>1.3467960000000001</v>
      </c>
      <c r="N33" s="215" vm="344">
        <v>1.40252</v>
      </c>
      <c r="O33" s="215" vm="345">
        <v>1.398074</v>
      </c>
      <c r="P33" s="215" vm="346">
        <v>1.3546879999999999</v>
      </c>
      <c r="Q33" s="216" vm="828">
        <v>1.303795</v>
      </c>
      <c r="R33" s="692">
        <v>16</v>
      </c>
      <c r="S33" s="213" t="s">
        <v>13</v>
      </c>
    </row>
    <row r="34" spans="2:22" x14ac:dyDescent="0.2">
      <c r="B34" s="84" t="s">
        <v>29</v>
      </c>
      <c r="C34" s="217">
        <v>1.367492455942475</v>
      </c>
      <c r="D34" s="217" vm="347">
        <v>1.3456859999999999</v>
      </c>
      <c r="E34" s="217" vm="348">
        <v>1.248332</v>
      </c>
      <c r="F34" s="217" vm="349">
        <v>1.2596499999999999</v>
      </c>
      <c r="G34" s="217" vm="350">
        <v>1.3206770000000001</v>
      </c>
      <c r="H34" s="217" vm="351">
        <v>1.300532</v>
      </c>
      <c r="I34" s="217" vm="352">
        <v>1.2329270000000001</v>
      </c>
      <c r="J34" s="217" vm="353">
        <v>1.2757849999999999</v>
      </c>
      <c r="K34" s="217" vm="354">
        <v>1.2720180000000001</v>
      </c>
      <c r="L34" s="217" vm="355">
        <v>1.2445809999999999</v>
      </c>
      <c r="M34" s="217" vm="356">
        <v>1.224021</v>
      </c>
      <c r="N34" s="217" vm="357">
        <v>1.246988</v>
      </c>
      <c r="O34" s="217" vm="358">
        <v>1.187856</v>
      </c>
      <c r="P34" s="217" vm="359">
        <v>1.1648350000000001</v>
      </c>
      <c r="Q34" s="218" vm="829">
        <v>1.1006089999999999</v>
      </c>
      <c r="R34" s="695">
        <v>19</v>
      </c>
      <c r="S34" s="211" t="s">
        <v>29</v>
      </c>
    </row>
    <row r="35" spans="2:22" x14ac:dyDescent="0.2">
      <c r="B35" s="11" t="s">
        <v>30</v>
      </c>
      <c r="C35" s="482">
        <v>1.3187956197015678</v>
      </c>
      <c r="D35" s="482" vm="360">
        <v>0.88044199999999995</v>
      </c>
      <c r="E35" s="482" vm="361">
        <v>0.84924200000000005</v>
      </c>
      <c r="F35" s="482" vm="362">
        <v>0.85018099999999996</v>
      </c>
      <c r="G35" s="482" vm="363">
        <v>0.88982300000000003</v>
      </c>
      <c r="H35" s="482" vm="364">
        <v>0.86135899999999999</v>
      </c>
      <c r="I35" s="482" vm="365">
        <v>0.84284300000000001</v>
      </c>
      <c r="J35" s="482" vm="366">
        <v>0.83803300000000003</v>
      </c>
      <c r="K35" s="482" vm="367">
        <v>0.83091400000000004</v>
      </c>
      <c r="L35" s="482" vm="368">
        <v>0.79167200000000004</v>
      </c>
      <c r="M35" s="482" vm="369">
        <v>0.78487700000000005</v>
      </c>
      <c r="N35" s="482" vm="370">
        <v>0.81374500000000005</v>
      </c>
      <c r="O35" s="482" vm="371">
        <v>0.77102599999999999</v>
      </c>
      <c r="P35" s="482" vm="372">
        <v>0.81588300000000002</v>
      </c>
      <c r="Q35" s="483" vm="830">
        <v>0.74416199999999999</v>
      </c>
      <c r="R35" s="696">
        <v>25</v>
      </c>
      <c r="S35" s="484" t="s">
        <v>30</v>
      </c>
    </row>
    <row r="36" spans="2:22" x14ac:dyDescent="0.2">
      <c r="B36" s="86" t="s">
        <v>19</v>
      </c>
      <c r="C36" s="322">
        <v>1.5455561925665888</v>
      </c>
      <c r="D36" s="322" vm="373">
        <v>1.46211</v>
      </c>
      <c r="E36" s="322" vm="374">
        <v>1.4558450000000001</v>
      </c>
      <c r="F36" s="322" vm="375">
        <v>1.4380500000000001</v>
      </c>
      <c r="G36" s="322" vm="376">
        <v>1.555801</v>
      </c>
      <c r="H36" s="322" vm="377">
        <v>1.566738</v>
      </c>
      <c r="I36" s="322" vm="378">
        <v>1.5188120000000001</v>
      </c>
      <c r="J36" s="322" vm="379">
        <v>1.446925</v>
      </c>
      <c r="K36" s="322" vm="380">
        <v>1.40143</v>
      </c>
      <c r="L36" s="322" vm="381">
        <v>1.359586</v>
      </c>
      <c r="M36" s="322" vm="382">
        <v>1.329806</v>
      </c>
      <c r="N36" s="322" vm="383">
        <v>1.30549</v>
      </c>
      <c r="O36" s="322" vm="384">
        <v>1.254141</v>
      </c>
      <c r="P36" s="322" vm="385">
        <v>1.2117009999999999</v>
      </c>
      <c r="Q36" s="323" vm="831">
        <v>1.1800269999999999</v>
      </c>
      <c r="R36" s="697"/>
      <c r="S36" s="212" t="s">
        <v>19</v>
      </c>
      <c r="U36" s="2"/>
    </row>
    <row r="37" spans="2:22" x14ac:dyDescent="0.2">
      <c r="B37" s="10" t="s">
        <v>211</v>
      </c>
      <c r="C37" s="215"/>
      <c r="D37" s="215"/>
      <c r="E37" s="215"/>
      <c r="F37" s="215"/>
      <c r="G37" s="215"/>
      <c r="H37" s="215"/>
      <c r="I37" s="215"/>
      <c r="J37" s="215"/>
      <c r="K37" s="215"/>
      <c r="L37" s="215"/>
      <c r="M37" s="215"/>
      <c r="N37" s="215"/>
      <c r="O37" s="215"/>
      <c r="P37" s="215"/>
      <c r="Q37" s="216"/>
      <c r="R37" s="692"/>
      <c r="S37" s="10" t="s">
        <v>211</v>
      </c>
    </row>
    <row r="38" spans="2:22" x14ac:dyDescent="0.2">
      <c r="B38" s="229" t="s">
        <v>100</v>
      </c>
      <c r="C38" s="324"/>
      <c r="D38" s="324"/>
      <c r="E38" s="324"/>
      <c r="F38" s="324"/>
      <c r="G38" s="324"/>
      <c r="H38" s="324"/>
      <c r="I38" s="324"/>
      <c r="J38" s="324"/>
      <c r="K38" s="324"/>
      <c r="L38" s="324"/>
      <c r="M38" s="324"/>
      <c r="N38" s="324"/>
      <c r="O38" s="324"/>
      <c r="P38" s="324"/>
      <c r="Q38" s="325"/>
      <c r="R38" s="675"/>
      <c r="S38" s="229" t="s">
        <v>100</v>
      </c>
    </row>
    <row r="39" spans="2:22" x14ac:dyDescent="0.2">
      <c r="B39" s="10" t="s">
        <v>214</v>
      </c>
      <c r="C39" s="219"/>
      <c r="D39" s="219"/>
      <c r="E39" s="219"/>
      <c r="F39" s="219"/>
      <c r="G39" s="219"/>
      <c r="H39" s="219"/>
      <c r="I39" s="219"/>
      <c r="J39" s="219"/>
      <c r="K39" s="219"/>
      <c r="L39" s="219"/>
      <c r="M39" s="219"/>
      <c r="N39" s="219"/>
      <c r="O39" s="219"/>
      <c r="P39" s="219"/>
      <c r="Q39" s="220"/>
      <c r="R39" s="291"/>
      <c r="S39" s="10" t="s">
        <v>214</v>
      </c>
    </row>
    <row r="40" spans="2:22" x14ac:dyDescent="0.2">
      <c r="B40" s="229" t="s">
        <v>212</v>
      </c>
      <c r="C40" s="324"/>
      <c r="D40" s="324"/>
      <c r="E40" s="324"/>
      <c r="F40" s="324"/>
      <c r="G40" s="324"/>
      <c r="H40" s="324"/>
      <c r="I40" s="324"/>
      <c r="J40" s="324"/>
      <c r="K40" s="324"/>
      <c r="L40" s="324"/>
      <c r="M40" s="324"/>
      <c r="N40" s="324"/>
      <c r="O40" s="324"/>
      <c r="P40" s="324"/>
      <c r="Q40" s="325"/>
      <c r="R40" s="675"/>
      <c r="S40" s="229" t="s">
        <v>212</v>
      </c>
    </row>
    <row r="41" spans="2:22" x14ac:dyDescent="0.2">
      <c r="B41" s="11" t="s">
        <v>15</v>
      </c>
      <c r="C41" s="225"/>
      <c r="D41" s="225"/>
      <c r="E41" s="225"/>
      <c r="F41" s="225"/>
      <c r="G41" s="225"/>
      <c r="H41" s="326"/>
      <c r="I41" s="326"/>
      <c r="J41" s="326"/>
      <c r="K41" s="326"/>
      <c r="L41" s="326"/>
      <c r="M41" s="326"/>
      <c r="N41" s="326"/>
      <c r="O41" s="326"/>
      <c r="P41" s="326"/>
      <c r="Q41" s="374"/>
      <c r="R41" s="496"/>
      <c r="S41" s="11" t="s">
        <v>15</v>
      </c>
    </row>
    <row r="42" spans="2:22" x14ac:dyDescent="0.2">
      <c r="B42" s="228" t="s">
        <v>1</v>
      </c>
      <c r="C42" s="375"/>
      <c r="D42" s="375"/>
      <c r="E42" s="375"/>
      <c r="F42" s="375"/>
      <c r="G42" s="375"/>
      <c r="H42" s="375"/>
      <c r="I42" s="375"/>
      <c r="J42" s="375"/>
      <c r="K42" s="375"/>
      <c r="L42" s="375"/>
      <c r="M42" s="375"/>
      <c r="N42" s="375"/>
      <c r="O42" s="375"/>
      <c r="P42" s="687"/>
      <c r="Q42" s="376"/>
      <c r="R42" s="698"/>
      <c r="S42" s="377" t="s">
        <v>1</v>
      </c>
    </row>
    <row r="43" spans="2:22" x14ac:dyDescent="0.2">
      <c r="B43" s="10" t="s">
        <v>31</v>
      </c>
      <c r="C43" s="215">
        <v>0.84091179356902412</v>
      </c>
      <c r="D43" s="215" vm="386">
        <v>0.79075700000000004</v>
      </c>
      <c r="E43" s="215" vm="387">
        <v>0.76673000000000002</v>
      </c>
      <c r="F43" s="215" vm="388">
        <v>0.71479400000000004</v>
      </c>
      <c r="G43" s="215" vm="389">
        <v>0.77968599999999999</v>
      </c>
      <c r="H43" s="215" vm="390">
        <v>0.75843000000000005</v>
      </c>
      <c r="I43" s="215" vm="391">
        <v>0.70509900000000003</v>
      </c>
      <c r="J43" s="215" vm="392">
        <v>0.64585599999999999</v>
      </c>
      <c r="K43" s="215" vm="393">
        <v>0.67502600000000001</v>
      </c>
      <c r="L43" s="215" vm="394">
        <v>0.65678599999999998</v>
      </c>
      <c r="M43" s="215" vm="395">
        <v>0.66215999999999997</v>
      </c>
      <c r="N43" s="215" vm="396">
        <v>0.64759999999999995</v>
      </c>
      <c r="O43" s="215" vm="397">
        <v>0.63937900000000003</v>
      </c>
      <c r="P43" s="215" vm="398">
        <v>0.64410999999999996</v>
      </c>
      <c r="Q43" s="216"/>
      <c r="R43" s="291"/>
      <c r="S43" s="213" t="s">
        <v>31</v>
      </c>
    </row>
    <row r="44" spans="2:22" x14ac:dyDescent="0.2">
      <c r="B44" s="230" t="s">
        <v>2</v>
      </c>
      <c r="C44" s="378"/>
      <c r="D44" s="378"/>
      <c r="E44" s="378"/>
      <c r="F44" s="378"/>
      <c r="G44" s="378"/>
      <c r="H44" s="379"/>
      <c r="I44" s="379"/>
      <c r="J44" s="379"/>
      <c r="K44" s="379"/>
      <c r="L44" s="379"/>
      <c r="M44" s="379"/>
      <c r="N44" s="379"/>
      <c r="O44" s="379"/>
      <c r="P44" s="379"/>
      <c r="Q44" s="380"/>
      <c r="R44" s="699"/>
      <c r="S44" s="329" t="s">
        <v>2</v>
      </c>
    </row>
    <row r="45" spans="2:22" x14ac:dyDescent="0.2">
      <c r="B45" s="883"/>
      <c r="C45" s="883"/>
      <c r="D45" s="883"/>
      <c r="E45" s="883"/>
      <c r="F45" s="883"/>
      <c r="G45" s="883"/>
      <c r="H45" s="883"/>
      <c r="I45" s="883"/>
      <c r="J45" s="883"/>
      <c r="K45" s="883"/>
      <c r="L45" s="883"/>
      <c r="M45" s="883"/>
      <c r="N45" s="883"/>
      <c r="O45" s="883"/>
      <c r="P45" s="883"/>
      <c r="Q45" s="884"/>
      <c r="R45" s="883"/>
      <c r="S45" s="883"/>
      <c r="V45" s="2"/>
    </row>
    <row r="46" spans="2:22" x14ac:dyDescent="0.2">
      <c r="B46" s="236" t="s">
        <v>248</v>
      </c>
    </row>
    <row r="47" spans="2:22" x14ac:dyDescent="0.2">
      <c r="B47" s="236" t="s">
        <v>305</v>
      </c>
    </row>
    <row r="48" spans="2:22" x14ac:dyDescent="0.2">
      <c r="B48" s="5" t="s">
        <v>191</v>
      </c>
    </row>
    <row r="49" spans="2:2" x14ac:dyDescent="0.2">
      <c r="B49" s="5" t="s">
        <v>190</v>
      </c>
    </row>
  </sheetData>
  <mergeCells count="3">
    <mergeCell ref="B2:S2"/>
    <mergeCell ref="B3:S3"/>
    <mergeCell ref="B45:S45"/>
  </mergeCells>
  <phoneticPr fontId="4"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D49"/>
  <sheetViews>
    <sheetView topLeftCell="A13" zoomScale="85" zoomScaleNormal="85" workbookViewId="0">
      <selection activeCell="AG54" sqref="AG54"/>
    </sheetView>
  </sheetViews>
  <sheetFormatPr defaultRowHeight="12.75" x14ac:dyDescent="0.2"/>
  <cols>
    <col min="3" max="3" width="8.28515625" style="5" customWidth="1"/>
    <col min="4" max="28" width="7.7109375" style="5" customWidth="1"/>
    <col min="29" max="29" width="7.140625" style="5" customWidth="1"/>
  </cols>
  <sheetData>
    <row r="1" spans="2:30" ht="15.75" x14ac:dyDescent="0.2">
      <c r="AC1" s="201" t="s">
        <v>183</v>
      </c>
    </row>
    <row r="2" spans="2:30" ht="15.75" x14ac:dyDescent="0.2">
      <c r="B2" s="823" t="s">
        <v>188</v>
      </c>
      <c r="C2" s="823"/>
      <c r="D2" s="823"/>
      <c r="E2" s="823"/>
      <c r="F2" s="823"/>
      <c r="G2" s="823"/>
      <c r="H2" s="823"/>
      <c r="I2" s="823"/>
      <c r="J2" s="823"/>
      <c r="K2" s="823"/>
      <c r="L2" s="823"/>
      <c r="M2" s="881"/>
      <c r="N2" s="881"/>
      <c r="O2" s="881"/>
      <c r="P2" s="881"/>
      <c r="Q2" s="881"/>
      <c r="R2" s="881"/>
      <c r="S2" s="881"/>
      <c r="T2" s="881"/>
      <c r="U2" s="881"/>
      <c r="V2" s="881"/>
      <c r="W2" s="881"/>
      <c r="X2" s="881"/>
      <c r="Y2" s="881"/>
      <c r="Z2" s="881"/>
      <c r="AA2" s="881"/>
      <c r="AB2" s="881"/>
      <c r="AC2" s="881"/>
    </row>
    <row r="3" spans="2:30" ht="15.75" customHeight="1" x14ac:dyDescent="0.2">
      <c r="B3" s="824" t="s">
        <v>208</v>
      </c>
      <c r="C3" s="824"/>
      <c r="D3" s="824"/>
      <c r="E3" s="824"/>
      <c r="F3" s="824"/>
      <c r="G3" s="824"/>
      <c r="H3" s="824"/>
      <c r="I3" s="824"/>
      <c r="J3" s="824"/>
      <c r="K3" s="824"/>
      <c r="L3" s="824"/>
      <c r="M3" s="882"/>
      <c r="N3" s="882"/>
      <c r="O3" s="882"/>
      <c r="P3" s="882"/>
      <c r="Q3" s="882"/>
      <c r="R3" s="882"/>
      <c r="S3" s="882"/>
      <c r="T3" s="882"/>
      <c r="U3" s="882"/>
      <c r="V3" s="882"/>
      <c r="W3" s="882"/>
      <c r="X3" s="882"/>
      <c r="Y3" s="882"/>
      <c r="Z3" s="882"/>
      <c r="AA3" s="882"/>
      <c r="AB3" s="882"/>
      <c r="AC3" s="882"/>
    </row>
    <row r="4" spans="2:30" ht="12.75" customHeight="1" x14ac:dyDescent="0.2">
      <c r="B4" s="6"/>
      <c r="C4" s="6"/>
      <c r="D4" s="6"/>
      <c r="E4" s="6"/>
      <c r="F4" s="6"/>
      <c r="G4" s="6"/>
      <c r="H4" s="6"/>
      <c r="I4" s="6"/>
      <c r="J4" s="6"/>
      <c r="K4" s="6"/>
      <c r="L4" s="6"/>
      <c r="P4" s="202"/>
      <c r="Q4" s="202"/>
      <c r="R4" s="202"/>
      <c r="S4" s="202"/>
      <c r="T4" s="321"/>
      <c r="U4" s="321"/>
      <c r="V4" s="321"/>
      <c r="W4" s="321"/>
      <c r="X4" s="321"/>
      <c r="Y4" s="321"/>
      <c r="Z4" s="321"/>
      <c r="AA4" s="321"/>
      <c r="AD4" s="2"/>
    </row>
    <row r="5" spans="2:30" ht="18.75" x14ac:dyDescent="0.2">
      <c r="B5" s="144"/>
      <c r="C5" s="203">
        <v>1995</v>
      </c>
      <c r="D5" s="203">
        <v>1996</v>
      </c>
      <c r="E5" s="203">
        <v>1997</v>
      </c>
      <c r="F5" s="203">
        <v>1998</v>
      </c>
      <c r="G5" s="203">
        <v>1999</v>
      </c>
      <c r="H5" s="203">
        <v>2000</v>
      </c>
      <c r="I5" s="203">
        <v>2001</v>
      </c>
      <c r="J5" s="203">
        <v>2002</v>
      </c>
      <c r="K5" s="203">
        <v>2003</v>
      </c>
      <c r="L5" s="203">
        <v>2004</v>
      </c>
      <c r="M5" s="203">
        <v>2005</v>
      </c>
      <c r="N5" s="203">
        <v>2006</v>
      </c>
      <c r="O5" s="203">
        <v>2007</v>
      </c>
      <c r="P5" s="203">
        <v>2008</v>
      </c>
      <c r="Q5" s="203">
        <v>2009</v>
      </c>
      <c r="R5" s="203">
        <v>2010</v>
      </c>
      <c r="S5" s="203">
        <v>2011</v>
      </c>
      <c r="T5" s="203">
        <v>2012</v>
      </c>
      <c r="U5" s="203">
        <v>2013</v>
      </c>
      <c r="V5" s="203">
        <v>2014</v>
      </c>
      <c r="W5" s="203">
        <v>2015</v>
      </c>
      <c r="X5" s="203">
        <v>2016</v>
      </c>
      <c r="Y5" s="203">
        <v>2017</v>
      </c>
      <c r="Z5" s="654">
        <v>2018</v>
      </c>
      <c r="AA5" s="204">
        <v>2019</v>
      </c>
      <c r="AB5" s="205" t="s">
        <v>338</v>
      </c>
      <c r="AC5" s="206"/>
    </row>
    <row r="6" spans="2:30" ht="18.75" customHeight="1" x14ac:dyDescent="0.2">
      <c r="B6" s="207"/>
      <c r="C6" s="208"/>
      <c r="D6" s="208"/>
      <c r="E6" s="208"/>
      <c r="F6" s="208"/>
      <c r="G6" s="208"/>
      <c r="H6" s="208"/>
      <c r="I6" s="208"/>
      <c r="J6" s="208"/>
      <c r="K6" s="208"/>
      <c r="L6" s="208"/>
      <c r="M6" s="208"/>
      <c r="N6" s="208"/>
      <c r="O6" s="208"/>
      <c r="P6" s="208"/>
      <c r="Q6" s="209"/>
      <c r="R6" s="209"/>
      <c r="S6" s="301"/>
      <c r="T6" s="209"/>
      <c r="U6" s="209"/>
      <c r="V6" s="301"/>
      <c r="W6" s="301"/>
      <c r="X6" s="301"/>
      <c r="Y6" s="301"/>
      <c r="Z6" s="301"/>
      <c r="AA6" s="210"/>
      <c r="AB6" s="485" t="s">
        <v>252</v>
      </c>
      <c r="AC6" s="206"/>
    </row>
    <row r="7" spans="2:30" ht="15.75" customHeight="1" x14ac:dyDescent="0.2">
      <c r="B7" s="436" t="s">
        <v>250</v>
      </c>
      <c r="C7" s="448"/>
      <c r="D7" s="449"/>
      <c r="E7" s="449"/>
      <c r="F7" s="449"/>
      <c r="G7" s="449"/>
      <c r="H7" s="449"/>
      <c r="I7" s="449"/>
      <c r="J7" s="450">
        <v>0.5</v>
      </c>
      <c r="K7" s="450">
        <v>0.48990895136732115</v>
      </c>
      <c r="L7" s="450">
        <v>0.51574388120710901</v>
      </c>
      <c r="M7" s="450">
        <v>0.52257098743958141</v>
      </c>
      <c r="N7" s="450" vm="412">
        <v>0.54239700000000002</v>
      </c>
      <c r="O7" s="450" vm="413">
        <v>0.53799200000000003</v>
      </c>
      <c r="P7" s="450" vm="414">
        <v>0.50773999999999997</v>
      </c>
      <c r="Q7" s="450" vm="415">
        <v>0.480991</v>
      </c>
      <c r="R7" s="450" vm="416">
        <v>0.47400100000000001</v>
      </c>
      <c r="S7" s="450" vm="417">
        <v>0.473775</v>
      </c>
      <c r="T7" s="450" vm="418">
        <v>0.46894799999999998</v>
      </c>
      <c r="U7" s="450" vm="419">
        <v>0.46548400000000001</v>
      </c>
      <c r="V7" s="450" vm="420">
        <v>0.46384399999999998</v>
      </c>
      <c r="W7" s="450" vm="421">
        <v>0.46439200000000003</v>
      </c>
      <c r="X7" s="450" vm="422">
        <v>0.46544099999999999</v>
      </c>
      <c r="Y7" s="450" vm="423">
        <v>0.45907399999999998</v>
      </c>
      <c r="Z7" s="450" vm="424">
        <v>0.459061</v>
      </c>
      <c r="AA7" s="451" vm="832">
        <v>0.44711200000000001</v>
      </c>
      <c r="AB7" s="452"/>
      <c r="AC7" s="453" t="s">
        <v>250</v>
      </c>
    </row>
    <row r="8" spans="2:30" x14ac:dyDescent="0.2">
      <c r="B8" s="436" t="s">
        <v>213</v>
      </c>
      <c r="C8" s="448"/>
      <c r="D8" s="449"/>
      <c r="E8" s="449"/>
      <c r="F8" s="449"/>
      <c r="G8" s="449"/>
      <c r="H8" s="449"/>
      <c r="I8" s="449"/>
      <c r="J8" s="450">
        <v>0.5</v>
      </c>
      <c r="K8" s="450">
        <v>0.48990895136732115</v>
      </c>
      <c r="L8" s="450">
        <v>0.51574388120710901</v>
      </c>
      <c r="M8" s="450">
        <v>0.52257098743958141</v>
      </c>
      <c r="N8" s="450" vm="399">
        <v>0.521285</v>
      </c>
      <c r="O8" s="450" vm="400">
        <v>0.53045299999999995</v>
      </c>
      <c r="P8" s="450" vm="401">
        <v>0.50563100000000005</v>
      </c>
      <c r="Q8" s="450" vm="402">
        <v>0.48695899999999998</v>
      </c>
      <c r="R8" s="450" vm="403">
        <v>0.485952</v>
      </c>
      <c r="S8" s="450" vm="404">
        <v>0.48886499999999999</v>
      </c>
      <c r="T8" s="450" vm="405">
        <v>0.48792999999999997</v>
      </c>
      <c r="U8" s="450" vm="406">
        <v>0.48484500000000003</v>
      </c>
      <c r="V8" s="450" vm="407">
        <v>0.48336400000000002</v>
      </c>
      <c r="W8" s="450" vm="408">
        <v>0.48263699999999998</v>
      </c>
      <c r="X8" s="450" vm="409">
        <v>0.47973500000000002</v>
      </c>
      <c r="Y8" s="450" vm="410">
        <v>0.47190599999999999</v>
      </c>
      <c r="Z8" s="450" vm="411">
        <v>0.47140199999999999</v>
      </c>
      <c r="AA8" s="451" vm="833">
        <v>0.464279</v>
      </c>
      <c r="AB8" s="452"/>
      <c r="AC8" s="453" t="s">
        <v>213</v>
      </c>
    </row>
    <row r="9" spans="2:30" x14ac:dyDescent="0.2">
      <c r="B9" s="10" t="s">
        <v>20</v>
      </c>
      <c r="C9" s="331">
        <v>0.76021879999999997</v>
      </c>
      <c r="D9" s="198">
        <v>0.89326019999999995</v>
      </c>
      <c r="E9" s="198">
        <v>0.88115639999999995</v>
      </c>
      <c r="F9" s="198">
        <v>0.83900019999999997</v>
      </c>
      <c r="G9" s="198">
        <v>0.90427299999999999</v>
      </c>
      <c r="H9" s="198">
        <v>0.81898930000000003</v>
      </c>
      <c r="I9" s="198">
        <v>0.85553279999999998</v>
      </c>
      <c r="J9" s="198">
        <v>0.8</v>
      </c>
      <c r="K9" s="198">
        <v>0.83488715207138475</v>
      </c>
      <c r="L9" s="198">
        <v>0.80700128686341455</v>
      </c>
      <c r="M9" s="224">
        <v>0.81192805463450712</v>
      </c>
      <c r="N9" s="224" vm="425">
        <v>0.76253700000000002</v>
      </c>
      <c r="O9" s="224" vm="426">
        <v>0.75219999999999998</v>
      </c>
      <c r="P9" s="224" vm="427">
        <v>0.72112299999999996</v>
      </c>
      <c r="Q9" s="224" vm="428">
        <v>0.75567300000000004</v>
      </c>
      <c r="R9" s="224" vm="429">
        <v>0.73313300000000003</v>
      </c>
      <c r="S9" s="224" vm="430">
        <v>0.76825699999999997</v>
      </c>
      <c r="T9" s="224" vm="431">
        <v>0.724827</v>
      </c>
      <c r="U9" s="224" vm="432">
        <v>0.72363100000000002</v>
      </c>
      <c r="V9" s="224" vm="433">
        <v>0.69374100000000005</v>
      </c>
      <c r="W9" s="224" vm="434">
        <v>0.685863</v>
      </c>
      <c r="X9" s="224" vm="435">
        <v>0.65666400000000003</v>
      </c>
      <c r="Y9" s="224" vm="436">
        <v>0.65390400000000004</v>
      </c>
      <c r="Z9" s="224" vm="437">
        <v>0.65586599999999995</v>
      </c>
      <c r="AA9" s="224" vm="834">
        <v>0.64390599999999998</v>
      </c>
      <c r="AB9" s="700">
        <v>9</v>
      </c>
      <c r="AC9" s="213" t="s">
        <v>20</v>
      </c>
    </row>
    <row r="10" spans="2:30" x14ac:dyDescent="0.2">
      <c r="B10" s="84" t="s">
        <v>3</v>
      </c>
      <c r="C10" s="330">
        <v>0.1616494</v>
      </c>
      <c r="D10" s="196">
        <v>0.1227901</v>
      </c>
      <c r="E10" s="196">
        <v>1.8976099999999999E-2</v>
      </c>
      <c r="F10" s="196">
        <v>0.10393230000000001</v>
      </c>
      <c r="G10" s="196">
        <v>0.1590859</v>
      </c>
      <c r="H10" s="196">
        <v>0.1638462</v>
      </c>
      <c r="I10" s="196">
        <v>0.14851439999999999</v>
      </c>
      <c r="J10" s="196">
        <v>0.2</v>
      </c>
      <c r="K10" s="196">
        <v>0.21288478853647491</v>
      </c>
      <c r="L10" s="196">
        <v>0.20254253493504548</v>
      </c>
      <c r="M10" s="223">
        <v>0.22916040653694797</v>
      </c>
      <c r="N10" s="223" vm="438">
        <v>0.26236900000000002</v>
      </c>
      <c r="O10" s="223" vm="439">
        <v>0.27662799999999999</v>
      </c>
      <c r="P10" s="223" vm="440">
        <v>0.30749100000000001</v>
      </c>
      <c r="Q10" s="223" vm="441">
        <v>0.27094299999999999</v>
      </c>
      <c r="R10" s="223" vm="442">
        <v>0.251863</v>
      </c>
      <c r="S10" s="223" vm="443">
        <v>0.21798799999999999</v>
      </c>
      <c r="T10" s="223" vm="444">
        <v>0.24748300000000001</v>
      </c>
      <c r="U10" s="223" vm="445">
        <v>0.26334400000000002</v>
      </c>
      <c r="V10" s="223" vm="446">
        <v>0.28261399999999998</v>
      </c>
      <c r="W10" s="223" vm="447">
        <v>0.28330899999999998</v>
      </c>
      <c r="X10" s="223" vm="448">
        <v>0.31951200000000002</v>
      </c>
      <c r="Y10" s="223" vm="449">
        <v>0.29964099999999999</v>
      </c>
      <c r="Z10" s="223" vm="450">
        <v>0.31055500000000003</v>
      </c>
      <c r="AA10" s="223" vm="835">
        <v>0.29475200000000001</v>
      </c>
      <c r="AB10" s="701">
        <v>18</v>
      </c>
      <c r="AC10" s="211" t="s">
        <v>3</v>
      </c>
    </row>
    <row r="11" spans="2:30" x14ac:dyDescent="0.2">
      <c r="B11" s="10" t="s">
        <v>5</v>
      </c>
      <c r="C11" s="331">
        <v>0.31655929999999999</v>
      </c>
      <c r="D11" s="198">
        <v>0.30291109999999999</v>
      </c>
      <c r="E11" s="198">
        <v>0.206321</v>
      </c>
      <c r="F11" s="198">
        <v>0.21517459999999999</v>
      </c>
      <c r="G11" s="198">
        <v>0.2533243</v>
      </c>
      <c r="H11" s="198">
        <v>0.24161820000000001</v>
      </c>
      <c r="I11" s="198">
        <v>0.2195172</v>
      </c>
      <c r="J11" s="198">
        <v>0.2</v>
      </c>
      <c r="K11" s="198">
        <v>0.20762816291672145</v>
      </c>
      <c r="L11" s="198">
        <v>0.18207674566928497</v>
      </c>
      <c r="M11" s="224">
        <v>0.16692536722303733</v>
      </c>
      <c r="N11" s="224" vm="451">
        <v>0.169267</v>
      </c>
      <c r="O11" s="224" vm="452">
        <v>0.16358900000000001</v>
      </c>
      <c r="P11" s="224" vm="453">
        <v>0.15389700000000001</v>
      </c>
      <c r="Q11" s="224" vm="454">
        <v>0.13362499999999999</v>
      </c>
      <c r="R11" s="224" vm="455">
        <v>0.136985</v>
      </c>
      <c r="S11" s="224" vm="456">
        <v>0.13783699999999999</v>
      </c>
      <c r="T11" s="224" vm="457">
        <v>0.13586500000000001</v>
      </c>
      <c r="U11" s="224" vm="458">
        <v>0.136965</v>
      </c>
      <c r="V11" s="224" vm="459">
        <v>0.136933</v>
      </c>
      <c r="W11" s="224" vm="460">
        <v>0.135798</v>
      </c>
      <c r="X11" s="224" vm="461">
        <v>0.134522</v>
      </c>
      <c r="Y11" s="224" vm="462">
        <v>0.131992</v>
      </c>
      <c r="Z11" s="224" vm="463">
        <v>0.12646499999999999</v>
      </c>
      <c r="AA11" s="224" vm="836">
        <v>0.12028899999999999</v>
      </c>
      <c r="AB11" s="700">
        <v>24</v>
      </c>
      <c r="AC11" s="213" t="s">
        <v>5</v>
      </c>
    </row>
    <row r="12" spans="2:30" x14ac:dyDescent="0.2">
      <c r="B12" s="84" t="s">
        <v>16</v>
      </c>
      <c r="C12" s="330">
        <v>2.07735</v>
      </c>
      <c r="D12" s="196">
        <v>2.103399</v>
      </c>
      <c r="E12" s="196">
        <v>2.1439620000000001</v>
      </c>
      <c r="F12" s="196">
        <v>2.291274</v>
      </c>
      <c r="G12" s="196">
        <v>2.1567029999999998</v>
      </c>
      <c r="H12" s="196">
        <v>1.8286199999999999</v>
      </c>
      <c r="I12" s="196">
        <v>1.7139720000000001</v>
      </c>
      <c r="J12" s="196">
        <v>1.8</v>
      </c>
      <c r="K12" s="196">
        <v>1.674834273166768</v>
      </c>
      <c r="L12" s="196">
        <v>1.9146800978933995</v>
      </c>
      <c r="M12" s="223">
        <v>2.1069572973388278</v>
      </c>
      <c r="N12" s="223" vm="464">
        <v>2.1531210000000001</v>
      </c>
      <c r="O12" s="223" vm="465">
        <v>2.1148120000000001</v>
      </c>
      <c r="P12" s="223" vm="466">
        <v>1.756321</v>
      </c>
      <c r="Q12" s="223" vm="467">
        <v>1.415951</v>
      </c>
      <c r="R12" s="223" vm="468">
        <v>1.4477340000000001</v>
      </c>
      <c r="S12" s="223" vm="469">
        <v>1.4070199999999999</v>
      </c>
      <c r="T12" s="223" vm="470">
        <v>1.3485419999999999</v>
      </c>
      <c r="U12" s="223" vm="471">
        <v>1.472882</v>
      </c>
      <c r="V12" s="223" vm="472">
        <v>1.4619979999999999</v>
      </c>
      <c r="W12" s="223" vm="473">
        <v>1.5379579999999999</v>
      </c>
      <c r="X12" s="223" vm="474">
        <v>1.5509740000000001</v>
      </c>
      <c r="Y12" s="223" vm="475">
        <v>1.5443229999999999</v>
      </c>
      <c r="Z12" s="223" vm="476">
        <v>1.5133589999999999</v>
      </c>
      <c r="AA12" s="223" vm="837">
        <v>1.4200250000000001</v>
      </c>
      <c r="AB12" s="701">
        <v>1</v>
      </c>
      <c r="AC12" s="211" t="s">
        <v>16</v>
      </c>
    </row>
    <row r="13" spans="2:30" x14ac:dyDescent="0.2">
      <c r="B13" s="10" t="s">
        <v>21</v>
      </c>
      <c r="C13" s="331">
        <v>0.38139030000000002</v>
      </c>
      <c r="D13" s="198">
        <v>0.37445329999999999</v>
      </c>
      <c r="E13" s="198">
        <v>8.8762400000000005E-2</v>
      </c>
      <c r="F13" s="198">
        <v>0.39562180000000002</v>
      </c>
      <c r="G13" s="198">
        <v>0.3521648</v>
      </c>
      <c r="H13" s="198">
        <v>0.342613</v>
      </c>
      <c r="I13" s="198">
        <v>0.3989724</v>
      </c>
      <c r="J13" s="198">
        <v>0.3</v>
      </c>
      <c r="K13" s="198">
        <v>0.33061871644265073</v>
      </c>
      <c r="L13" s="198">
        <v>0.34087606028309447</v>
      </c>
      <c r="M13" s="224">
        <v>0.37725024556035569</v>
      </c>
      <c r="N13" s="224" vm="477">
        <v>0.37483</v>
      </c>
      <c r="O13" s="224" vm="478">
        <v>0.356464</v>
      </c>
      <c r="P13" s="224" vm="479">
        <v>0.34714499999999998</v>
      </c>
      <c r="Q13" s="224" vm="480">
        <v>0.33527800000000002</v>
      </c>
      <c r="R13" s="224" vm="481">
        <v>0.330955</v>
      </c>
      <c r="S13" s="224" vm="482">
        <v>0.348275</v>
      </c>
      <c r="T13" s="224" vm="483">
        <v>0.34229300000000001</v>
      </c>
      <c r="U13" s="224" vm="484">
        <v>0.33595999999999998</v>
      </c>
      <c r="V13" s="224" vm="485">
        <v>0.32417499999999999</v>
      </c>
      <c r="W13" s="224" vm="486">
        <v>0.32451400000000002</v>
      </c>
      <c r="X13" s="224" vm="487">
        <v>0.31993199999999999</v>
      </c>
      <c r="Y13" s="224" vm="488">
        <v>0.31017</v>
      </c>
      <c r="Z13" s="224" vm="489">
        <v>0.30645499999999998</v>
      </c>
      <c r="AA13" s="224" vm="838">
        <v>0.305533</v>
      </c>
      <c r="AB13" s="700">
        <v>17</v>
      </c>
      <c r="AC13" s="213" t="s">
        <v>21</v>
      </c>
    </row>
    <row r="14" spans="2:30" x14ac:dyDescent="0.2">
      <c r="B14" s="84" t="s">
        <v>6</v>
      </c>
      <c r="C14" s="330">
        <v>0.28546719999999998</v>
      </c>
      <c r="D14" s="196">
        <v>0.299647</v>
      </c>
      <c r="E14" s="196">
        <v>0.2298732</v>
      </c>
      <c r="F14" s="196">
        <v>0.1947439</v>
      </c>
      <c r="G14" s="196">
        <v>0.2015489</v>
      </c>
      <c r="H14" s="196">
        <v>0.20779900000000001</v>
      </c>
      <c r="I14" s="196">
        <v>0.203704</v>
      </c>
      <c r="J14" s="196">
        <v>0.2</v>
      </c>
      <c r="K14" s="196">
        <v>4.3633524325689815E-2</v>
      </c>
      <c r="L14" s="196">
        <v>7.3240829444667629E-2</v>
      </c>
      <c r="M14" s="223">
        <v>7.0234321586176887E-2</v>
      </c>
      <c r="N14" s="223" vm="490">
        <v>6.8654999999999994E-2</v>
      </c>
      <c r="O14" s="223" vm="491">
        <v>5.7869999999999998E-2</v>
      </c>
      <c r="P14" s="223" vm="492">
        <v>4.4895999999999998E-2</v>
      </c>
      <c r="Q14" s="223" vm="493">
        <v>4.5173999999999999E-2</v>
      </c>
      <c r="R14" s="223" vm="494">
        <v>5.0124000000000002E-2</v>
      </c>
      <c r="S14" s="223" vm="495">
        <v>5.8470000000000001E-2</v>
      </c>
      <c r="T14" s="223" vm="496">
        <v>5.9776000000000003E-2</v>
      </c>
      <c r="U14" s="223" vm="497">
        <v>5.7478000000000001E-2</v>
      </c>
      <c r="V14" s="223" vm="498">
        <v>5.6045999999999999E-2</v>
      </c>
      <c r="W14" s="223" vm="499">
        <v>5.8512000000000002E-2</v>
      </c>
      <c r="X14" s="223" vm="500">
        <v>5.7758999999999998E-2</v>
      </c>
      <c r="Y14" s="454" vm="501">
        <v>5.4887999999999999E-2</v>
      </c>
      <c r="Z14" s="454" vm="502">
        <v>5.0853000000000002E-2</v>
      </c>
      <c r="AA14" s="454" vm="839">
        <v>4.7558999999999997E-2</v>
      </c>
      <c r="AB14" s="701">
        <v>27</v>
      </c>
      <c r="AC14" s="211" t="s">
        <v>6</v>
      </c>
    </row>
    <row r="15" spans="2:30" x14ac:dyDescent="0.2">
      <c r="B15" s="10" t="s">
        <v>24</v>
      </c>
      <c r="C15" s="331">
        <v>1.2784709999999999</v>
      </c>
      <c r="D15" s="198">
        <v>1.35653</v>
      </c>
      <c r="E15" s="198">
        <v>1.300584</v>
      </c>
      <c r="F15" s="198">
        <v>1.3099769999999999</v>
      </c>
      <c r="G15" s="198">
        <v>1.379588</v>
      </c>
      <c r="H15" s="198">
        <v>1.402601</v>
      </c>
      <c r="I15" s="198">
        <v>1.142563</v>
      </c>
      <c r="J15" s="198">
        <v>1</v>
      </c>
      <c r="K15" s="198">
        <v>1.0263745106714501</v>
      </c>
      <c r="L15" s="198">
        <v>1.0938979135818916</v>
      </c>
      <c r="M15" s="224">
        <v>1.1521249920676147</v>
      </c>
      <c r="N15" s="224" vm="503">
        <v>1.181586</v>
      </c>
      <c r="O15" s="224" vm="504">
        <v>1.2757270000000001</v>
      </c>
      <c r="P15" s="224" vm="505">
        <v>1.0664800000000001</v>
      </c>
      <c r="Q15" s="224" vm="506">
        <v>0.89518200000000003</v>
      </c>
      <c r="R15" s="224" vm="507">
        <v>0.90742199999999995</v>
      </c>
      <c r="S15" s="224" vm="508">
        <v>0.84812100000000001</v>
      </c>
      <c r="T15" s="224" vm="509">
        <v>0.84063699999999997</v>
      </c>
      <c r="U15" s="224" vm="510">
        <v>0.92482900000000001</v>
      </c>
      <c r="V15" s="224" vm="511">
        <v>0.91539099999999995</v>
      </c>
      <c r="W15" s="224" vm="512">
        <v>0.71259700000000004</v>
      </c>
      <c r="X15" s="224" vm="513">
        <v>0.70285799999999998</v>
      </c>
      <c r="Y15" s="224" vm="514">
        <v>0.64416600000000002</v>
      </c>
      <c r="Z15" s="224" vm="515">
        <v>0.587001</v>
      </c>
      <c r="AA15" s="224" vm="840">
        <v>0.55737800000000004</v>
      </c>
      <c r="AB15" s="700">
        <v>11</v>
      </c>
      <c r="AC15" s="213" t="s">
        <v>24</v>
      </c>
    </row>
    <row r="16" spans="2:30" x14ac:dyDescent="0.2">
      <c r="B16" s="84" t="s">
        <v>17</v>
      </c>
      <c r="C16" s="330">
        <v>0.71564729999999999</v>
      </c>
      <c r="D16" s="196">
        <v>0.6693211</v>
      </c>
      <c r="E16" s="196">
        <v>0.90605539999999996</v>
      </c>
      <c r="F16" s="196">
        <v>0.93029680000000003</v>
      </c>
      <c r="G16" s="196">
        <v>1.033147</v>
      </c>
      <c r="H16" s="196">
        <v>0.75809700000000002</v>
      </c>
      <c r="I16" s="196">
        <v>1.0039089999999999</v>
      </c>
      <c r="J16" s="196">
        <v>0.9</v>
      </c>
      <c r="K16" s="196">
        <v>0.82390187406933757</v>
      </c>
      <c r="L16" s="196">
        <v>0.87344449962264303</v>
      </c>
      <c r="M16" s="223">
        <v>0.8512248654025778</v>
      </c>
      <c r="N16" s="223" vm="516">
        <v>0.82162100000000005</v>
      </c>
      <c r="O16" s="223" vm="517">
        <v>0.83456900000000001</v>
      </c>
      <c r="P16" s="223" vm="518">
        <v>0.79755399999999999</v>
      </c>
      <c r="Q16" s="223" vm="519">
        <v>0.76410100000000003</v>
      </c>
      <c r="R16" s="223" vm="520">
        <v>0.67424399999999995</v>
      </c>
      <c r="S16" s="223" vm="521">
        <v>0.69217399999999996</v>
      </c>
      <c r="T16" s="223" vm="522">
        <v>0.68827000000000005</v>
      </c>
      <c r="U16" s="223" vm="523">
        <v>0.70576899999999998</v>
      </c>
      <c r="V16" s="223" vm="524">
        <v>0.73269300000000004</v>
      </c>
      <c r="W16" s="223" vm="525">
        <v>0.77344900000000005</v>
      </c>
      <c r="X16" s="223" vm="526">
        <v>0.78758899999999998</v>
      </c>
      <c r="Y16" s="223" vm="527">
        <v>0.79903199999999996</v>
      </c>
      <c r="Z16" s="223" vm="528">
        <v>0.78770399999999996</v>
      </c>
      <c r="AA16" s="223" vm="841">
        <v>0.81836900000000001</v>
      </c>
      <c r="AB16" s="701">
        <v>6</v>
      </c>
      <c r="AC16" s="211" t="s">
        <v>17</v>
      </c>
    </row>
    <row r="17" spans="2:29" x14ac:dyDescent="0.2">
      <c r="B17" s="10" t="s">
        <v>22</v>
      </c>
      <c r="C17" s="331">
        <v>0.39668609999999999</v>
      </c>
      <c r="D17" s="198">
        <v>0.38513890000000001</v>
      </c>
      <c r="E17" s="198">
        <v>0.37208210000000003</v>
      </c>
      <c r="F17" s="198">
        <v>0.41705819999999999</v>
      </c>
      <c r="G17" s="198">
        <v>0.44935530000000001</v>
      </c>
      <c r="H17" s="198">
        <v>0.4356199</v>
      </c>
      <c r="I17" s="198">
        <v>0.4232823</v>
      </c>
      <c r="J17" s="198">
        <v>0.4</v>
      </c>
      <c r="K17" s="198">
        <v>0.38744349523069876</v>
      </c>
      <c r="L17" s="198">
        <v>0.39225929279561655</v>
      </c>
      <c r="M17" s="224">
        <v>0.40985808636894111</v>
      </c>
      <c r="N17" s="224" vm="529">
        <v>0.41072999999999998</v>
      </c>
      <c r="O17" s="224" vm="530">
        <v>0.39849800000000002</v>
      </c>
      <c r="P17" s="224" vm="531">
        <v>0.31454399999999999</v>
      </c>
      <c r="Q17" s="224" vm="532">
        <v>0.28747200000000001</v>
      </c>
      <c r="R17" s="224" vm="533">
        <v>0.279945</v>
      </c>
      <c r="S17" s="224" vm="534">
        <v>0.26443899999999998</v>
      </c>
      <c r="T17" s="224" vm="535">
        <v>0.26049899999999998</v>
      </c>
      <c r="U17" s="224" vm="536">
        <v>0.26226300000000002</v>
      </c>
      <c r="V17" s="224" vm="537">
        <v>0.24695800000000001</v>
      </c>
      <c r="W17" s="224" vm="538">
        <v>0.23691799999999999</v>
      </c>
      <c r="X17" s="224" vm="539">
        <v>0.23935200000000001</v>
      </c>
      <c r="Y17" s="224" vm="540">
        <v>0.23462</v>
      </c>
      <c r="Z17" s="224" vm="541">
        <v>0.237815</v>
      </c>
      <c r="AA17" s="224" vm="842">
        <v>0.23763400000000001</v>
      </c>
      <c r="AB17" s="700">
        <v>21</v>
      </c>
      <c r="AC17" s="213" t="s">
        <v>22</v>
      </c>
    </row>
    <row r="18" spans="2:29" x14ac:dyDescent="0.2">
      <c r="B18" s="84" t="s">
        <v>23</v>
      </c>
      <c r="C18" s="330">
        <v>0.4165759</v>
      </c>
      <c r="D18" s="196">
        <v>0.441054</v>
      </c>
      <c r="E18" s="196">
        <v>0.3896135</v>
      </c>
      <c r="F18" s="196">
        <v>0.3920208</v>
      </c>
      <c r="G18" s="196">
        <v>0.34959639999999997</v>
      </c>
      <c r="H18" s="196">
        <v>0.25041619999999998</v>
      </c>
      <c r="I18" s="196">
        <v>0.1782617</v>
      </c>
      <c r="J18" s="196">
        <v>0.2</v>
      </c>
      <c r="K18" s="196">
        <v>0.15615858432502483</v>
      </c>
      <c r="L18" s="196">
        <v>0.2633917089480699</v>
      </c>
      <c r="M18" s="223">
        <v>0.26924713512244508</v>
      </c>
      <c r="N18" s="223" vm="542">
        <v>0.27292100000000002</v>
      </c>
      <c r="O18" s="223" vm="543">
        <v>0.27707399999999999</v>
      </c>
      <c r="P18" s="223" vm="544">
        <v>0.29151100000000002</v>
      </c>
      <c r="Q18" s="223" vm="545">
        <v>0.28464899999999999</v>
      </c>
      <c r="R18" s="223" vm="546">
        <v>0.271339</v>
      </c>
      <c r="S18" s="223" vm="547">
        <v>0.27954200000000001</v>
      </c>
      <c r="T18" s="223" vm="548">
        <v>0.28643200000000002</v>
      </c>
      <c r="U18" s="223" vm="549">
        <v>0.27673500000000001</v>
      </c>
      <c r="V18" s="223" vm="550">
        <v>0.27412300000000001</v>
      </c>
      <c r="W18" s="223" vm="551">
        <v>0.26714500000000002</v>
      </c>
      <c r="X18" s="223" vm="552">
        <v>0.25584899999999999</v>
      </c>
      <c r="Y18" s="223" vm="553">
        <v>0.25350099999999998</v>
      </c>
      <c r="Z18" s="223" vm="554">
        <v>0.26845599999999997</v>
      </c>
      <c r="AA18" s="223" vm="843">
        <v>0.25831599999999999</v>
      </c>
      <c r="AB18" s="701">
        <v>19</v>
      </c>
      <c r="AC18" s="211" t="s">
        <v>23</v>
      </c>
    </row>
    <row r="19" spans="2:29" x14ac:dyDescent="0.2">
      <c r="B19" s="10" t="s">
        <v>44</v>
      </c>
      <c r="C19" s="331"/>
      <c r="D19" s="198"/>
      <c r="E19" s="198"/>
      <c r="F19" s="198"/>
      <c r="G19" s="198"/>
      <c r="H19" s="198"/>
      <c r="I19" s="198"/>
      <c r="J19" s="198">
        <v>0.8</v>
      </c>
      <c r="K19" s="198">
        <v>0.99362836473550176</v>
      </c>
      <c r="L19" s="198">
        <v>1.0470307251765059</v>
      </c>
      <c r="M19" s="224">
        <v>1.0680742887024246</v>
      </c>
      <c r="N19" s="224" vm="555">
        <v>1.0826769999999999</v>
      </c>
      <c r="O19" s="224" vm="556">
        <v>1.087431</v>
      </c>
      <c r="P19" s="224" vm="557">
        <v>1.048748</v>
      </c>
      <c r="Q19" s="224" vm="558">
        <v>0.85649900000000001</v>
      </c>
      <c r="R19" s="224" vm="559">
        <v>0.84321199999999996</v>
      </c>
      <c r="S19" s="224" vm="560">
        <v>0.83835000000000004</v>
      </c>
      <c r="T19" s="224" vm="561">
        <v>0.79533500000000001</v>
      </c>
      <c r="U19" s="224" vm="562">
        <v>0.79549899999999996</v>
      </c>
      <c r="V19" s="224" vm="563">
        <v>0.85028899999999996</v>
      </c>
      <c r="W19" s="224" vm="564">
        <v>0.82928500000000005</v>
      </c>
      <c r="X19" s="224" vm="565">
        <v>0.839978</v>
      </c>
      <c r="Y19" s="224" vm="566">
        <v>0.87791399999999997</v>
      </c>
      <c r="Z19" s="224" vm="567">
        <v>0.80604500000000001</v>
      </c>
      <c r="AA19" s="224" vm="844">
        <v>0.791825</v>
      </c>
      <c r="AB19" s="700">
        <v>7</v>
      </c>
      <c r="AC19" s="213" t="s">
        <v>44</v>
      </c>
    </row>
    <row r="20" spans="2:29" x14ac:dyDescent="0.2">
      <c r="B20" s="84" t="s">
        <v>25</v>
      </c>
      <c r="C20" s="330">
        <v>0.45612170000000002</v>
      </c>
      <c r="D20" s="196">
        <v>0.43412440000000002</v>
      </c>
      <c r="E20" s="196">
        <v>0.43980269999999999</v>
      </c>
      <c r="F20" s="196">
        <v>0.47200530000000002</v>
      </c>
      <c r="G20" s="196">
        <v>0.55573280000000003</v>
      </c>
      <c r="H20" s="196">
        <v>0.55912919999999999</v>
      </c>
      <c r="I20" s="196">
        <v>0.56707700000000005</v>
      </c>
      <c r="J20" s="196">
        <v>0.5</v>
      </c>
      <c r="K20" s="196">
        <v>0.56798342371405219</v>
      </c>
      <c r="L20" s="196">
        <v>0.55062174688701948</v>
      </c>
      <c r="M20" s="223">
        <v>0.5570824960705848</v>
      </c>
      <c r="N20" s="223" vm="568">
        <v>0.55948200000000003</v>
      </c>
      <c r="O20" s="223" vm="569">
        <v>0.57151200000000002</v>
      </c>
      <c r="P20" s="223" vm="570">
        <v>0.55571899999999996</v>
      </c>
      <c r="Q20" s="223" vm="571">
        <v>0.555585</v>
      </c>
      <c r="R20" s="223" vm="572">
        <v>0.55241799999999996</v>
      </c>
      <c r="S20" s="223" vm="573">
        <v>0.56964199999999998</v>
      </c>
      <c r="T20" s="223" vm="574">
        <v>0.61217999999999995</v>
      </c>
      <c r="U20" s="223" vm="575">
        <v>0.60158100000000003</v>
      </c>
      <c r="V20" s="223" vm="576">
        <v>0.59431999999999996</v>
      </c>
      <c r="W20" s="223" vm="577">
        <v>0.60331500000000005</v>
      </c>
      <c r="X20" s="223" vm="578">
        <v>0.61866399999999999</v>
      </c>
      <c r="Y20" s="223" vm="579">
        <v>0.60416800000000004</v>
      </c>
      <c r="Z20" s="223" vm="580">
        <v>0.61475400000000002</v>
      </c>
      <c r="AA20" s="223" vm="845">
        <v>0.59779400000000005</v>
      </c>
      <c r="AB20" s="701">
        <v>10</v>
      </c>
      <c r="AC20" s="211" t="s">
        <v>25</v>
      </c>
    </row>
    <row r="21" spans="2:29" x14ac:dyDescent="0.2">
      <c r="B21" s="10" t="s">
        <v>4</v>
      </c>
      <c r="C21" s="331">
        <v>2.343493</v>
      </c>
      <c r="D21" s="198">
        <v>2.270721</v>
      </c>
      <c r="E21" s="198">
        <v>2.0262549999999999</v>
      </c>
      <c r="F21" s="198">
        <v>2.0078420000000001</v>
      </c>
      <c r="G21" s="198">
        <v>1.9305969999999999</v>
      </c>
      <c r="H21" s="198">
        <v>1.993646</v>
      </c>
      <c r="I21" s="198">
        <v>2.0212889999999999</v>
      </c>
      <c r="J21" s="198">
        <v>1.8</v>
      </c>
      <c r="K21" s="198">
        <v>1.6978891675359593</v>
      </c>
      <c r="L21" s="198">
        <v>1.7313225281365172</v>
      </c>
      <c r="M21" s="224">
        <v>1.4343232215961419</v>
      </c>
      <c r="N21" s="224" vm="581">
        <v>1.303123</v>
      </c>
      <c r="O21" s="224" vm="582">
        <v>1.4379059999999999</v>
      </c>
      <c r="P21" s="224" vm="583">
        <v>1.4174340000000001</v>
      </c>
      <c r="Q21" s="224" vm="584">
        <v>1.150291</v>
      </c>
      <c r="R21" s="224" vm="585">
        <v>0.93972299999999997</v>
      </c>
      <c r="S21" s="224" vm="586">
        <v>0.81553200000000003</v>
      </c>
      <c r="T21" s="224" vm="587">
        <v>0.70933400000000002</v>
      </c>
      <c r="U21" s="224" vm="588">
        <v>0.60072400000000004</v>
      </c>
      <c r="V21" s="224" vm="589">
        <v>0.67725400000000002</v>
      </c>
      <c r="W21" s="224" vm="590">
        <v>0.64453000000000005</v>
      </c>
      <c r="X21" s="224" vm="591">
        <v>0.615699</v>
      </c>
      <c r="Y21" s="224" vm="592">
        <v>0.61428099999999997</v>
      </c>
      <c r="Z21" s="224" vm="593">
        <v>0.59419599999999995</v>
      </c>
      <c r="AA21" s="224" vm="846">
        <v>0.52183100000000004</v>
      </c>
      <c r="AB21" s="700">
        <v>12</v>
      </c>
      <c r="AC21" s="213" t="s">
        <v>4</v>
      </c>
    </row>
    <row r="22" spans="2:29" x14ac:dyDescent="0.2">
      <c r="B22" s="84" t="s">
        <v>8</v>
      </c>
      <c r="C22" s="330">
        <v>0</v>
      </c>
      <c r="D22" s="196">
        <v>0</v>
      </c>
      <c r="E22" s="196">
        <v>2.2480900000000002E-2</v>
      </c>
      <c r="F22" s="196">
        <v>9.4331799999999993E-2</v>
      </c>
      <c r="G22" s="196">
        <v>0.15219820000000001</v>
      </c>
      <c r="H22" s="196">
        <v>0.3393292</v>
      </c>
      <c r="I22" s="196">
        <v>0.3164862</v>
      </c>
      <c r="J22" s="196">
        <v>0.3</v>
      </c>
      <c r="K22" s="196">
        <v>0.24375440911551494</v>
      </c>
      <c r="L22" s="196">
        <v>0.30809925348385808</v>
      </c>
      <c r="M22" s="223">
        <v>0.29334673464071698</v>
      </c>
      <c r="N22" s="223" vm="594">
        <v>0.28514</v>
      </c>
      <c r="O22" s="223" vm="595">
        <v>0.26422400000000001</v>
      </c>
      <c r="P22" s="223" vm="596">
        <v>0.21576100000000001</v>
      </c>
      <c r="Q22" s="223" vm="597">
        <v>0.217444</v>
      </c>
      <c r="R22" s="223" vm="598">
        <v>0.340839</v>
      </c>
      <c r="S22" s="223" vm="599">
        <v>0.45038899999999998</v>
      </c>
      <c r="T22" s="223" vm="600">
        <v>0.426286</v>
      </c>
      <c r="U22" s="223" vm="601">
        <v>0.45034400000000002</v>
      </c>
      <c r="V22" s="223" vm="602">
        <v>0.43933100000000003</v>
      </c>
      <c r="W22" s="223" vm="603">
        <v>0.45390200000000003</v>
      </c>
      <c r="X22" s="223" vm="604">
        <v>0.46136300000000002</v>
      </c>
      <c r="Y22" s="223" vm="605">
        <v>0.421101</v>
      </c>
      <c r="Z22" s="223" vm="606">
        <v>0.39723799999999998</v>
      </c>
      <c r="AA22" s="223" vm="847">
        <v>0.38213900000000001</v>
      </c>
      <c r="AB22" s="701">
        <v>15</v>
      </c>
      <c r="AC22" s="211" t="s">
        <v>8</v>
      </c>
    </row>
    <row r="23" spans="2:29" x14ac:dyDescent="0.2">
      <c r="B23" s="10" t="s">
        <v>9</v>
      </c>
      <c r="C23" s="331">
        <v>0.73167190000000004</v>
      </c>
      <c r="D23" s="198">
        <v>0.70859349999999999</v>
      </c>
      <c r="E23" s="198">
        <v>0.82404319999999998</v>
      </c>
      <c r="F23" s="198">
        <v>0.76955899999999999</v>
      </c>
      <c r="G23" s="198">
        <v>0.68487450000000005</v>
      </c>
      <c r="H23" s="198">
        <v>0.66597280000000003</v>
      </c>
      <c r="I23" s="198">
        <v>0.66064480000000003</v>
      </c>
      <c r="J23" s="198">
        <v>0.7</v>
      </c>
      <c r="K23" s="198">
        <v>0.73382286155198073</v>
      </c>
      <c r="L23" s="198">
        <v>0.7828038454911509</v>
      </c>
      <c r="M23" s="224">
        <v>0.47597844261551708</v>
      </c>
      <c r="N23" s="224" vm="607">
        <v>9.4370999999999997E-2</v>
      </c>
      <c r="O23" s="224" vm="608">
        <v>0.102856</v>
      </c>
      <c r="P23" s="224" vm="609">
        <v>4.4637999999999997E-2</v>
      </c>
      <c r="Q23" s="224" vm="610">
        <v>4.283E-2</v>
      </c>
      <c r="R23" s="224" vm="611">
        <v>4.5155000000000001E-2</v>
      </c>
      <c r="S23" s="224" vm="612">
        <v>4.5659999999999999E-2</v>
      </c>
      <c r="T23" s="224" vm="613">
        <v>4.6170999999999997E-2</v>
      </c>
      <c r="U23" s="224" vm="614">
        <v>8.7332999999999994E-2</v>
      </c>
      <c r="V23" s="224" vm="615">
        <v>0.100548</v>
      </c>
      <c r="W23" s="224" vm="616">
        <v>8.5011000000000003E-2</v>
      </c>
      <c r="X23" s="224" vm="617">
        <v>8.6506E-2</v>
      </c>
      <c r="Y23" s="224" vm="618">
        <v>8.1511E-2</v>
      </c>
      <c r="Z23" s="224" vm="619">
        <v>8.5071999999999995E-2</v>
      </c>
      <c r="AA23" s="224" vm="848">
        <v>7.8370999999999996E-2</v>
      </c>
      <c r="AB23" s="700">
        <v>26</v>
      </c>
      <c r="AC23" s="213" t="s">
        <v>9</v>
      </c>
    </row>
    <row r="24" spans="2:29" x14ac:dyDescent="0.2">
      <c r="B24" s="84" t="s">
        <v>26</v>
      </c>
      <c r="C24" s="330">
        <v>0.13911989999999999</v>
      </c>
      <c r="D24" s="196">
        <v>0.13740930000000001</v>
      </c>
      <c r="E24" s="196">
        <v>0.13856450000000001</v>
      </c>
      <c r="F24" s="196">
        <v>0.1390662</v>
      </c>
      <c r="G24" s="196">
        <v>0.13037180000000001</v>
      </c>
      <c r="H24" s="196">
        <v>0.121987</v>
      </c>
      <c r="I24" s="196">
        <v>0.1262499</v>
      </c>
      <c r="J24" s="196">
        <v>0.1</v>
      </c>
      <c r="K24" s="196">
        <v>0.114995533768979</v>
      </c>
      <c r="L24" s="196">
        <v>0.11049286921658824</v>
      </c>
      <c r="M24" s="223">
        <v>0.10535654783390495</v>
      </c>
      <c r="N24" s="223" vm="620">
        <v>0.107214</v>
      </c>
      <c r="O24" s="223" vm="621">
        <v>0.17750199999999999</v>
      </c>
      <c r="P24" s="223" vm="622">
        <v>0.176456</v>
      </c>
      <c r="Q24" s="223" vm="623">
        <v>0.19784599999999999</v>
      </c>
      <c r="R24" s="223" vm="624">
        <v>0.164076</v>
      </c>
      <c r="S24" s="223" vm="625">
        <v>0.14813699999999999</v>
      </c>
      <c r="T24" s="223" vm="626">
        <v>0.140234</v>
      </c>
      <c r="U24" s="223" vm="627">
        <v>0.14996699999999999</v>
      </c>
      <c r="V24" s="223" vm="628">
        <v>0.13972200000000001</v>
      </c>
      <c r="W24" s="223" vm="629">
        <v>0.13341700000000001</v>
      </c>
      <c r="X24" s="223" vm="630">
        <v>0.12332</v>
      </c>
      <c r="Y24" s="223" vm="631">
        <v>0.118768</v>
      </c>
      <c r="Z24" s="223" vm="632">
        <v>0.113118</v>
      </c>
      <c r="AA24" s="223" vm="849">
        <v>0.10745399999999999</v>
      </c>
      <c r="AB24" s="701">
        <v>25</v>
      </c>
      <c r="AC24" s="211" t="s">
        <v>26</v>
      </c>
    </row>
    <row r="25" spans="2:29" x14ac:dyDescent="0.2">
      <c r="B25" s="10" t="s">
        <v>7</v>
      </c>
      <c r="C25" s="331">
        <v>0.16199859999999999</v>
      </c>
      <c r="D25" s="198">
        <v>0.30257420000000002</v>
      </c>
      <c r="E25" s="198">
        <v>0.31271680000000002</v>
      </c>
      <c r="F25" s="198">
        <v>0.31091679999999999</v>
      </c>
      <c r="G25" s="198">
        <v>0.39689849999999999</v>
      </c>
      <c r="H25" s="198">
        <v>0.38854509999999998</v>
      </c>
      <c r="I25" s="198">
        <v>0.39367950000000002</v>
      </c>
      <c r="J25" s="198">
        <v>0.4</v>
      </c>
      <c r="K25" s="198">
        <v>0.44970142717773642</v>
      </c>
      <c r="L25" s="198">
        <v>0.76309416822191378</v>
      </c>
      <c r="M25" s="224">
        <v>0.52451532582529559</v>
      </c>
      <c r="N25" s="224" vm="633">
        <v>0.57789999999999997</v>
      </c>
      <c r="O25" s="224" vm="634">
        <v>0.63262799999999997</v>
      </c>
      <c r="P25" s="224" vm="635">
        <v>0.56512499999999999</v>
      </c>
      <c r="Q25" s="224" vm="636">
        <v>0.45748299999999997</v>
      </c>
      <c r="R25" s="224" vm="637">
        <v>0.466088</v>
      </c>
      <c r="S25" s="224" vm="638">
        <v>0.46466099999999999</v>
      </c>
      <c r="T25" s="224" vm="639">
        <v>0.41120499999999999</v>
      </c>
      <c r="U25" s="224" vm="640">
        <v>0.38887300000000002</v>
      </c>
      <c r="V25" s="224" vm="641">
        <v>0.370506</v>
      </c>
      <c r="W25" s="224" vm="642">
        <v>0.36287799999999998</v>
      </c>
      <c r="X25" s="224" vm="643">
        <v>0.358987</v>
      </c>
      <c r="Y25" s="224" vm="644">
        <v>0.34690399999999999</v>
      </c>
      <c r="Z25" s="224" vm="645">
        <v>0.33013100000000001</v>
      </c>
      <c r="AA25" s="224" vm="850">
        <v>0.30751200000000001</v>
      </c>
      <c r="AB25" s="700">
        <v>16</v>
      </c>
      <c r="AC25" s="213" t="s">
        <v>7</v>
      </c>
    </row>
    <row r="26" spans="2:29" x14ac:dyDescent="0.2">
      <c r="B26" s="84" t="s">
        <v>10</v>
      </c>
      <c r="C26" s="330">
        <v>2.25854</v>
      </c>
      <c r="D26" s="196">
        <v>2.157769</v>
      </c>
      <c r="E26" s="196">
        <v>2.1774450000000001</v>
      </c>
      <c r="F26" s="196">
        <v>2.2613539999999999</v>
      </c>
      <c r="G26" s="196">
        <v>2.3814299999999999</v>
      </c>
      <c r="H26" s="196">
        <v>2.2114850000000001</v>
      </c>
      <c r="I26" s="196">
        <v>2.0499130000000001</v>
      </c>
      <c r="J26" s="196">
        <v>1.9</v>
      </c>
      <c r="K26" s="196">
        <v>1.9721133355424654</v>
      </c>
      <c r="L26" s="196">
        <v>1.6550410111462319</v>
      </c>
      <c r="M26" s="223">
        <v>1.6576463766313794</v>
      </c>
      <c r="N26" s="223" vm="646">
        <v>1.7243170000000001</v>
      </c>
      <c r="O26" s="223" vm="647">
        <v>1.5860829999999999</v>
      </c>
      <c r="P26" s="223" vm="648">
        <v>1.576057</v>
      </c>
      <c r="Q26" s="223" vm="649">
        <v>1.538214</v>
      </c>
      <c r="R26" s="223" vm="650">
        <v>1.32508</v>
      </c>
      <c r="S26" s="223" vm="651">
        <v>1.3610329999999999</v>
      </c>
      <c r="T26" s="223" vm="652">
        <v>1.2162649999999999</v>
      </c>
      <c r="U26" s="223" vm="653">
        <v>1.1253919999999999</v>
      </c>
      <c r="V26" s="223" vm="654">
        <v>1.1122909999999999</v>
      </c>
      <c r="W26" s="223" vm="655">
        <v>1.124314</v>
      </c>
      <c r="X26" s="223" vm="656">
        <v>1.0907750000000001</v>
      </c>
      <c r="Y26" s="223" vm="657">
        <v>1.0939700000000001</v>
      </c>
      <c r="Z26" s="223" vm="658">
        <v>1.0607930000000001</v>
      </c>
      <c r="AA26" s="223" vm="851">
        <v>1.0196909999999999</v>
      </c>
      <c r="AB26" s="701">
        <v>2</v>
      </c>
      <c r="AC26" s="211" t="s">
        <v>10</v>
      </c>
    </row>
    <row r="27" spans="2:29" x14ac:dyDescent="0.2">
      <c r="B27" s="10" t="s">
        <v>18</v>
      </c>
      <c r="C27" s="331">
        <v>1.3293550000000001</v>
      </c>
      <c r="D27" s="198">
        <v>1.4692499999999999</v>
      </c>
      <c r="E27" s="198">
        <v>1.2882880000000001</v>
      </c>
      <c r="F27" s="198">
        <v>1.3838619999999999</v>
      </c>
      <c r="G27" s="198">
        <v>1.4513469999999999</v>
      </c>
      <c r="H27" s="198">
        <v>1.391521</v>
      </c>
      <c r="I27" s="198">
        <v>1.3014509999999999</v>
      </c>
      <c r="J27" s="198">
        <v>1.1000000000000001</v>
      </c>
      <c r="K27" s="198">
        <v>1.1528190877314866</v>
      </c>
      <c r="L27" s="198">
        <v>1.1883062722950573</v>
      </c>
      <c r="M27" s="224">
        <v>1.2124066868398433</v>
      </c>
      <c r="N27" s="224" vm="659">
        <v>1.23566</v>
      </c>
      <c r="O27" s="224" vm="660">
        <v>1.2303569999999999</v>
      </c>
      <c r="P27" s="224" vm="661">
        <v>1.202723</v>
      </c>
      <c r="Q27" s="224" vm="662">
        <v>1.123804</v>
      </c>
      <c r="R27" s="224" vm="663">
        <v>1.1195470000000001</v>
      </c>
      <c r="S27" s="224" vm="664">
        <v>1.0812489999999999</v>
      </c>
      <c r="T27" s="224" vm="665">
        <v>0.99775499999999995</v>
      </c>
      <c r="U27" s="224" vm="666">
        <v>0.92753099999999999</v>
      </c>
      <c r="V27" s="224" vm="667">
        <v>0.97608600000000001</v>
      </c>
      <c r="W27" s="224" vm="668">
        <v>1.014626</v>
      </c>
      <c r="X27" s="224" vm="669">
        <v>1.0109589999999999</v>
      </c>
      <c r="Y27" s="224" vm="670">
        <v>1.0401739999999999</v>
      </c>
      <c r="Z27" s="224" vm="671">
        <v>1.04155</v>
      </c>
      <c r="AA27" s="224" vm="852">
        <v>1.0120370000000001</v>
      </c>
      <c r="AB27" s="700">
        <v>3</v>
      </c>
      <c r="AC27" s="213" t="s">
        <v>18</v>
      </c>
    </row>
    <row r="28" spans="2:29" x14ac:dyDescent="0.2">
      <c r="B28" s="84" t="s">
        <v>27</v>
      </c>
      <c r="C28" s="330">
        <v>0.70157990000000003</v>
      </c>
      <c r="D28" s="196">
        <v>0.69325530000000002</v>
      </c>
      <c r="E28" s="196">
        <v>0.68540639999999997</v>
      </c>
      <c r="F28" s="196">
        <v>0.70953339999999998</v>
      </c>
      <c r="G28" s="196">
        <v>0.70699449999999997</v>
      </c>
      <c r="H28" s="196">
        <v>0.80545820000000001</v>
      </c>
      <c r="I28" s="196">
        <v>0.86298699999999995</v>
      </c>
      <c r="J28" s="196">
        <v>0.9</v>
      </c>
      <c r="K28" s="196">
        <v>0.92272297265947234</v>
      </c>
      <c r="L28" s="196">
        <v>0.85242030611152619</v>
      </c>
      <c r="M28" s="223">
        <v>0.84869925576926109</v>
      </c>
      <c r="N28" s="223" vm="672">
        <v>0.82666700000000004</v>
      </c>
      <c r="O28" s="223" vm="673">
        <v>0.77502300000000002</v>
      </c>
      <c r="P28" s="223" vm="674">
        <v>0.76011600000000001</v>
      </c>
      <c r="Q28" s="223" vm="675">
        <v>0.78266899999999995</v>
      </c>
      <c r="R28" s="223" vm="676">
        <v>0.76553899999999997</v>
      </c>
      <c r="S28" s="223" vm="677">
        <v>0.78593000000000002</v>
      </c>
      <c r="T28" s="223" vm="678">
        <v>0.80415999999999999</v>
      </c>
      <c r="U28" s="223" vm="679">
        <v>0.78999399999999997</v>
      </c>
      <c r="V28" s="223" vm="680">
        <v>0.86310299999999995</v>
      </c>
      <c r="W28" s="223" vm="681">
        <v>0.844746</v>
      </c>
      <c r="X28" s="223" vm="682">
        <v>0.84477999999999998</v>
      </c>
      <c r="Y28" s="223" vm="683">
        <v>0.86921700000000002</v>
      </c>
      <c r="Z28" s="223" vm="684">
        <v>0.85419500000000004</v>
      </c>
      <c r="AA28" s="223" vm="853">
        <v>0.85613600000000001</v>
      </c>
      <c r="AB28" s="701">
        <v>5</v>
      </c>
      <c r="AC28" s="211" t="s">
        <v>27</v>
      </c>
    </row>
    <row r="29" spans="2:29" x14ac:dyDescent="0.2">
      <c r="B29" s="10" t="s">
        <v>11</v>
      </c>
      <c r="C29" s="331">
        <v>0.18859970000000001</v>
      </c>
      <c r="D29" s="198">
        <v>0.22725310000000001</v>
      </c>
      <c r="E29" s="198">
        <v>0.25244830000000001</v>
      </c>
      <c r="F29" s="198">
        <v>0.1153267</v>
      </c>
      <c r="G29" s="198">
        <v>0.12678619999999999</v>
      </c>
      <c r="H29" s="198">
        <v>0.17947869999999999</v>
      </c>
      <c r="I29" s="198">
        <v>0.1726606</v>
      </c>
      <c r="J29" s="198">
        <v>0.2</v>
      </c>
      <c r="K29" s="198">
        <v>0.21644816683994281</v>
      </c>
      <c r="L29" s="198">
        <v>0.33781241831075193</v>
      </c>
      <c r="M29" s="224">
        <v>0.2807764084857533</v>
      </c>
      <c r="N29" s="224" vm="685">
        <v>0.23144000000000001</v>
      </c>
      <c r="O29" s="224" vm="686">
        <v>0.235684</v>
      </c>
      <c r="P29" s="224" vm="687">
        <v>0.25037500000000001</v>
      </c>
      <c r="Q29" s="224" vm="688">
        <v>0.22423699999999999</v>
      </c>
      <c r="R29" s="224" vm="689">
        <v>0.2084</v>
      </c>
      <c r="S29" s="224" vm="690">
        <v>0.18904499999999999</v>
      </c>
      <c r="T29" s="224" vm="691">
        <v>0.18736700000000001</v>
      </c>
      <c r="U29" s="224" vm="692">
        <v>0.19337399999999999</v>
      </c>
      <c r="V29" s="224" vm="693">
        <v>0.20163600000000001</v>
      </c>
      <c r="W29" s="224" vm="694">
        <v>0.21191599999999999</v>
      </c>
      <c r="X29" s="224" vm="695">
        <v>0.22636600000000001</v>
      </c>
      <c r="Y29" s="224" vm="696">
        <v>0.227662</v>
      </c>
      <c r="Z29" s="224" vm="697">
        <v>0.23108500000000001</v>
      </c>
      <c r="AA29" s="224" vm="854">
        <v>0.222665</v>
      </c>
      <c r="AB29" s="700">
        <v>22</v>
      </c>
      <c r="AC29" s="213" t="s">
        <v>11</v>
      </c>
    </row>
    <row r="30" spans="2:29" x14ac:dyDescent="0.2">
      <c r="B30" s="84" t="s">
        <v>28</v>
      </c>
      <c r="C30" s="330">
        <v>0.86604979999999998</v>
      </c>
      <c r="D30" s="196">
        <v>0.94633370000000006</v>
      </c>
      <c r="E30" s="196">
        <v>0.92693919999999996</v>
      </c>
      <c r="F30" s="196">
        <v>1.0257719999999999</v>
      </c>
      <c r="G30" s="196">
        <v>1.126511</v>
      </c>
      <c r="H30" s="196">
        <v>1.069688</v>
      </c>
      <c r="I30" s="196">
        <v>1.059296</v>
      </c>
      <c r="J30" s="196">
        <v>1</v>
      </c>
      <c r="K30" s="196">
        <v>0.83345796988607579</v>
      </c>
      <c r="L30" s="196">
        <v>0.88004260636496556</v>
      </c>
      <c r="M30" s="223">
        <v>0.89281171566050599</v>
      </c>
      <c r="N30" s="223" vm="698">
        <v>0.85177899999999995</v>
      </c>
      <c r="O30" s="223" vm="699">
        <v>0.82384000000000002</v>
      </c>
      <c r="P30" s="223" vm="700">
        <v>0.66722400000000004</v>
      </c>
      <c r="Q30" s="223" vm="701">
        <v>0.59025000000000005</v>
      </c>
      <c r="R30" s="223" vm="702">
        <v>0.64036199999999999</v>
      </c>
      <c r="S30" s="223" vm="703">
        <v>0.57258500000000001</v>
      </c>
      <c r="T30" s="223" vm="704">
        <v>0.48249199999999998</v>
      </c>
      <c r="U30" s="223" vm="705">
        <v>0.52103200000000005</v>
      </c>
      <c r="V30" s="223" vm="706">
        <v>0.58632099999999998</v>
      </c>
      <c r="W30" s="223" vm="707">
        <v>0.62480800000000003</v>
      </c>
      <c r="X30" s="223" vm="708">
        <v>0.67100499999999996</v>
      </c>
      <c r="Y30" s="223" vm="709">
        <v>0.70144700000000004</v>
      </c>
      <c r="Z30" s="223" vm="710">
        <v>0.70380299999999996</v>
      </c>
      <c r="AA30" s="223" vm="855">
        <v>0.67415000000000003</v>
      </c>
      <c r="AB30" s="701">
        <v>8</v>
      </c>
      <c r="AC30" s="211" t="s">
        <v>28</v>
      </c>
    </row>
    <row r="31" spans="2:29" x14ac:dyDescent="0.2">
      <c r="B31" s="10" t="s">
        <v>12</v>
      </c>
      <c r="C31" s="331">
        <v>0</v>
      </c>
      <c r="D31" s="198">
        <v>0</v>
      </c>
      <c r="E31" s="198">
        <v>6.7372299999999996E-2</v>
      </c>
      <c r="F31" s="198">
        <v>4.8576300000000003E-2</v>
      </c>
      <c r="G31" s="198">
        <v>0.123028</v>
      </c>
      <c r="H31" s="198">
        <v>6.0134199999999999E-2</v>
      </c>
      <c r="I31" s="198">
        <v>7.1219099999999994E-2</v>
      </c>
      <c r="J31" s="198">
        <v>0.1</v>
      </c>
      <c r="K31" s="198">
        <v>6.6612599071468367E-2</v>
      </c>
      <c r="L31" s="198">
        <v>6.3317192795955532E-2</v>
      </c>
      <c r="M31" s="224">
        <v>6.1861233059357437E-2</v>
      </c>
      <c r="N31" s="224" vm="711">
        <v>0.14660300000000001</v>
      </c>
      <c r="O31" s="224" vm="712">
        <v>0.33872000000000002</v>
      </c>
      <c r="P31" s="224" vm="713">
        <v>0.34349400000000002</v>
      </c>
      <c r="Q31" s="224" vm="714">
        <v>0.26553300000000002</v>
      </c>
      <c r="R31" s="224" vm="715">
        <v>0.31897999999999999</v>
      </c>
      <c r="S31" s="224" vm="716">
        <v>0.23816000000000001</v>
      </c>
      <c r="T31" s="224" vm="717">
        <v>0.26405400000000001</v>
      </c>
      <c r="U31" s="224" vm="718">
        <v>0.27654000000000001</v>
      </c>
      <c r="V31" s="224" vm="719">
        <v>0.26155</v>
      </c>
      <c r="W31" s="224" vm="720">
        <v>0.25140800000000002</v>
      </c>
      <c r="X31" s="224" vm="721">
        <v>0.23521300000000001</v>
      </c>
      <c r="Y31" s="224" vm="722">
        <v>0.13752300000000001</v>
      </c>
      <c r="Z31" s="224" vm="723">
        <v>0.13845299999999999</v>
      </c>
      <c r="AA31" s="224" vm="856">
        <v>0.14056399999999999</v>
      </c>
      <c r="AB31" s="700">
        <v>23</v>
      </c>
      <c r="AC31" s="213" t="s">
        <v>12</v>
      </c>
    </row>
    <row r="32" spans="2:29" x14ac:dyDescent="0.2">
      <c r="B32" s="84" t="s">
        <v>14</v>
      </c>
      <c r="C32" s="330">
        <v>1.0207029999999999</v>
      </c>
      <c r="D32" s="196">
        <v>1.0031410000000001</v>
      </c>
      <c r="E32" s="196">
        <v>0.96252040000000005</v>
      </c>
      <c r="F32" s="196">
        <v>1.084444</v>
      </c>
      <c r="G32" s="196">
        <v>0.86040680000000003</v>
      </c>
      <c r="H32" s="196">
        <v>0.4368069</v>
      </c>
      <c r="I32" s="196">
        <v>0.43813600000000003</v>
      </c>
      <c r="J32" s="196">
        <v>0.4</v>
      </c>
      <c r="K32" s="196">
        <v>0.45765612110466947</v>
      </c>
      <c r="L32" s="196">
        <v>0.50372103996918383</v>
      </c>
      <c r="M32" s="223">
        <v>0.48691516845842975</v>
      </c>
      <c r="N32" s="223" vm="724">
        <v>0.46702900000000003</v>
      </c>
      <c r="O32" s="223" vm="725">
        <v>0.482962</v>
      </c>
      <c r="P32" s="223" vm="726">
        <v>0.46631699999999998</v>
      </c>
      <c r="Q32" s="223" vm="727">
        <v>0.405837</v>
      </c>
      <c r="R32" s="223" vm="728">
        <v>0.402306</v>
      </c>
      <c r="S32" s="223" vm="729">
        <v>0.39144800000000002</v>
      </c>
      <c r="T32" s="223" vm="730">
        <v>0.39673900000000001</v>
      </c>
      <c r="U32" s="223" vm="731">
        <v>0.44880300000000001</v>
      </c>
      <c r="V32" s="223" vm="732">
        <v>0.45316499999999998</v>
      </c>
      <c r="W32" s="223" vm="733">
        <v>0.45672200000000002</v>
      </c>
      <c r="X32" s="223" vm="734">
        <v>0.44103799999999999</v>
      </c>
      <c r="Y32" s="223" vm="735">
        <v>0.43704500000000002</v>
      </c>
      <c r="Z32" s="223" vm="736">
        <v>0.43500499999999998</v>
      </c>
      <c r="AA32" s="223" vm="857">
        <v>0.42426199999999997</v>
      </c>
      <c r="AB32" s="701">
        <v>14</v>
      </c>
      <c r="AC32" s="211" t="s">
        <v>14</v>
      </c>
    </row>
    <row r="33" spans="2:29" x14ac:dyDescent="0.2">
      <c r="B33" s="10" t="s">
        <v>13</v>
      </c>
      <c r="C33" s="331">
        <v>0.2438111</v>
      </c>
      <c r="D33" s="198">
        <v>0.23468259999999999</v>
      </c>
      <c r="E33" s="198">
        <v>0.22641849999999999</v>
      </c>
      <c r="F33" s="198">
        <v>0.2251234</v>
      </c>
      <c r="G33" s="198">
        <v>0.20889959999999999</v>
      </c>
      <c r="H33" s="198">
        <v>0.24508669999999999</v>
      </c>
      <c r="I33" s="198">
        <v>0.23238519999999999</v>
      </c>
      <c r="J33" s="198">
        <v>0.2</v>
      </c>
      <c r="K33" s="198">
        <v>0.20756055098184362</v>
      </c>
      <c r="L33" s="198">
        <v>0.18633861933849663</v>
      </c>
      <c r="M33" s="224">
        <v>0.18744982154936257</v>
      </c>
      <c r="N33" s="224" vm="737">
        <v>0.230381</v>
      </c>
      <c r="O33" s="224" vm="738">
        <v>0.24199799999999999</v>
      </c>
      <c r="P33" s="224" vm="739">
        <v>0.24188299999999999</v>
      </c>
      <c r="Q33" s="224" vm="740">
        <v>0.234628</v>
      </c>
      <c r="R33" s="224" vm="741">
        <v>0.22519400000000001</v>
      </c>
      <c r="S33" s="224" vm="742">
        <v>0.234095</v>
      </c>
      <c r="T33" s="224" vm="743">
        <v>0.22566600000000001</v>
      </c>
      <c r="U33" s="224" vm="744">
        <v>0.26694299999999999</v>
      </c>
      <c r="V33" s="224" vm="745">
        <v>0.27228999999999998</v>
      </c>
      <c r="W33" s="224" vm="746">
        <v>0.25564799999999999</v>
      </c>
      <c r="X33" s="224" vm="747">
        <v>0.263465</v>
      </c>
      <c r="Y33" s="224" vm="748">
        <v>0.26419700000000002</v>
      </c>
      <c r="Z33" s="224" vm="749">
        <v>0.25921699999999998</v>
      </c>
      <c r="AA33" s="224" vm="858">
        <v>0.24832499999999999</v>
      </c>
      <c r="AB33" s="700">
        <v>20</v>
      </c>
      <c r="AC33" s="213" t="s">
        <v>13</v>
      </c>
    </row>
    <row r="34" spans="2:29" x14ac:dyDescent="0.2">
      <c r="B34" s="84" t="s">
        <v>29</v>
      </c>
      <c r="C34" s="330">
        <v>0.77034749999999996</v>
      </c>
      <c r="D34" s="196">
        <v>0.95863880000000001</v>
      </c>
      <c r="E34" s="196">
        <v>0.98950190000000005</v>
      </c>
      <c r="F34" s="196">
        <v>1.0814520000000001</v>
      </c>
      <c r="G34" s="196">
        <v>1.1634869999999999</v>
      </c>
      <c r="H34" s="196">
        <v>1.103696</v>
      </c>
      <c r="I34" s="196">
        <v>0.97477510000000001</v>
      </c>
      <c r="J34" s="196">
        <v>1</v>
      </c>
      <c r="K34" s="196">
        <v>1.136116224293886</v>
      </c>
      <c r="L34" s="196">
        <v>1.2127942856061134</v>
      </c>
      <c r="M34" s="223">
        <v>1.1302596920681076</v>
      </c>
      <c r="N34" s="223" vm="750">
        <v>1.1128009999999999</v>
      </c>
      <c r="O34" s="223" vm="751">
        <v>1.005495</v>
      </c>
      <c r="P34" s="223" vm="752">
        <v>0.88024100000000005</v>
      </c>
      <c r="Q34" s="223" vm="753">
        <v>0.76590000000000003</v>
      </c>
      <c r="R34" s="223" vm="754">
        <v>0.89825299999999997</v>
      </c>
      <c r="S34" s="223" vm="755">
        <v>0.95253500000000002</v>
      </c>
      <c r="T34" s="223" vm="756">
        <v>0.90530600000000006</v>
      </c>
      <c r="U34" s="223" vm="757">
        <v>0.90690599999999999</v>
      </c>
      <c r="V34" s="223" vm="758">
        <v>0.89271500000000004</v>
      </c>
      <c r="W34" s="223" vm="759">
        <v>0.876529</v>
      </c>
      <c r="X34" s="223" vm="760">
        <v>0.95823100000000005</v>
      </c>
      <c r="Y34" s="223" vm="761">
        <v>0.96419200000000005</v>
      </c>
      <c r="Z34" s="223" vm="762">
        <v>0.945967</v>
      </c>
      <c r="AA34" s="223" vm="859">
        <v>0.85759700000000005</v>
      </c>
      <c r="AB34" s="701">
        <v>4</v>
      </c>
      <c r="AC34" s="211" t="s">
        <v>29</v>
      </c>
    </row>
    <row r="35" spans="2:29" x14ac:dyDescent="0.2">
      <c r="B35" s="10" t="s">
        <v>30</v>
      </c>
      <c r="C35" s="331">
        <v>0.32040689999999999</v>
      </c>
      <c r="D35" s="198">
        <v>0.36253030000000003</v>
      </c>
      <c r="E35" s="198">
        <v>0.33373190000000003</v>
      </c>
      <c r="F35" s="198">
        <v>0.33905750000000001</v>
      </c>
      <c r="G35" s="198">
        <v>0.33936250000000001</v>
      </c>
      <c r="H35" s="198">
        <v>0.33573950000000002</v>
      </c>
      <c r="I35" s="198">
        <v>0.32524009999999998</v>
      </c>
      <c r="J35" s="198">
        <v>0.3</v>
      </c>
      <c r="K35" s="198">
        <v>0.3110053030210404</v>
      </c>
      <c r="L35" s="198">
        <v>0.3130709914257887</v>
      </c>
      <c r="M35" s="224">
        <v>0.37735367264386999</v>
      </c>
      <c r="N35" s="224" vm="763">
        <v>0.37826199999999999</v>
      </c>
      <c r="O35" s="224" vm="764">
        <v>0.39789400000000003</v>
      </c>
      <c r="P35" s="224" vm="765">
        <v>0.47233799999999998</v>
      </c>
      <c r="Q35" s="224" vm="766">
        <v>0.49179099999999998</v>
      </c>
      <c r="R35" s="224" vm="767">
        <v>0.459372</v>
      </c>
      <c r="S35" s="224" vm="768">
        <v>0.422705</v>
      </c>
      <c r="T35" s="224" vm="769">
        <v>0.41799999999999998</v>
      </c>
      <c r="U35" s="224" vm="770">
        <v>0.43331500000000001</v>
      </c>
      <c r="V35" s="224" vm="771">
        <v>0.42210900000000001</v>
      </c>
      <c r="W35" s="224" vm="772">
        <v>0.44143300000000002</v>
      </c>
      <c r="X35" s="224" vm="773">
        <v>0.44607999999999998</v>
      </c>
      <c r="Y35" s="224" vm="774">
        <v>0.43115799999999999</v>
      </c>
      <c r="Z35" s="224" vm="775">
        <v>0.436583</v>
      </c>
      <c r="AA35" s="224" vm="860">
        <v>0.44681799999999999</v>
      </c>
      <c r="AB35" s="700">
        <v>13</v>
      </c>
      <c r="AC35" s="213" t="s">
        <v>30</v>
      </c>
    </row>
    <row r="36" spans="2:29" x14ac:dyDescent="0.2">
      <c r="B36" s="435" t="s">
        <v>19</v>
      </c>
      <c r="C36" s="487">
        <v>0.57511350000000006</v>
      </c>
      <c r="D36" s="488">
        <v>0.56732640000000001</v>
      </c>
      <c r="E36" s="488">
        <v>0.56658200000000003</v>
      </c>
      <c r="F36" s="488">
        <v>0.6137148</v>
      </c>
      <c r="G36" s="488">
        <v>0.61691229999999997</v>
      </c>
      <c r="H36" s="488">
        <v>0.56638429999999995</v>
      </c>
      <c r="I36" s="488">
        <v>0.48665740000000002</v>
      </c>
      <c r="J36" s="488">
        <v>0.5</v>
      </c>
      <c r="K36" s="488">
        <v>0.47277593911568799</v>
      </c>
      <c r="L36" s="488">
        <v>0.45576985502331141</v>
      </c>
      <c r="M36" s="489">
        <v>0.42549478513330952</v>
      </c>
      <c r="N36" s="489" vm="776">
        <v>0.42259799999999997</v>
      </c>
      <c r="O36" s="489" vm="777">
        <v>0.49470199999999998</v>
      </c>
      <c r="P36" s="489" vm="778">
        <v>0.493921</v>
      </c>
      <c r="Q36" s="489" vm="779">
        <v>0.523339</v>
      </c>
      <c r="R36" s="489" vm="780">
        <v>0.55620499999999995</v>
      </c>
      <c r="S36" s="489" vm="781">
        <v>0.57820800000000006</v>
      </c>
      <c r="T36" s="489" vm="782">
        <v>0.59031</v>
      </c>
      <c r="U36" s="489" vm="783">
        <v>0.59109699999999998</v>
      </c>
      <c r="V36" s="489" vm="784">
        <v>0.58293300000000003</v>
      </c>
      <c r="W36" s="489" vm="785">
        <v>0.56701000000000001</v>
      </c>
      <c r="X36" s="489" vm="786">
        <v>0.55340100000000003</v>
      </c>
      <c r="Y36" s="489" vm="787">
        <v>0.54275099999999998</v>
      </c>
      <c r="Z36" s="489" vm="788">
        <v>0.54016299999999995</v>
      </c>
      <c r="AA36" s="489"/>
      <c r="AB36" s="490"/>
      <c r="AC36" s="491" t="s">
        <v>19</v>
      </c>
    </row>
    <row r="37" spans="2:29" x14ac:dyDescent="0.2">
      <c r="B37" s="10" t="s">
        <v>211</v>
      </c>
      <c r="C37" s="331"/>
      <c r="D37" s="198"/>
      <c r="E37" s="198"/>
      <c r="F37" s="198"/>
      <c r="G37" s="198"/>
      <c r="H37" s="198"/>
      <c r="I37" s="198"/>
      <c r="J37" s="198"/>
      <c r="K37" s="198"/>
      <c r="L37" s="198"/>
      <c r="M37" s="224"/>
      <c r="N37" s="224"/>
      <c r="O37" s="224"/>
      <c r="P37" s="224"/>
      <c r="Q37" s="224"/>
      <c r="R37" s="224"/>
      <c r="S37" s="224"/>
      <c r="T37" s="224"/>
      <c r="U37" s="224"/>
      <c r="V37" s="224"/>
      <c r="W37" s="224"/>
      <c r="X37" s="224"/>
      <c r="Y37" s="486"/>
      <c r="Z37" s="702"/>
      <c r="AA37" s="426"/>
      <c r="AB37" s="393"/>
      <c r="AC37" s="10" t="s">
        <v>211</v>
      </c>
    </row>
    <row r="38" spans="2:29" x14ac:dyDescent="0.2">
      <c r="B38" s="229" t="s">
        <v>100</v>
      </c>
      <c r="C38" s="386"/>
      <c r="D38" s="387"/>
      <c r="E38" s="387"/>
      <c r="F38" s="387"/>
      <c r="G38" s="387"/>
      <c r="H38" s="387"/>
      <c r="I38" s="387"/>
      <c r="J38" s="387"/>
      <c r="K38" s="387"/>
      <c r="L38" s="387"/>
      <c r="M38" s="381"/>
      <c r="N38" s="381"/>
      <c r="O38" s="381"/>
      <c r="P38" s="381"/>
      <c r="Q38" s="381"/>
      <c r="R38" s="381"/>
      <c r="S38" s="381"/>
      <c r="T38" s="381"/>
      <c r="U38" s="381"/>
      <c r="V38" s="381"/>
      <c r="W38" s="381"/>
      <c r="X38" s="381"/>
      <c r="Y38" s="381"/>
      <c r="Z38" s="381"/>
      <c r="AA38" s="428"/>
      <c r="AB38" s="394"/>
      <c r="AC38" s="229" t="s">
        <v>100</v>
      </c>
    </row>
    <row r="39" spans="2:29" x14ac:dyDescent="0.2">
      <c r="B39" s="10" t="s">
        <v>214</v>
      </c>
      <c r="C39" s="221"/>
      <c r="D39" s="222"/>
      <c r="E39" s="222"/>
      <c r="F39" s="222"/>
      <c r="G39" s="222"/>
      <c r="H39" s="222"/>
      <c r="I39" s="222"/>
      <c r="J39" s="222"/>
      <c r="K39" s="222"/>
      <c r="L39" s="222"/>
      <c r="M39" s="224"/>
      <c r="N39" s="224"/>
      <c r="O39" s="224"/>
      <c r="P39" s="224"/>
      <c r="Q39" s="224"/>
      <c r="R39" s="224"/>
      <c r="S39" s="224"/>
      <c r="T39" s="224"/>
      <c r="U39" s="224"/>
      <c r="V39" s="224"/>
      <c r="W39" s="224"/>
      <c r="X39" s="224"/>
      <c r="Y39" s="224"/>
      <c r="Z39" s="224"/>
      <c r="AA39" s="426"/>
      <c r="AB39" s="395"/>
      <c r="AC39" s="10" t="s">
        <v>214</v>
      </c>
    </row>
    <row r="40" spans="2:29" x14ac:dyDescent="0.2">
      <c r="B40" s="229" t="s">
        <v>212</v>
      </c>
      <c r="C40" s="386"/>
      <c r="D40" s="387"/>
      <c r="E40" s="387"/>
      <c r="F40" s="387"/>
      <c r="G40" s="387"/>
      <c r="H40" s="387"/>
      <c r="I40" s="387"/>
      <c r="J40" s="387"/>
      <c r="K40" s="387"/>
      <c r="L40" s="387"/>
      <c r="M40" s="381"/>
      <c r="N40" s="381"/>
      <c r="O40" s="381"/>
      <c r="P40" s="381"/>
      <c r="Q40" s="381"/>
      <c r="R40" s="381"/>
      <c r="S40" s="381"/>
      <c r="T40" s="381"/>
      <c r="U40" s="381"/>
      <c r="V40" s="381"/>
      <c r="W40" s="381"/>
      <c r="X40" s="381"/>
      <c r="Y40" s="381"/>
      <c r="Z40" s="381"/>
      <c r="AA40" s="428"/>
      <c r="AB40" s="396"/>
      <c r="AC40" s="229" t="s">
        <v>212</v>
      </c>
    </row>
    <row r="41" spans="2:29" x14ac:dyDescent="0.2">
      <c r="B41" s="11" t="s">
        <v>15</v>
      </c>
      <c r="C41" s="382"/>
      <c r="D41" s="383"/>
      <c r="E41" s="383"/>
      <c r="F41" s="383"/>
      <c r="G41" s="383"/>
      <c r="H41" s="383"/>
      <c r="I41" s="383"/>
      <c r="J41" s="383"/>
      <c r="K41" s="383"/>
      <c r="L41" s="383"/>
      <c r="M41" s="384"/>
      <c r="N41" s="384"/>
      <c r="O41" s="384"/>
      <c r="P41" s="384"/>
      <c r="Q41" s="384"/>
      <c r="R41" s="384"/>
      <c r="S41" s="384"/>
      <c r="T41" s="385"/>
      <c r="U41" s="384"/>
      <c r="V41" s="385"/>
      <c r="W41" s="385"/>
      <c r="X41" s="385"/>
      <c r="Y41" s="385"/>
      <c r="Z41" s="385"/>
      <c r="AA41" s="429"/>
      <c r="AB41" s="397"/>
      <c r="AC41" s="11" t="s">
        <v>15</v>
      </c>
    </row>
    <row r="42" spans="2:29" x14ac:dyDescent="0.2">
      <c r="B42" s="228" t="s">
        <v>1</v>
      </c>
      <c r="C42" s="256">
        <v>1.068797</v>
      </c>
      <c r="D42" s="256">
        <v>1.248667</v>
      </c>
      <c r="E42" s="256">
        <v>1.349275</v>
      </c>
      <c r="F42" s="256">
        <v>1.8254600000000001</v>
      </c>
      <c r="G42" s="256">
        <v>1.927835</v>
      </c>
      <c r="H42" s="256">
        <v>1.746761</v>
      </c>
      <c r="I42" s="256">
        <v>1.3067770000000001</v>
      </c>
      <c r="J42" s="256">
        <v>1.2</v>
      </c>
      <c r="K42" s="256">
        <v>1.4022988239004557</v>
      </c>
      <c r="L42" s="256">
        <v>1.4587020822186703</v>
      </c>
      <c r="M42" s="256">
        <v>1.5594445786755737</v>
      </c>
      <c r="N42" s="256" vm="789">
        <v>1.057301</v>
      </c>
      <c r="O42" s="256" vm="790">
        <v>1.027752</v>
      </c>
      <c r="P42" s="256" vm="791">
        <v>0.59748000000000001</v>
      </c>
      <c r="Q42" s="256" vm="792">
        <v>0.23708399999999999</v>
      </c>
      <c r="R42" s="256" vm="793">
        <v>0.232984</v>
      </c>
      <c r="S42" s="256" vm="794">
        <v>0.25309599999999999</v>
      </c>
      <c r="T42" s="256" vm="795">
        <v>0.30724499999999999</v>
      </c>
      <c r="U42" s="256" vm="796">
        <v>0.281497</v>
      </c>
      <c r="V42" s="256" vm="797">
        <v>0.31387999999999999</v>
      </c>
      <c r="W42" s="256" vm="798">
        <v>0.38341799999999998</v>
      </c>
      <c r="X42" s="256" vm="799">
        <v>0.44118600000000002</v>
      </c>
      <c r="Y42" s="256" vm="800">
        <v>0.50090299999999999</v>
      </c>
      <c r="Z42" s="256" vm="801">
        <v>0.45336599999999999</v>
      </c>
      <c r="AA42" s="430" vm="861">
        <v>0.32513999999999998</v>
      </c>
      <c r="AB42" s="398"/>
      <c r="AC42" s="228">
        <v>9.9999999999999978E-2</v>
      </c>
    </row>
    <row r="43" spans="2:29" x14ac:dyDescent="0.2">
      <c r="B43" s="10" t="s">
        <v>31</v>
      </c>
      <c r="C43" s="331">
        <v>1.383027</v>
      </c>
      <c r="D43" s="198">
        <v>1.540384</v>
      </c>
      <c r="E43" s="198">
        <v>1.414077</v>
      </c>
      <c r="F43" s="198">
        <v>1.512154</v>
      </c>
      <c r="G43" s="198">
        <v>1.3526800000000001</v>
      </c>
      <c r="H43" s="198">
        <v>1.2194499999999999</v>
      </c>
      <c r="I43" s="198">
        <v>1.2515559999999999</v>
      </c>
      <c r="J43" s="198">
        <v>1.4</v>
      </c>
      <c r="K43" s="198">
        <v>1.3527926246519475</v>
      </c>
      <c r="L43" s="198">
        <v>1.483124588711388</v>
      </c>
      <c r="M43" s="198">
        <v>1.3787227816176009</v>
      </c>
      <c r="N43" s="198">
        <v>1.398268004756019</v>
      </c>
      <c r="O43" s="256" vm="862">
        <v>1.3356889999999999</v>
      </c>
      <c r="P43" s="198" vm="863">
        <v>1.1136170000000001</v>
      </c>
      <c r="Q43" s="198" vm="864">
        <v>1.1278239999999999</v>
      </c>
      <c r="R43" s="198" vm="865">
        <v>1.191983</v>
      </c>
      <c r="S43" s="198" vm="866">
        <v>1.1454219999999999</v>
      </c>
      <c r="T43" s="198" vm="867">
        <v>1.1188400000000001</v>
      </c>
      <c r="U43" s="198" vm="868">
        <v>1.052349</v>
      </c>
      <c r="V43" s="198" vm="869">
        <v>0.98579499999999998</v>
      </c>
      <c r="W43" s="198" vm="870">
        <v>0.96253200000000005</v>
      </c>
      <c r="X43" s="198" vm="871">
        <v>0.98261900000000002</v>
      </c>
      <c r="Y43" s="198" vm="872">
        <v>0.88660399999999995</v>
      </c>
      <c r="Z43" s="198" vm="873">
        <v>0.77686500000000003</v>
      </c>
      <c r="AA43" s="431" vm="874">
        <v>0.73190699999999997</v>
      </c>
      <c r="AB43" s="395"/>
      <c r="AC43" s="10">
        <v>-0.40000000000000013</v>
      </c>
    </row>
    <row r="44" spans="2:29" x14ac:dyDescent="0.2">
      <c r="B44" s="230" t="s">
        <v>2</v>
      </c>
      <c r="C44" s="388"/>
      <c r="D44" s="389"/>
      <c r="E44" s="389"/>
      <c r="F44" s="389"/>
      <c r="G44" s="389"/>
      <c r="H44" s="389"/>
      <c r="I44" s="389"/>
      <c r="J44" s="389"/>
      <c r="K44" s="389"/>
      <c r="L44" s="389"/>
      <c r="M44" s="390"/>
      <c r="N44" s="390"/>
      <c r="O44" s="390"/>
      <c r="P44" s="390"/>
      <c r="Q44" s="390"/>
      <c r="R44" s="390"/>
      <c r="S44" s="390"/>
      <c r="T44" s="391"/>
      <c r="U44" s="390"/>
      <c r="V44" s="391"/>
      <c r="W44" s="391"/>
      <c r="X44" s="391"/>
      <c r="Y44" s="391"/>
      <c r="Z44" s="391"/>
      <c r="AA44" s="432"/>
      <c r="AB44" s="399"/>
      <c r="AC44" s="230" t="s">
        <v>2</v>
      </c>
    </row>
    <row r="45" spans="2:29" x14ac:dyDescent="0.2">
      <c r="B45" s="883"/>
      <c r="C45" s="883"/>
      <c r="D45" s="883"/>
      <c r="E45" s="883"/>
      <c r="F45" s="883"/>
      <c r="G45" s="883"/>
      <c r="H45" s="883"/>
      <c r="I45" s="883"/>
      <c r="J45" s="883"/>
      <c r="K45" s="883"/>
      <c r="L45" s="883"/>
      <c r="M45" s="885"/>
      <c r="N45" s="885"/>
      <c r="O45" s="885"/>
      <c r="P45" s="885"/>
      <c r="Q45" s="885"/>
      <c r="R45" s="885"/>
      <c r="S45" s="885"/>
      <c r="T45" s="885"/>
      <c r="U45" s="885"/>
      <c r="V45" s="885"/>
      <c r="W45" s="885"/>
      <c r="X45" s="885"/>
      <c r="Y45" s="885"/>
      <c r="Z45" s="885"/>
      <c r="AA45" s="886"/>
      <c r="AB45" s="885"/>
      <c r="AC45" s="885"/>
    </row>
    <row r="46" spans="2:29" x14ac:dyDescent="0.2">
      <c r="B46" s="236" t="s">
        <v>249</v>
      </c>
      <c r="C46" s="7"/>
      <c r="D46" s="7"/>
      <c r="E46" s="7"/>
      <c r="F46" s="7"/>
      <c r="G46" s="7"/>
      <c r="H46" s="7"/>
      <c r="I46" s="7"/>
      <c r="J46" s="7"/>
      <c r="K46" s="7"/>
      <c r="L46" s="7"/>
    </row>
    <row r="47" spans="2:29" x14ac:dyDescent="0.2">
      <c r="B47" s="236" t="s">
        <v>305</v>
      </c>
      <c r="C47" s="7"/>
      <c r="D47" s="7"/>
      <c r="E47" s="7"/>
      <c r="F47" s="7"/>
      <c r="G47" s="7"/>
      <c r="H47" s="7"/>
      <c r="I47" s="7"/>
      <c r="J47" s="7"/>
      <c r="K47" s="7"/>
      <c r="L47" s="7"/>
    </row>
    <row r="48" spans="2:29" x14ac:dyDescent="0.2">
      <c r="B48" s="5" t="s">
        <v>192</v>
      </c>
    </row>
    <row r="49" spans="2:2" x14ac:dyDescent="0.2">
      <c r="B49" s="5" t="s">
        <v>190</v>
      </c>
    </row>
  </sheetData>
  <mergeCells count="3">
    <mergeCell ref="B2:AC2"/>
    <mergeCell ref="B3:AC3"/>
    <mergeCell ref="B45:AC45"/>
  </mergeCells>
  <phoneticPr fontId="4"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S48"/>
  <sheetViews>
    <sheetView topLeftCell="A13" workbookViewId="0">
      <selection activeCell="Z22" sqref="Z22"/>
    </sheetView>
  </sheetViews>
  <sheetFormatPr defaultRowHeight="12.75" x14ac:dyDescent="0.2"/>
  <cols>
    <col min="3" max="3" width="4.7109375" style="5" customWidth="1"/>
    <col min="4" max="17" width="7.7109375" style="5" customWidth="1"/>
    <col min="18" max="18" width="7.7109375" style="8" customWidth="1"/>
    <col min="19" max="19" width="7.140625" style="5" customWidth="1"/>
  </cols>
  <sheetData>
    <row r="1" spans="2:19" ht="15.75" x14ac:dyDescent="0.2">
      <c r="B1" s="200"/>
      <c r="S1" s="201" t="s">
        <v>196</v>
      </c>
    </row>
    <row r="2" spans="2:19" ht="15.75" customHeight="1" x14ac:dyDescent="0.2">
      <c r="B2" s="823" t="s">
        <v>188</v>
      </c>
      <c r="C2" s="881"/>
      <c r="D2" s="881"/>
      <c r="E2" s="881"/>
      <c r="F2" s="881"/>
      <c r="G2" s="881"/>
      <c r="H2" s="881"/>
      <c r="I2" s="881"/>
      <c r="J2" s="881"/>
      <c r="K2" s="881"/>
      <c r="L2" s="881"/>
      <c r="M2" s="881"/>
      <c r="N2" s="881"/>
      <c r="O2" s="881"/>
      <c r="P2" s="881"/>
      <c r="Q2" s="881"/>
      <c r="R2" s="881"/>
      <c r="S2" s="881"/>
    </row>
    <row r="3" spans="2:19" ht="12.75" customHeight="1" x14ac:dyDescent="0.2">
      <c r="B3" s="824" t="s">
        <v>209</v>
      </c>
      <c r="C3" s="882"/>
      <c r="D3" s="882"/>
      <c r="E3" s="882"/>
      <c r="F3" s="882"/>
      <c r="G3" s="882"/>
      <c r="H3" s="882"/>
      <c r="I3" s="882"/>
      <c r="J3" s="882"/>
      <c r="K3" s="882"/>
      <c r="L3" s="882"/>
      <c r="M3" s="882"/>
      <c r="N3" s="882"/>
      <c r="O3" s="882"/>
      <c r="P3" s="882"/>
      <c r="Q3" s="882"/>
      <c r="R3" s="882"/>
      <c r="S3" s="882"/>
    </row>
    <row r="4" spans="2:19" x14ac:dyDescent="0.2">
      <c r="B4" s="6"/>
      <c r="F4" s="202"/>
      <c r="G4" s="202"/>
      <c r="H4" s="202"/>
      <c r="I4" s="202"/>
      <c r="J4" s="321"/>
      <c r="K4" s="321"/>
      <c r="L4" s="321"/>
      <c r="M4" s="321"/>
      <c r="N4" s="321"/>
      <c r="O4" s="321"/>
      <c r="P4" s="321"/>
      <c r="Q4" s="321"/>
    </row>
    <row r="5" spans="2:19" ht="30" customHeight="1" x14ac:dyDescent="0.2">
      <c r="B5" s="144"/>
      <c r="C5" s="203">
        <v>2005</v>
      </c>
      <c r="D5" s="203">
        <v>2006</v>
      </c>
      <c r="E5" s="203">
        <v>2007</v>
      </c>
      <c r="F5" s="203">
        <v>2008</v>
      </c>
      <c r="G5" s="203">
        <v>2009</v>
      </c>
      <c r="H5" s="203">
        <v>2010</v>
      </c>
      <c r="I5" s="203">
        <v>2011</v>
      </c>
      <c r="J5" s="203">
        <v>2012</v>
      </c>
      <c r="K5" s="203">
        <v>2013</v>
      </c>
      <c r="L5" s="203">
        <v>2014</v>
      </c>
      <c r="M5" s="203">
        <v>2015</v>
      </c>
      <c r="N5" s="203">
        <v>2016</v>
      </c>
      <c r="O5" s="654">
        <v>2017</v>
      </c>
      <c r="P5" s="654">
        <v>2018</v>
      </c>
      <c r="Q5" s="204">
        <v>2019</v>
      </c>
      <c r="R5" s="889" t="s">
        <v>339</v>
      </c>
      <c r="S5" s="206"/>
    </row>
    <row r="6" spans="2:19" x14ac:dyDescent="0.2">
      <c r="B6" s="207"/>
      <c r="C6" s="208"/>
      <c r="D6" s="208"/>
      <c r="E6" s="208"/>
      <c r="F6" s="208"/>
      <c r="G6" s="209"/>
      <c r="H6" s="209"/>
      <c r="I6" s="301"/>
      <c r="J6" s="301"/>
      <c r="K6" s="301"/>
      <c r="L6" s="301"/>
      <c r="M6" s="301"/>
      <c r="N6" s="301"/>
      <c r="O6" s="301"/>
      <c r="P6" s="301"/>
      <c r="Q6" s="210"/>
      <c r="R6" s="890"/>
      <c r="S6" s="206"/>
    </row>
    <row r="7" spans="2:19" ht="15" customHeight="1" x14ac:dyDescent="0.2">
      <c r="B7" s="436" t="s">
        <v>250</v>
      </c>
      <c r="C7" s="450"/>
      <c r="D7" s="450"/>
      <c r="E7" s="450">
        <v>4.7610060000000001</v>
      </c>
      <c r="F7" s="450">
        <v>4.6695419999999999</v>
      </c>
      <c r="G7" s="450">
        <v>4.742108</v>
      </c>
      <c r="H7" s="450">
        <v>4.7012510000000001</v>
      </c>
      <c r="I7" s="450">
        <v>4.6077409999999999</v>
      </c>
      <c r="J7" s="450">
        <v>4.5175749999999999</v>
      </c>
      <c r="K7" s="450">
        <v>4.4112329999999993</v>
      </c>
      <c r="L7" s="450">
        <v>4.3580170000000003</v>
      </c>
      <c r="M7" s="450">
        <v>4.3548419999999997</v>
      </c>
      <c r="N7" s="450">
        <v>4.3683139999999998</v>
      </c>
      <c r="O7" s="450">
        <v>4.2899219999999998</v>
      </c>
      <c r="P7" s="450">
        <v>4.2565150000000003</v>
      </c>
      <c r="Q7" s="451">
        <v>4.1445810000000005</v>
      </c>
      <c r="R7" s="703"/>
      <c r="S7" s="436" t="s">
        <v>250</v>
      </c>
    </row>
    <row r="8" spans="2:19" x14ac:dyDescent="0.2">
      <c r="B8" s="436" t="s">
        <v>213</v>
      </c>
      <c r="C8" s="450"/>
      <c r="D8" s="450"/>
      <c r="E8" s="450">
        <v>4.9199089999999996</v>
      </c>
      <c r="F8" s="450">
        <v>4.79915</v>
      </c>
      <c r="G8" s="450">
        <v>4.9515750000000001</v>
      </c>
      <c r="H8" s="450">
        <v>4.9179899999999996</v>
      </c>
      <c r="I8" s="450">
        <v>4.8143639999999994</v>
      </c>
      <c r="J8" s="450">
        <v>4.7407870000000001</v>
      </c>
      <c r="K8" s="450">
        <v>4.6283760000000003</v>
      </c>
      <c r="L8" s="450">
        <v>4.5807839999999995</v>
      </c>
      <c r="M8" s="450">
        <v>4.5720869999999998</v>
      </c>
      <c r="N8" s="450">
        <v>4.5378989999999995</v>
      </c>
      <c r="O8" s="450">
        <v>4.4282589999999997</v>
      </c>
      <c r="P8" s="450">
        <v>4.3777949999999999</v>
      </c>
      <c r="Q8" s="451">
        <v>4.2777899999999995</v>
      </c>
      <c r="R8" s="703"/>
      <c r="S8" s="436" t="s">
        <v>213</v>
      </c>
    </row>
    <row r="9" spans="2:19" x14ac:dyDescent="0.2">
      <c r="B9" s="10" t="s">
        <v>20</v>
      </c>
      <c r="C9" s="224">
        <v>4.7821507683583446</v>
      </c>
      <c r="D9" s="224">
        <v>4.4451230000000006</v>
      </c>
      <c r="E9" s="224">
        <v>4.4271960000000004</v>
      </c>
      <c r="F9" s="224">
        <v>4.2022760000000003</v>
      </c>
      <c r="G9" s="224">
        <v>4.4350860000000001</v>
      </c>
      <c r="H9" s="224">
        <v>4.3654299999999999</v>
      </c>
      <c r="I9" s="224">
        <v>4.3785170000000004</v>
      </c>
      <c r="J9" s="224">
        <v>4.0520589999999999</v>
      </c>
      <c r="K9" s="224">
        <v>3.8655970000000002</v>
      </c>
      <c r="L9" s="224">
        <v>3.9134209999999996</v>
      </c>
      <c r="M9" s="224">
        <v>4.0173399999999999</v>
      </c>
      <c r="N9" s="224">
        <v>4.1663129999999997</v>
      </c>
      <c r="O9" s="224">
        <v>4.1290480000000001</v>
      </c>
      <c r="P9" s="224">
        <v>4.2011029999999998</v>
      </c>
      <c r="Q9" s="426">
        <v>4.1407970000000001</v>
      </c>
      <c r="R9" s="704">
        <v>23</v>
      </c>
      <c r="S9" s="10" t="s">
        <v>20</v>
      </c>
    </row>
    <row r="10" spans="2:19" x14ac:dyDescent="0.2">
      <c r="B10" s="84" t="s">
        <v>3</v>
      </c>
      <c r="C10" s="223"/>
      <c r="D10" s="223"/>
      <c r="E10" s="223">
        <v>9.5423290000000005</v>
      </c>
      <c r="F10" s="223">
        <v>10.043315</v>
      </c>
      <c r="G10" s="223">
        <v>9.9520710000000001</v>
      </c>
      <c r="H10" s="223">
        <v>10.088785999999999</v>
      </c>
      <c r="I10" s="223">
        <v>9.9468949999999996</v>
      </c>
      <c r="J10" s="223">
        <v>9.5265699999999995</v>
      </c>
      <c r="K10" s="223">
        <v>9.2812280000000005</v>
      </c>
      <c r="L10" s="223">
        <v>8.9542230000000007</v>
      </c>
      <c r="M10" s="223">
        <v>9.290049999999999</v>
      </c>
      <c r="N10" s="223">
        <v>8.3109330000000003</v>
      </c>
      <c r="O10" s="223">
        <v>8.0918320000000001</v>
      </c>
      <c r="P10" s="223">
        <v>7.176717</v>
      </c>
      <c r="Q10" s="425">
        <v>7.3373379999999999</v>
      </c>
      <c r="R10" s="705">
        <v>2</v>
      </c>
      <c r="S10" s="84" t="s">
        <v>3</v>
      </c>
    </row>
    <row r="11" spans="2:19" x14ac:dyDescent="0.2">
      <c r="B11" s="10" t="s">
        <v>5</v>
      </c>
      <c r="C11" s="224">
        <v>6.8106285298451414</v>
      </c>
      <c r="D11" s="224">
        <v>6.6095759999999997</v>
      </c>
      <c r="E11" s="224">
        <v>6.3297330000000001</v>
      </c>
      <c r="F11" s="224">
        <v>6.2224629999999994</v>
      </c>
      <c r="G11" s="224">
        <v>6.466043</v>
      </c>
      <c r="H11" s="224">
        <v>6.2950780000000002</v>
      </c>
      <c r="I11" s="333">
        <v>5.9859399999999994</v>
      </c>
      <c r="J11" s="333">
        <v>5.6828029999999998</v>
      </c>
      <c r="K11" s="333">
        <v>5.4821050000000007</v>
      </c>
      <c r="L11" s="333">
        <v>5.5807219999999997</v>
      </c>
      <c r="M11" s="333">
        <v>5.3641300000000003</v>
      </c>
      <c r="N11" s="333">
        <v>5.3791209999999996</v>
      </c>
      <c r="O11" s="333">
        <v>4.9664669999999997</v>
      </c>
      <c r="P11" s="333">
        <v>4.7290350000000005</v>
      </c>
      <c r="Q11" s="214">
        <v>4.4992920000000005</v>
      </c>
      <c r="R11" s="706">
        <v>21</v>
      </c>
      <c r="S11" s="10" t="s">
        <v>5</v>
      </c>
    </row>
    <row r="12" spans="2:19" x14ac:dyDescent="0.2">
      <c r="B12" s="84" t="s">
        <v>16</v>
      </c>
      <c r="C12" s="223">
        <v>6.8925574728002399</v>
      </c>
      <c r="D12" s="223">
        <v>7.0593129999999995</v>
      </c>
      <c r="E12" s="223">
        <v>6.9448759999999998</v>
      </c>
      <c r="F12" s="223">
        <v>6.2987009999999994</v>
      </c>
      <c r="G12" s="223">
        <v>5.5893189999999997</v>
      </c>
      <c r="H12" s="223">
        <v>5.4700959999999998</v>
      </c>
      <c r="I12" s="223">
        <v>5.3044209999999996</v>
      </c>
      <c r="J12" s="223">
        <v>5.0001940000000005</v>
      </c>
      <c r="K12" s="223">
        <v>5.1649989999999999</v>
      </c>
      <c r="L12" s="223">
        <v>4.8102400000000003</v>
      </c>
      <c r="M12" s="223">
        <v>5.2109989999999993</v>
      </c>
      <c r="N12" s="223">
        <v>5.2804289999999998</v>
      </c>
      <c r="O12" s="223">
        <v>5.087472</v>
      </c>
      <c r="P12" s="223">
        <v>4.9792829999999997</v>
      </c>
      <c r="Q12" s="425">
        <v>4.5635010000000005</v>
      </c>
      <c r="R12" s="705">
        <v>19</v>
      </c>
      <c r="S12" s="84" t="s">
        <v>16</v>
      </c>
    </row>
    <row r="13" spans="2:19" x14ac:dyDescent="0.2">
      <c r="B13" s="10" t="s">
        <v>21</v>
      </c>
      <c r="C13" s="224">
        <v>5.166065643982396</v>
      </c>
      <c r="D13" s="224">
        <v>4.8973240000000002</v>
      </c>
      <c r="E13" s="224">
        <v>4.6633339999999999</v>
      </c>
      <c r="F13" s="224">
        <v>4.5731760000000001</v>
      </c>
      <c r="G13" s="224">
        <v>4.6058769999999996</v>
      </c>
      <c r="H13" s="224">
        <v>4.6060569999999998</v>
      </c>
      <c r="I13" s="224">
        <v>4.4312170000000002</v>
      </c>
      <c r="J13" s="224">
        <v>4.2379720000000001</v>
      </c>
      <c r="K13" s="224">
        <v>4.1194030000000001</v>
      </c>
      <c r="L13" s="224">
        <v>4.0183680000000006</v>
      </c>
      <c r="M13" s="224">
        <v>3.9116239999999998</v>
      </c>
      <c r="N13" s="224">
        <v>3.7874650000000001</v>
      </c>
      <c r="O13" s="224">
        <v>3.631589</v>
      </c>
      <c r="P13" s="224">
        <v>3.5024090000000001</v>
      </c>
      <c r="Q13" s="426">
        <v>3.3965000000000001</v>
      </c>
      <c r="R13" s="704">
        <v>26</v>
      </c>
      <c r="S13" s="10" t="s">
        <v>21</v>
      </c>
    </row>
    <row r="14" spans="2:19" x14ac:dyDescent="0.2">
      <c r="B14" s="84" t="s">
        <v>6</v>
      </c>
      <c r="C14" s="223">
        <v>6.2723313483245935</v>
      </c>
      <c r="D14" s="223">
        <v>5.7847460000000002</v>
      </c>
      <c r="E14" s="223">
        <v>5.6770379999999996</v>
      </c>
      <c r="F14" s="223">
        <v>5.4176289999999998</v>
      </c>
      <c r="G14" s="223">
        <v>6.3274889999999999</v>
      </c>
      <c r="H14" s="223">
        <v>6.383775</v>
      </c>
      <c r="I14" s="223">
        <v>6.7113449999999997</v>
      </c>
      <c r="J14" s="223">
        <v>6.5914259999999993</v>
      </c>
      <c r="K14" s="223">
        <v>6.1000620000000003</v>
      </c>
      <c r="L14" s="223">
        <v>6.0682640000000001</v>
      </c>
      <c r="M14" s="223">
        <v>6.2598549999999999</v>
      </c>
      <c r="N14" s="223">
        <v>6.877383</v>
      </c>
      <c r="O14" s="223">
        <v>6.8105700000000002</v>
      </c>
      <c r="P14" s="223">
        <v>6.2413999999999996</v>
      </c>
      <c r="Q14" s="425">
        <v>7.0070329999999998</v>
      </c>
      <c r="R14" s="705">
        <v>3</v>
      </c>
      <c r="S14" s="84" t="s">
        <v>6</v>
      </c>
    </row>
    <row r="15" spans="2:19" x14ac:dyDescent="0.2">
      <c r="B15" s="10" t="s">
        <v>24</v>
      </c>
      <c r="C15" s="224">
        <v>7.7652813699974583</v>
      </c>
      <c r="D15" s="224">
        <v>7.2795419999999993</v>
      </c>
      <c r="E15" s="224">
        <v>7.640498</v>
      </c>
      <c r="F15" s="224">
        <v>7.5295579999999998</v>
      </c>
      <c r="G15" s="224">
        <v>7.6600640000000002</v>
      </c>
      <c r="H15" s="224">
        <v>7.9623929999999996</v>
      </c>
      <c r="I15" s="224">
        <v>7.6352869999999999</v>
      </c>
      <c r="J15" s="224">
        <v>7.3523060000000005</v>
      </c>
      <c r="K15" s="224">
        <v>7.4397649999999995</v>
      </c>
      <c r="L15" s="224">
        <v>7.0549940000000007</v>
      </c>
      <c r="M15" s="224">
        <v>6.8062179999999994</v>
      </c>
      <c r="N15" s="224">
        <v>6.6732739999999993</v>
      </c>
      <c r="O15" s="224">
        <v>6.1860119999999998</v>
      </c>
      <c r="P15" s="224">
        <v>5.7998469999999998</v>
      </c>
      <c r="Q15" s="426">
        <v>5.5080340000000003</v>
      </c>
      <c r="R15" s="704">
        <v>13</v>
      </c>
      <c r="S15" s="10" t="s">
        <v>24</v>
      </c>
    </row>
    <row r="16" spans="2:19" x14ac:dyDescent="0.2">
      <c r="B16" s="84" t="s">
        <v>17</v>
      </c>
      <c r="C16" s="223">
        <v>6.0638723738860705</v>
      </c>
      <c r="D16" s="223">
        <v>5.2115299999999998</v>
      </c>
      <c r="E16" s="223">
        <v>5.3367079999999998</v>
      </c>
      <c r="F16" s="223">
        <v>5.0566139999999997</v>
      </c>
      <c r="G16" s="223">
        <v>5.5298309999999997</v>
      </c>
      <c r="H16" s="223">
        <v>6.5343299999999997</v>
      </c>
      <c r="I16" s="223">
        <v>6.2486470000000001</v>
      </c>
      <c r="J16" s="223">
        <v>6.3247110000000006</v>
      </c>
      <c r="K16" s="223">
        <v>5.7381039999999999</v>
      </c>
      <c r="L16" s="223">
        <v>5.8887339999999995</v>
      </c>
      <c r="M16" s="223">
        <v>5.7284300000000004</v>
      </c>
      <c r="N16" s="223">
        <v>5.6766269999999999</v>
      </c>
      <c r="O16" s="223">
        <v>5.931527</v>
      </c>
      <c r="P16" s="223">
        <v>5.9808590000000006</v>
      </c>
      <c r="Q16" s="425">
        <v>5.7095609999999999</v>
      </c>
      <c r="R16" s="705">
        <v>12</v>
      </c>
      <c r="S16" s="84" t="s">
        <v>17</v>
      </c>
    </row>
    <row r="17" spans="2:19" x14ac:dyDescent="0.2">
      <c r="B17" s="10" t="s">
        <v>22</v>
      </c>
      <c r="C17" s="224">
        <v>4.7968575570739862</v>
      </c>
      <c r="D17" s="224">
        <v>4.5187679999999997</v>
      </c>
      <c r="E17" s="224">
        <v>4.3124149999999997</v>
      </c>
      <c r="F17" s="224">
        <v>4.3620339999999995</v>
      </c>
      <c r="G17" s="224">
        <v>4.6329159999999998</v>
      </c>
      <c r="H17" s="224">
        <v>4.3515749999999995</v>
      </c>
      <c r="I17" s="224">
        <v>4.1976690000000003</v>
      </c>
      <c r="J17" s="224">
        <v>3.9749840000000001</v>
      </c>
      <c r="K17" s="224">
        <v>4.3538269999999999</v>
      </c>
      <c r="L17" s="224">
        <v>4.0990859999999998</v>
      </c>
      <c r="M17" s="224">
        <v>4.0471909999999998</v>
      </c>
      <c r="N17" s="224">
        <v>4.1092899999999997</v>
      </c>
      <c r="O17" s="224">
        <v>3.9580599999999997</v>
      </c>
      <c r="P17" s="224">
        <v>3.8324610000000003</v>
      </c>
      <c r="Q17" s="426">
        <v>3.7974600000000001</v>
      </c>
      <c r="R17" s="704">
        <v>24</v>
      </c>
      <c r="S17" s="10" t="s">
        <v>22</v>
      </c>
    </row>
    <row r="18" spans="2:19" x14ac:dyDescent="0.2">
      <c r="B18" s="84" t="s">
        <v>23</v>
      </c>
      <c r="C18" s="223">
        <v>3.764571244315877</v>
      </c>
      <c r="D18" s="223">
        <v>3.4540760000000001</v>
      </c>
      <c r="E18" s="223">
        <v>3.5563739999999999</v>
      </c>
      <c r="F18" s="223">
        <v>3.4887480000000002</v>
      </c>
      <c r="G18" s="223">
        <v>3.536734</v>
      </c>
      <c r="H18" s="223">
        <v>3.383594</v>
      </c>
      <c r="I18" s="223">
        <v>3.3378629999999996</v>
      </c>
      <c r="J18" s="223">
        <v>3.1417109999999999</v>
      </c>
      <c r="K18" s="223">
        <v>3.0383020000000003</v>
      </c>
      <c r="L18" s="223">
        <v>2.9945879999999998</v>
      </c>
      <c r="M18" s="223">
        <v>3.1264879999999997</v>
      </c>
      <c r="N18" s="223">
        <v>3.2228060000000003</v>
      </c>
      <c r="O18" s="223">
        <v>3.2613829999999999</v>
      </c>
      <c r="P18" s="223">
        <v>3.4408240000000001</v>
      </c>
      <c r="Q18" s="425">
        <v>3.4011240000000003</v>
      </c>
      <c r="R18" s="705">
        <v>25</v>
      </c>
      <c r="S18" s="84" t="s">
        <v>23</v>
      </c>
    </row>
    <row r="19" spans="2:19" x14ac:dyDescent="0.2">
      <c r="B19" s="10" t="s">
        <v>44</v>
      </c>
      <c r="C19" s="224">
        <v>8.9145574897251478</v>
      </c>
      <c r="D19" s="224">
        <v>7.0770619999999997</v>
      </c>
      <c r="E19" s="224">
        <v>5.9754909999999999</v>
      </c>
      <c r="F19" s="224">
        <v>5.3124269999999996</v>
      </c>
      <c r="G19" s="224">
        <v>4.9523589999999995</v>
      </c>
      <c r="H19" s="224">
        <v>7.5008809999999997</v>
      </c>
      <c r="I19" s="224">
        <v>7.3476599999999994</v>
      </c>
      <c r="J19" s="224">
        <v>6.8853030000000004</v>
      </c>
      <c r="K19" s="224">
        <v>7.5506679999999999</v>
      </c>
      <c r="L19" s="224">
        <v>8.079737999999999</v>
      </c>
      <c r="M19" s="224">
        <v>8.273318999999999</v>
      </c>
      <c r="N19" s="224">
        <v>8.2745639999999998</v>
      </c>
      <c r="O19" s="224">
        <v>8.2837250000000004</v>
      </c>
      <c r="P19" s="224">
        <v>7.845675</v>
      </c>
      <c r="Q19" s="426">
        <v>7.3765109999999998</v>
      </c>
      <c r="R19" s="704">
        <v>1</v>
      </c>
      <c r="S19" s="10" t="s">
        <v>44</v>
      </c>
    </row>
    <row r="20" spans="2:19" x14ac:dyDescent="0.2">
      <c r="B20" s="84" t="s">
        <v>25</v>
      </c>
      <c r="C20" s="223">
        <v>5.3518231644260608</v>
      </c>
      <c r="D20" s="223">
        <v>5.0088749999999997</v>
      </c>
      <c r="E20" s="223">
        <v>4.7314470000000002</v>
      </c>
      <c r="F20" s="223">
        <v>4.638763</v>
      </c>
      <c r="G20" s="223">
        <v>4.6975439999999997</v>
      </c>
      <c r="H20" s="223">
        <v>4.6351389999999997</v>
      </c>
      <c r="I20" s="223">
        <v>4.8034619999999997</v>
      </c>
      <c r="J20" s="223">
        <v>5.351515</v>
      </c>
      <c r="K20" s="223">
        <v>5.1660360000000001</v>
      </c>
      <c r="L20" s="223">
        <v>5.1400240000000004</v>
      </c>
      <c r="M20" s="223">
        <v>5.0464500000000001</v>
      </c>
      <c r="N20" s="223">
        <v>5.0916600000000001</v>
      </c>
      <c r="O20" s="223">
        <v>5.0911679999999997</v>
      </c>
      <c r="P20" s="223">
        <v>5.0226310000000005</v>
      </c>
      <c r="Q20" s="425">
        <v>4.8794409999999999</v>
      </c>
      <c r="R20" s="705">
        <v>15</v>
      </c>
      <c r="S20" s="84" t="s">
        <v>25</v>
      </c>
    </row>
    <row r="21" spans="2:19" x14ac:dyDescent="0.2">
      <c r="B21" s="10" t="s">
        <v>4</v>
      </c>
      <c r="C21" s="224">
        <v>9.2290767566223924</v>
      </c>
      <c r="D21" s="224">
        <v>8.3240300000000005</v>
      </c>
      <c r="E21" s="224">
        <v>7.6770890000000005</v>
      </c>
      <c r="F21" s="224">
        <v>8.0221020000000003</v>
      </c>
      <c r="G21" s="224">
        <v>7.9565440000000009</v>
      </c>
      <c r="H21" s="224">
        <v>7.9175930000000001</v>
      </c>
      <c r="I21" s="224">
        <v>7.6175329999999999</v>
      </c>
      <c r="J21" s="224">
        <v>7.0684480000000001</v>
      </c>
      <c r="K21" s="224">
        <v>7.5303040000000001</v>
      </c>
      <c r="L21" s="224">
        <v>8.0025870000000001</v>
      </c>
      <c r="M21" s="224">
        <v>8.0576989999999995</v>
      </c>
      <c r="N21" s="224">
        <v>8.0949960000000001</v>
      </c>
      <c r="O21" s="224">
        <v>7.693587</v>
      </c>
      <c r="P21" s="224">
        <v>7.1731870000000004</v>
      </c>
      <c r="Q21" s="426">
        <v>5.8999469999999992</v>
      </c>
      <c r="R21" s="704">
        <v>9</v>
      </c>
      <c r="S21" s="10" t="s">
        <v>4</v>
      </c>
    </row>
    <row r="22" spans="2:19" x14ac:dyDescent="0.2">
      <c r="B22" s="84" t="s">
        <v>8</v>
      </c>
      <c r="C22" s="223">
        <v>8.5958900152790658</v>
      </c>
      <c r="D22" s="223">
        <v>7.2773009999999996</v>
      </c>
      <c r="E22" s="223">
        <v>6.4540289999999993</v>
      </c>
      <c r="F22" s="223">
        <v>6.3053509999999999</v>
      </c>
      <c r="G22" s="223">
        <v>8.0455729999999992</v>
      </c>
      <c r="H22" s="223">
        <v>8.2035149999999994</v>
      </c>
      <c r="I22" s="223">
        <v>8.0422899999999995</v>
      </c>
      <c r="J22" s="223">
        <v>7.2915450000000002</v>
      </c>
      <c r="K22" s="223">
        <v>7.2450649999999994</v>
      </c>
      <c r="L22" s="223">
        <v>7.1484639999999997</v>
      </c>
      <c r="M22" s="223">
        <v>7.2866780000000002</v>
      </c>
      <c r="N22" s="223">
        <v>7.4734190000000007</v>
      </c>
      <c r="O22" s="223">
        <v>7.1389749999999994</v>
      </c>
      <c r="P22" s="223">
        <v>7.2404410000000006</v>
      </c>
      <c r="Q22" s="425">
        <v>6.999765</v>
      </c>
      <c r="R22" s="705">
        <v>4</v>
      </c>
      <c r="S22" s="84" t="s">
        <v>8</v>
      </c>
    </row>
    <row r="23" spans="2:19" x14ac:dyDescent="0.2">
      <c r="B23" s="10" t="s">
        <v>9</v>
      </c>
      <c r="C23" s="224">
        <v>7.3751997142432302</v>
      </c>
      <c r="D23" s="224">
        <v>5.565194</v>
      </c>
      <c r="E23" s="224">
        <v>5.4811370000000004</v>
      </c>
      <c r="F23" s="224">
        <v>4.9999509999999994</v>
      </c>
      <c r="G23" s="224">
        <v>6.2678580000000004</v>
      </c>
      <c r="H23" s="224">
        <v>6.2186700000000004</v>
      </c>
      <c r="I23" s="224">
        <v>5.8883980000000005</v>
      </c>
      <c r="J23" s="224">
        <v>5.7895569999999994</v>
      </c>
      <c r="K23" s="224">
        <v>5.9250020000000001</v>
      </c>
      <c r="L23" s="224">
        <v>6.0463329999999997</v>
      </c>
      <c r="M23" s="224">
        <v>5.9766250000000003</v>
      </c>
      <c r="N23" s="224">
        <v>6.0885559999999996</v>
      </c>
      <c r="O23" s="224">
        <v>6.0797379999999999</v>
      </c>
      <c r="P23" s="224">
        <v>6.1089390000000003</v>
      </c>
      <c r="Q23" s="426">
        <v>5.8401480000000001</v>
      </c>
      <c r="R23" s="704">
        <v>11</v>
      </c>
      <c r="S23" s="10" t="s">
        <v>9</v>
      </c>
    </row>
    <row r="24" spans="2:19" x14ac:dyDescent="0.2">
      <c r="B24" s="84" t="s">
        <v>26</v>
      </c>
      <c r="C24" s="223">
        <v>7.6925138146069996</v>
      </c>
      <c r="D24" s="223">
        <v>7.2442740000000008</v>
      </c>
      <c r="E24" s="223">
        <v>6.9310820000000009</v>
      </c>
      <c r="F24" s="223">
        <v>6.8897810000000002</v>
      </c>
      <c r="G24" s="223">
        <v>6.4403940000000004</v>
      </c>
      <c r="H24" s="223">
        <v>6.1992019999999997</v>
      </c>
      <c r="I24" s="223">
        <v>6.2293260000000004</v>
      </c>
      <c r="J24" s="223">
        <v>5.9772980000000002</v>
      </c>
      <c r="K24" s="223">
        <v>5.5149150000000002</v>
      </c>
      <c r="L24" s="223">
        <v>5.1076620000000004</v>
      </c>
      <c r="M24" s="223">
        <v>4.7582439999999995</v>
      </c>
      <c r="N24" s="223">
        <v>4.4107140000000005</v>
      </c>
      <c r="O24" s="223">
        <v>4.3145160000000002</v>
      </c>
      <c r="P24" s="223">
        <v>4.1413089999999997</v>
      </c>
      <c r="Q24" s="425">
        <v>4.2241479999999996</v>
      </c>
      <c r="R24" s="705">
        <v>22</v>
      </c>
      <c r="S24" s="84" t="s">
        <v>26</v>
      </c>
    </row>
    <row r="25" spans="2:19" x14ac:dyDescent="0.2">
      <c r="B25" s="10" t="s">
        <v>7</v>
      </c>
      <c r="C25" s="224">
        <v>6.3352900359188666</v>
      </c>
      <c r="D25" s="224">
        <v>6.1222460000000005</v>
      </c>
      <c r="E25" s="224">
        <v>5.7692689999999995</v>
      </c>
      <c r="F25" s="224">
        <v>5.6296289999999996</v>
      </c>
      <c r="G25" s="224">
        <v>5.5618259999999999</v>
      </c>
      <c r="H25" s="224">
        <v>6.0426839999999995</v>
      </c>
      <c r="I25" s="224">
        <v>6.1168739999999993</v>
      </c>
      <c r="J25" s="224">
        <v>5.4224500000000004</v>
      </c>
      <c r="K25" s="224">
        <v>5.2930570000000001</v>
      </c>
      <c r="L25" s="224">
        <v>5.2463060000000006</v>
      </c>
      <c r="M25" s="224">
        <v>5.2422149999999998</v>
      </c>
      <c r="N25" s="224">
        <v>5.2964250000000002</v>
      </c>
      <c r="O25" s="224">
        <v>5.1990809999999996</v>
      </c>
      <c r="P25" s="224">
        <v>5.0881910000000001</v>
      </c>
      <c r="Q25" s="426">
        <v>4.878285</v>
      </c>
      <c r="R25" s="704">
        <v>16</v>
      </c>
      <c r="S25" s="10" t="s">
        <v>7</v>
      </c>
    </row>
    <row r="26" spans="2:19" x14ac:dyDescent="0.2">
      <c r="B26" s="84" t="s">
        <v>10</v>
      </c>
      <c r="C26" s="223">
        <v>8.9783441666603281</v>
      </c>
      <c r="D26" s="223">
        <v>8.9462820000000001</v>
      </c>
      <c r="E26" s="223">
        <v>9.4636250000000004</v>
      </c>
      <c r="F26" s="223">
        <v>8.816357</v>
      </c>
      <c r="G26" s="223">
        <v>8.5061140000000002</v>
      </c>
      <c r="H26" s="223">
        <v>7.8939620000000001</v>
      </c>
      <c r="I26" s="223">
        <v>8.4549450000000004</v>
      </c>
      <c r="J26" s="223">
        <v>7.64215</v>
      </c>
      <c r="K26" s="223">
        <v>6.7291819999999998</v>
      </c>
      <c r="L26" s="223">
        <v>6.7324470000000005</v>
      </c>
      <c r="M26" s="223">
        <v>6.9293890000000005</v>
      </c>
      <c r="N26" s="223">
        <v>6.6771270000000005</v>
      </c>
      <c r="O26" s="223">
        <v>6.9710529999999995</v>
      </c>
      <c r="P26" s="223">
        <v>6.8013960000000004</v>
      </c>
      <c r="Q26" s="425">
        <v>6.319903</v>
      </c>
      <c r="R26" s="705">
        <v>7</v>
      </c>
      <c r="S26" s="84" t="s">
        <v>10</v>
      </c>
    </row>
    <row r="27" spans="2:19" x14ac:dyDescent="0.2">
      <c r="B27" s="10" t="s">
        <v>18</v>
      </c>
      <c r="C27" s="224">
        <v>6.8172895598172083</v>
      </c>
      <c r="D27" s="224">
        <v>6.7323579999999996</v>
      </c>
      <c r="E27" s="224">
        <v>6.709784</v>
      </c>
      <c r="F27" s="224">
        <v>6.5196069999999997</v>
      </c>
      <c r="G27" s="224">
        <v>6.641807</v>
      </c>
      <c r="H27" s="224">
        <v>6.5660600000000002</v>
      </c>
      <c r="I27" s="224">
        <v>6.4739909999999998</v>
      </c>
      <c r="J27" s="224">
        <v>6.1323620000000005</v>
      </c>
      <c r="K27" s="224">
        <v>5.7306659999999994</v>
      </c>
      <c r="L27" s="224">
        <v>5.7021999999999995</v>
      </c>
      <c r="M27" s="224">
        <v>5.7707620000000004</v>
      </c>
      <c r="N27" s="224">
        <v>5.4960940000000003</v>
      </c>
      <c r="O27" s="224">
        <v>5.5097149999999999</v>
      </c>
      <c r="P27" s="224">
        <v>5.4654600000000002</v>
      </c>
      <c r="Q27" s="426">
        <v>5.2241119999999999</v>
      </c>
      <c r="R27" s="704">
        <v>14</v>
      </c>
      <c r="S27" s="10" t="s">
        <v>18</v>
      </c>
    </row>
    <row r="28" spans="2:19" x14ac:dyDescent="0.2">
      <c r="B28" s="84" t="s">
        <v>27</v>
      </c>
      <c r="C28" s="223">
        <v>5.2223821013020109</v>
      </c>
      <c r="D28" s="223">
        <v>5.0725359999999995</v>
      </c>
      <c r="E28" s="223">
        <v>4.8922319999999999</v>
      </c>
      <c r="F28" s="223">
        <v>4.8230839999999997</v>
      </c>
      <c r="G28" s="223">
        <v>4.9385310000000002</v>
      </c>
      <c r="H28" s="223">
        <v>4.8778009999999998</v>
      </c>
      <c r="I28" s="223">
        <v>5.0698790000000002</v>
      </c>
      <c r="J28" s="223">
        <v>4.9302359999999998</v>
      </c>
      <c r="K28" s="223">
        <v>4.7434530000000006</v>
      </c>
      <c r="L28" s="223">
        <v>4.8127440000000004</v>
      </c>
      <c r="M28" s="223">
        <v>4.6880170000000003</v>
      </c>
      <c r="N28" s="223">
        <v>4.821059</v>
      </c>
      <c r="O28" s="223">
        <v>4.917916</v>
      </c>
      <c r="P28" s="223">
        <v>4.6131720000000005</v>
      </c>
      <c r="Q28" s="425">
        <v>4.5709809999999997</v>
      </c>
      <c r="R28" s="705">
        <v>18</v>
      </c>
      <c r="S28" s="84" t="s">
        <v>27</v>
      </c>
    </row>
    <row r="29" spans="2:19" x14ac:dyDescent="0.2">
      <c r="B29" s="10" t="s">
        <v>11</v>
      </c>
      <c r="C29" s="224">
        <v>6.7075717716796177</v>
      </c>
      <c r="D29" s="224">
        <v>6.0753989999999991</v>
      </c>
      <c r="E29" s="224">
        <v>6.2598009999999995</v>
      </c>
      <c r="F29" s="224">
        <v>6.1460550000000005</v>
      </c>
      <c r="G29" s="224">
        <v>6.4199799999999998</v>
      </c>
      <c r="H29" s="224">
        <v>6.5363739999999995</v>
      </c>
      <c r="I29" s="224">
        <v>6.3771970000000007</v>
      </c>
      <c r="J29" s="224">
        <v>6.4205390000000007</v>
      </c>
      <c r="K29" s="224">
        <v>6.405761</v>
      </c>
      <c r="L29" s="224">
        <v>6.5541370000000008</v>
      </c>
      <c r="M29" s="224">
        <v>6.5545499999999999</v>
      </c>
      <c r="N29" s="224">
        <v>6.7086290000000002</v>
      </c>
      <c r="O29" s="224">
        <v>6.4232589999999998</v>
      </c>
      <c r="P29" s="224">
        <v>6.378228</v>
      </c>
      <c r="Q29" s="426">
        <v>6.1037590000000002</v>
      </c>
      <c r="R29" s="704">
        <v>8</v>
      </c>
      <c r="S29" s="10" t="s">
        <v>11</v>
      </c>
    </row>
    <row r="30" spans="2:19" x14ac:dyDescent="0.2">
      <c r="B30" s="84" t="s">
        <v>28</v>
      </c>
      <c r="C30" s="223">
        <v>9.017724363046689</v>
      </c>
      <c r="D30" s="223">
        <v>8.4455600000000004</v>
      </c>
      <c r="E30" s="223">
        <v>8.2069919999999996</v>
      </c>
      <c r="F30" s="223">
        <v>7.3357829999999993</v>
      </c>
      <c r="G30" s="223">
        <v>7.5247160000000006</v>
      </c>
      <c r="H30" s="223">
        <v>7.3798139999999997</v>
      </c>
      <c r="I30" s="223">
        <v>6.4947100000000004</v>
      </c>
      <c r="J30" s="223">
        <v>6.1576219999999999</v>
      </c>
      <c r="K30" s="223">
        <v>5.6953959999999997</v>
      </c>
      <c r="L30" s="223">
        <v>5.8558260000000004</v>
      </c>
      <c r="M30" s="223">
        <v>6.1900299999999993</v>
      </c>
      <c r="N30" s="223">
        <v>6.8092559999999995</v>
      </c>
      <c r="O30" s="223">
        <v>6.7807149999999998</v>
      </c>
      <c r="P30" s="223">
        <v>6.5385829999999991</v>
      </c>
      <c r="Q30" s="425">
        <v>6.3312869999999997</v>
      </c>
      <c r="R30" s="705">
        <v>6</v>
      </c>
      <c r="S30" s="84" t="s">
        <v>28</v>
      </c>
    </row>
    <row r="31" spans="2:19" x14ac:dyDescent="0.2">
      <c r="B31" s="10" t="s">
        <v>12</v>
      </c>
      <c r="C31" s="224"/>
      <c r="D31" s="224"/>
      <c r="E31" s="224">
        <v>5.3389489999999995</v>
      </c>
      <c r="F31" s="224">
        <v>5.2602039999999999</v>
      </c>
      <c r="G31" s="224">
        <v>6.1989269999999994</v>
      </c>
      <c r="H31" s="224">
        <v>6.9306480000000006</v>
      </c>
      <c r="I31" s="224">
        <v>5.7673180000000004</v>
      </c>
      <c r="J31" s="224">
        <v>5.8798240000000002</v>
      </c>
      <c r="K31" s="224">
        <v>6.1928749999999999</v>
      </c>
      <c r="L31" s="224">
        <v>7.0504240000000005</v>
      </c>
      <c r="M31" s="224">
        <v>7.0087229999999998</v>
      </c>
      <c r="N31" s="224">
        <v>7.4323949999999996</v>
      </c>
      <c r="O31" s="224">
        <v>6.2007320000000004</v>
      </c>
      <c r="P31" s="224">
        <v>5.9516979999999995</v>
      </c>
      <c r="Q31" s="426">
        <v>5.881297</v>
      </c>
      <c r="R31" s="704">
        <v>10</v>
      </c>
      <c r="S31" s="10" t="s">
        <v>12</v>
      </c>
    </row>
    <row r="32" spans="2:19" x14ac:dyDescent="0.2">
      <c r="B32" s="84" t="s">
        <v>14</v>
      </c>
      <c r="C32" s="223">
        <v>6.8404008431498244</v>
      </c>
      <c r="D32" s="223">
        <v>6.4325579999999993</v>
      </c>
      <c r="E32" s="223">
        <v>6.7332070000000002</v>
      </c>
      <c r="F32" s="223">
        <v>6.7855600000000003</v>
      </c>
      <c r="G32" s="223">
        <v>8.0695949999999996</v>
      </c>
      <c r="H32" s="223">
        <v>7.5570349999999999</v>
      </c>
      <c r="I32" s="223">
        <v>7.3698290000000002</v>
      </c>
      <c r="J32" s="223">
        <v>8.2683409999999995</v>
      </c>
      <c r="K32" s="223">
        <v>8.4047239999999999</v>
      </c>
      <c r="L32" s="223">
        <v>8.1669859999999996</v>
      </c>
      <c r="M32" s="223">
        <v>8.02121</v>
      </c>
      <c r="N32" s="223">
        <v>7.9880590000000007</v>
      </c>
      <c r="O32" s="223">
        <v>7.7135579999999999</v>
      </c>
      <c r="P32" s="223">
        <v>7.3342809999999998</v>
      </c>
      <c r="Q32" s="425">
        <v>6.908658</v>
      </c>
      <c r="R32" s="705">
        <v>5</v>
      </c>
      <c r="S32" s="84" t="s">
        <v>14</v>
      </c>
    </row>
    <row r="33" spans="2:19" x14ac:dyDescent="0.2">
      <c r="B33" s="10" t="s">
        <v>13</v>
      </c>
      <c r="C33" s="224">
        <v>7.2069062794215641</v>
      </c>
      <c r="D33" s="224">
        <v>8.6008089999999999</v>
      </c>
      <c r="E33" s="224">
        <v>7.3890370000000001</v>
      </c>
      <c r="F33" s="224">
        <v>6.8227890000000002</v>
      </c>
      <c r="G33" s="224">
        <v>6.3104089999999999</v>
      </c>
      <c r="H33" s="224">
        <v>6.0330940000000002</v>
      </c>
      <c r="I33" s="224">
        <v>5.818505</v>
      </c>
      <c r="J33" s="224">
        <v>5.4458029999999997</v>
      </c>
      <c r="K33" s="224">
        <v>5.1574650000000002</v>
      </c>
      <c r="L33" s="224">
        <v>5.0236390000000002</v>
      </c>
      <c r="M33" s="224">
        <v>4.9245939999999999</v>
      </c>
      <c r="N33" s="224">
        <v>5.0320089999999995</v>
      </c>
      <c r="O33" s="224">
        <v>4.8809760000000004</v>
      </c>
      <c r="P33" s="224">
        <v>4.7380059999999995</v>
      </c>
      <c r="Q33" s="426">
        <v>4.5116049999999994</v>
      </c>
      <c r="R33" s="704">
        <v>20</v>
      </c>
      <c r="S33" s="10" t="s">
        <v>13</v>
      </c>
    </row>
    <row r="34" spans="2:19" x14ac:dyDescent="0.2">
      <c r="B34" s="84" t="s">
        <v>29</v>
      </c>
      <c r="C34" s="223">
        <v>5.9309256443018299</v>
      </c>
      <c r="D34" s="223">
        <v>5.841774</v>
      </c>
      <c r="E34" s="223">
        <v>5.4440850000000003</v>
      </c>
      <c r="F34" s="223">
        <v>5.2078480000000003</v>
      </c>
      <c r="G34" s="223">
        <v>5.1175929999999994</v>
      </c>
      <c r="H34" s="223">
        <v>5.4207700000000001</v>
      </c>
      <c r="I34" s="223">
        <v>5.2291460000000001</v>
      </c>
      <c r="J34" s="223">
        <v>5.142315</v>
      </c>
      <c r="K34" s="223">
        <v>5.0198450000000001</v>
      </c>
      <c r="L34" s="223">
        <v>4.9118600000000008</v>
      </c>
      <c r="M34" s="223">
        <v>4.8291909999999998</v>
      </c>
      <c r="N34" s="223">
        <v>5.0423169999999997</v>
      </c>
      <c r="O34" s="223">
        <v>5.0100529999999992</v>
      </c>
      <c r="P34" s="223">
        <v>4.9884370000000002</v>
      </c>
      <c r="Q34" s="425">
        <v>4.6388639999999999</v>
      </c>
      <c r="R34" s="705">
        <v>17</v>
      </c>
      <c r="S34" s="84" t="s">
        <v>29</v>
      </c>
    </row>
    <row r="35" spans="2:19" x14ac:dyDescent="0.2">
      <c r="B35" s="11" t="s">
        <v>30</v>
      </c>
      <c r="C35" s="385">
        <v>3.6388875961999978</v>
      </c>
      <c r="D35" s="385">
        <v>2.7231890000000001</v>
      </c>
      <c r="E35" s="385">
        <v>2.7583320000000002</v>
      </c>
      <c r="F35" s="385">
        <v>2.9944280000000001</v>
      </c>
      <c r="G35" s="385">
        <v>3.1513460000000002</v>
      </c>
      <c r="H35" s="385">
        <v>3.0772439999999999</v>
      </c>
      <c r="I35" s="385">
        <v>3.0088730000000004</v>
      </c>
      <c r="J35" s="385">
        <v>2.973204</v>
      </c>
      <c r="K35" s="385">
        <v>2.9634960000000001</v>
      </c>
      <c r="L35" s="385">
        <v>2.8692700000000002</v>
      </c>
      <c r="M35" s="385">
        <v>2.868884</v>
      </c>
      <c r="N35" s="385">
        <v>2.8580209999999999</v>
      </c>
      <c r="O35" s="385">
        <v>2.7242290000000002</v>
      </c>
      <c r="P35" s="385">
        <v>2.861923</v>
      </c>
      <c r="Q35" s="429">
        <v>2.7718210000000001</v>
      </c>
      <c r="R35" s="707">
        <v>27</v>
      </c>
      <c r="S35" s="11" t="s">
        <v>30</v>
      </c>
    </row>
    <row r="36" spans="2:19" x14ac:dyDescent="0.2">
      <c r="B36" s="230" t="s">
        <v>19</v>
      </c>
      <c r="C36" s="327">
        <v>5.9697342170488312</v>
      </c>
      <c r="D36" s="327">
        <v>5.6120840000000003</v>
      </c>
      <c r="E36" s="327">
        <v>5.79223</v>
      </c>
      <c r="F36" s="327">
        <v>5.6007440000000006</v>
      </c>
      <c r="G36" s="327">
        <v>6.4601109999999995</v>
      </c>
      <c r="H36" s="327">
        <v>6.3672029999999999</v>
      </c>
      <c r="I36" s="327">
        <v>6.2020219999999995</v>
      </c>
      <c r="J36" s="328">
        <v>6.1753070000000001</v>
      </c>
      <c r="K36" s="328">
        <v>6.0729259999999998</v>
      </c>
      <c r="L36" s="328">
        <v>5.9732820000000002</v>
      </c>
      <c r="M36" s="328">
        <v>5.7903160000000007</v>
      </c>
      <c r="N36" s="328">
        <v>5.5831239999999998</v>
      </c>
      <c r="O36" s="328">
        <v>5.3352560000000002</v>
      </c>
      <c r="P36" s="328">
        <v>5.1800879999999996</v>
      </c>
      <c r="Q36" s="427">
        <v>5.1531719999999996</v>
      </c>
      <c r="R36" s="708"/>
      <c r="S36" s="230" t="s">
        <v>19</v>
      </c>
    </row>
    <row r="37" spans="2:19" x14ac:dyDescent="0.2">
      <c r="B37" s="10" t="s">
        <v>211</v>
      </c>
      <c r="C37" s="224"/>
      <c r="D37" s="224"/>
      <c r="E37" s="224"/>
      <c r="F37" s="224"/>
      <c r="G37" s="224"/>
      <c r="H37" s="224"/>
      <c r="I37" s="224"/>
      <c r="J37" s="224"/>
      <c r="K37" s="224"/>
      <c r="L37" s="224"/>
      <c r="M37" s="224"/>
      <c r="N37" s="224"/>
      <c r="O37" s="224"/>
      <c r="P37" s="224"/>
      <c r="Q37" s="426"/>
      <c r="R37" s="709"/>
      <c r="S37" s="10" t="s">
        <v>211</v>
      </c>
    </row>
    <row r="38" spans="2:19" x14ac:dyDescent="0.2">
      <c r="B38" s="229" t="s">
        <v>100</v>
      </c>
      <c r="C38" s="381"/>
      <c r="D38" s="381"/>
      <c r="E38" s="381"/>
      <c r="F38" s="381"/>
      <c r="G38" s="381"/>
      <c r="H38" s="381"/>
      <c r="I38" s="381"/>
      <c r="J38" s="381"/>
      <c r="K38" s="381"/>
      <c r="L38" s="381"/>
      <c r="M38" s="381"/>
      <c r="N38" s="381"/>
      <c r="O38" s="381"/>
      <c r="P38" s="381"/>
      <c r="Q38" s="428"/>
      <c r="R38" s="710"/>
      <c r="S38" s="229" t="s">
        <v>100</v>
      </c>
    </row>
    <row r="39" spans="2:19" x14ac:dyDescent="0.2">
      <c r="B39" s="10" t="s">
        <v>214</v>
      </c>
      <c r="C39" s="224"/>
      <c r="D39" s="224"/>
      <c r="E39" s="224"/>
      <c r="F39" s="224"/>
      <c r="G39" s="224"/>
      <c r="H39" s="224"/>
      <c r="I39" s="224"/>
      <c r="J39" s="224"/>
      <c r="K39" s="224"/>
      <c r="L39" s="224"/>
      <c r="M39" s="224"/>
      <c r="N39" s="224"/>
      <c r="O39" s="224"/>
      <c r="P39" s="224"/>
      <c r="Q39" s="426"/>
      <c r="R39" s="711"/>
      <c r="S39" s="10" t="s">
        <v>214</v>
      </c>
    </row>
    <row r="40" spans="2:19" x14ac:dyDescent="0.2">
      <c r="B40" s="229" t="s">
        <v>212</v>
      </c>
      <c r="C40" s="381"/>
      <c r="D40" s="381"/>
      <c r="E40" s="381"/>
      <c r="F40" s="381"/>
      <c r="G40" s="381"/>
      <c r="H40" s="381"/>
      <c r="I40" s="381"/>
      <c r="J40" s="381"/>
      <c r="K40" s="381"/>
      <c r="L40" s="381"/>
      <c r="M40" s="381"/>
      <c r="N40" s="381"/>
      <c r="O40" s="381"/>
      <c r="P40" s="381"/>
      <c r="Q40" s="428"/>
      <c r="R40" s="710"/>
      <c r="S40" s="229" t="s">
        <v>212</v>
      </c>
    </row>
    <row r="41" spans="2:19" x14ac:dyDescent="0.2">
      <c r="B41" s="11" t="s">
        <v>15</v>
      </c>
      <c r="C41" s="384"/>
      <c r="D41" s="384"/>
      <c r="E41" s="384"/>
      <c r="F41" s="384"/>
      <c r="G41" s="384"/>
      <c r="H41" s="384"/>
      <c r="I41" s="384"/>
      <c r="J41" s="385"/>
      <c r="K41" s="385"/>
      <c r="L41" s="385"/>
      <c r="M41" s="385"/>
      <c r="N41" s="385"/>
      <c r="O41" s="385"/>
      <c r="P41" s="385"/>
      <c r="Q41" s="429"/>
      <c r="R41" s="712"/>
      <c r="S41" s="11" t="s">
        <v>15</v>
      </c>
    </row>
    <row r="42" spans="2:19" x14ac:dyDescent="0.2">
      <c r="B42" s="228" t="s">
        <v>1</v>
      </c>
      <c r="C42" s="392"/>
      <c r="D42" s="392"/>
      <c r="E42" s="392"/>
      <c r="F42" s="392"/>
      <c r="G42" s="392"/>
      <c r="H42" s="392"/>
      <c r="I42" s="392"/>
      <c r="J42" s="392"/>
      <c r="K42" s="392"/>
      <c r="L42" s="392"/>
      <c r="M42" s="392"/>
      <c r="N42" s="392"/>
      <c r="O42" s="655"/>
      <c r="P42" s="655"/>
      <c r="Q42" s="433"/>
      <c r="R42" s="713"/>
      <c r="S42" s="228" t="s">
        <v>1</v>
      </c>
    </row>
    <row r="43" spans="2:19" x14ac:dyDescent="0.2">
      <c r="B43" s="10" t="s">
        <v>31</v>
      </c>
      <c r="C43" s="224">
        <v>5.2116422547467254</v>
      </c>
      <c r="D43" s="224">
        <v>5.1133959999999998</v>
      </c>
      <c r="E43" s="224">
        <v>4.986351</v>
      </c>
      <c r="F43" s="224">
        <v>4.4146660000000004</v>
      </c>
      <c r="G43" s="224">
        <v>4.6213129999999998</v>
      </c>
      <c r="H43" s="224">
        <v>4.6480649999999999</v>
      </c>
      <c r="I43" s="224">
        <v>4.39771</v>
      </c>
      <c r="J43" s="224">
        <v>4.245641</v>
      </c>
      <c r="K43" s="224">
        <v>4.3210099999999994</v>
      </c>
      <c r="L43" s="224">
        <v>4.2218390000000001</v>
      </c>
      <c r="M43" s="224">
        <v>4.2104559999999998</v>
      </c>
      <c r="N43" s="224">
        <v>4.1744839999999996</v>
      </c>
      <c r="O43" s="224">
        <v>3.9179119999999998</v>
      </c>
      <c r="P43" s="224">
        <v>3.551256</v>
      </c>
      <c r="Q43" s="426"/>
      <c r="R43" s="711"/>
      <c r="S43" s="10" t="s">
        <v>31</v>
      </c>
    </row>
    <row r="44" spans="2:19" x14ac:dyDescent="0.2">
      <c r="B44" s="230" t="s">
        <v>2</v>
      </c>
      <c r="C44" s="390"/>
      <c r="D44" s="390"/>
      <c r="E44" s="390"/>
      <c r="F44" s="390"/>
      <c r="G44" s="390"/>
      <c r="H44" s="390"/>
      <c r="I44" s="390"/>
      <c r="J44" s="391"/>
      <c r="K44" s="391"/>
      <c r="L44" s="391"/>
      <c r="M44" s="391"/>
      <c r="N44" s="391"/>
      <c r="O44" s="391"/>
      <c r="P44" s="391"/>
      <c r="Q44" s="432"/>
      <c r="R44" s="714"/>
      <c r="S44" s="230" t="s">
        <v>2</v>
      </c>
    </row>
    <row r="45" spans="2:19" x14ac:dyDescent="0.2">
      <c r="B45" s="883"/>
      <c r="C45" s="885"/>
      <c r="D45" s="885"/>
      <c r="E45" s="885"/>
      <c r="F45" s="885"/>
      <c r="G45" s="885"/>
      <c r="H45" s="885"/>
      <c r="I45" s="885"/>
      <c r="J45" s="885"/>
      <c r="K45" s="885"/>
      <c r="L45" s="885"/>
      <c r="M45" s="885"/>
      <c r="N45" s="885"/>
      <c r="O45" s="885"/>
      <c r="P45" s="885"/>
      <c r="Q45" s="886"/>
      <c r="R45" s="885"/>
      <c r="S45" s="885"/>
    </row>
    <row r="46" spans="2:19" ht="12.75" customHeight="1" x14ac:dyDescent="0.2">
      <c r="B46" s="887" t="s">
        <v>193</v>
      </c>
      <c r="C46" s="888"/>
      <c r="D46" s="888"/>
      <c r="E46" s="888"/>
      <c r="F46" s="888"/>
      <c r="G46" s="888"/>
      <c r="H46" s="888"/>
      <c r="I46" s="888"/>
      <c r="J46" s="888"/>
      <c r="K46" s="888"/>
      <c r="L46" s="888"/>
      <c r="M46" s="888"/>
      <c r="N46" s="888"/>
      <c r="O46" s="888"/>
      <c r="P46" s="888"/>
      <c r="Q46" s="888"/>
      <c r="R46" s="888"/>
      <c r="S46" s="888"/>
    </row>
    <row r="47" spans="2:19" ht="12.75" customHeight="1" x14ac:dyDescent="0.2">
      <c r="B47" s="236" t="s">
        <v>249</v>
      </c>
      <c r="N47" s="3"/>
    </row>
    <row r="48" spans="2:19" x14ac:dyDescent="0.2">
      <c r="B48" s="236" t="s">
        <v>306</v>
      </c>
    </row>
  </sheetData>
  <mergeCells count="5">
    <mergeCell ref="B2:S2"/>
    <mergeCell ref="B3:S3"/>
    <mergeCell ref="B45:S45"/>
    <mergeCell ref="B46:S46"/>
    <mergeCell ref="R5:R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C1:O78"/>
  <sheetViews>
    <sheetView zoomScaleNormal="100" workbookViewId="0">
      <selection activeCell="Q30" sqref="Q30"/>
    </sheetView>
  </sheetViews>
  <sheetFormatPr defaultRowHeight="11.25" x14ac:dyDescent="0.2"/>
  <cols>
    <col min="1" max="2" width="9.140625" style="5"/>
    <col min="3" max="3" width="13.85546875" style="5" customWidth="1"/>
    <col min="4" max="4" width="14.5703125" style="5" customWidth="1"/>
    <col min="5" max="5" width="9.5703125" style="5" bestFit="1" customWidth="1"/>
    <col min="6" max="6" width="9.140625" style="5"/>
    <col min="7" max="7" width="2.28515625" style="5" customWidth="1"/>
    <col min="8" max="8" width="9.140625" style="5"/>
    <col min="9" max="9" width="2" style="5" customWidth="1"/>
    <col min="10" max="10" width="10" style="5" customWidth="1"/>
    <col min="11" max="11" width="2.28515625" style="5" customWidth="1"/>
    <col min="12" max="12" width="9.140625" style="5"/>
    <col min="13" max="13" width="1.85546875" style="5" customWidth="1"/>
    <col min="14" max="14" width="9.140625" style="5"/>
    <col min="15" max="15" width="2.28515625" style="5" customWidth="1"/>
    <col min="16" max="16384" width="9.140625" style="5"/>
  </cols>
  <sheetData>
    <row r="1" spans="3:15" ht="14.25" customHeight="1" x14ac:dyDescent="0.2">
      <c r="C1" s="909"/>
      <c r="D1" s="909"/>
      <c r="N1" s="13" t="s">
        <v>197</v>
      </c>
    </row>
    <row r="2" spans="3:15" ht="30" customHeight="1" x14ac:dyDescent="0.2">
      <c r="C2" s="800" t="s">
        <v>271</v>
      </c>
      <c r="D2" s="910"/>
      <c r="E2" s="910"/>
      <c r="F2" s="910"/>
      <c r="G2" s="910"/>
      <c r="H2" s="910"/>
      <c r="I2" s="910"/>
      <c r="J2" s="910"/>
      <c r="K2" s="910"/>
      <c r="L2" s="910"/>
      <c r="M2" s="910"/>
      <c r="N2" s="910"/>
      <c r="O2" s="910"/>
    </row>
    <row r="3" spans="3:15" ht="18" customHeight="1" x14ac:dyDescent="0.2">
      <c r="C3" s="911" t="s">
        <v>87</v>
      </c>
      <c r="D3" s="911"/>
      <c r="E3" s="911"/>
      <c r="F3" s="911"/>
      <c r="G3" s="911"/>
      <c r="H3" s="911"/>
      <c r="I3" s="911"/>
      <c r="J3" s="911"/>
      <c r="K3" s="911"/>
      <c r="L3" s="911"/>
      <c r="M3" s="911"/>
      <c r="N3" s="911"/>
      <c r="O3" s="911"/>
    </row>
    <row r="4" spans="3:15" ht="18" customHeight="1" x14ac:dyDescent="0.2">
      <c r="C4" s="912"/>
      <c r="D4" s="912"/>
      <c r="E4" s="36"/>
      <c r="F4" s="126" t="s">
        <v>250</v>
      </c>
      <c r="G4" s="129"/>
      <c r="H4" s="129" t="s">
        <v>37</v>
      </c>
      <c r="I4" s="129"/>
      <c r="J4" s="129" t="s">
        <v>36</v>
      </c>
      <c r="K4" s="129"/>
      <c r="L4" s="129" t="s">
        <v>41</v>
      </c>
      <c r="M4" s="129"/>
      <c r="N4" s="129" t="s">
        <v>40</v>
      </c>
      <c r="O4" s="109"/>
    </row>
    <row r="5" spans="3:15" ht="3" customHeight="1" x14ac:dyDescent="0.2">
      <c r="C5" s="306"/>
      <c r="D5" s="306"/>
      <c r="E5" s="37"/>
      <c r="F5" s="38"/>
      <c r="G5" s="38"/>
      <c r="H5" s="38"/>
      <c r="I5" s="38"/>
      <c r="J5" s="38"/>
      <c r="K5" s="38"/>
      <c r="L5" s="38"/>
      <c r="M5" s="306"/>
      <c r="N5" s="306"/>
    </row>
    <row r="6" spans="3:15" ht="18" customHeight="1" x14ac:dyDescent="0.2">
      <c r="C6" s="306"/>
      <c r="D6" s="306"/>
      <c r="E6" s="49"/>
      <c r="F6" s="879" t="s">
        <v>102</v>
      </c>
      <c r="G6" s="913"/>
      <c r="H6" s="913"/>
      <c r="I6" s="913"/>
      <c r="J6" s="913"/>
      <c r="K6" s="913"/>
      <c r="L6" s="913"/>
      <c r="M6" s="913"/>
      <c r="N6" s="913"/>
      <c r="O6" s="914"/>
    </row>
    <row r="7" spans="3:15" ht="15" customHeight="1" x14ac:dyDescent="0.2">
      <c r="C7" s="305"/>
      <c r="D7" s="305"/>
      <c r="E7" s="57"/>
      <c r="F7" s="578">
        <v>2019</v>
      </c>
      <c r="G7" s="579"/>
      <c r="H7" s="578">
        <v>2019</v>
      </c>
      <c r="I7" s="579"/>
      <c r="J7" s="578">
        <v>2018</v>
      </c>
      <c r="K7" s="579"/>
      <c r="L7" s="578">
        <v>2019</v>
      </c>
      <c r="M7" s="579"/>
      <c r="N7" s="578">
        <v>2019</v>
      </c>
      <c r="O7" s="579"/>
    </row>
    <row r="8" spans="3:15" ht="15" customHeight="1" x14ac:dyDescent="0.2">
      <c r="C8" s="907" t="s">
        <v>105</v>
      </c>
      <c r="D8" s="908"/>
      <c r="E8" s="56" t="s">
        <v>42</v>
      </c>
      <c r="F8" s="72">
        <v>4409.753085228419</v>
      </c>
      <c r="G8" s="580"/>
      <c r="H8" s="581">
        <v>4676</v>
      </c>
      <c r="I8" s="582"/>
      <c r="J8" s="583">
        <f>661+347</f>
        <v>1008</v>
      </c>
      <c r="K8" s="582"/>
      <c r="L8" s="584">
        <v>4698.7</v>
      </c>
      <c r="M8" s="582"/>
      <c r="N8" s="583">
        <v>1189</v>
      </c>
      <c r="O8" s="585"/>
    </row>
    <row r="9" spans="3:15" ht="9.9499999999999993" customHeight="1" x14ac:dyDescent="0.2">
      <c r="C9" s="304"/>
      <c r="D9" s="305"/>
      <c r="E9" s="57"/>
      <c r="F9" s="536"/>
      <c r="G9" s="556"/>
      <c r="H9" s="517"/>
      <c r="I9" s="516"/>
      <c r="J9" s="586"/>
      <c r="K9" s="516"/>
      <c r="L9" s="517"/>
      <c r="M9" s="516"/>
      <c r="N9" s="587"/>
      <c r="O9" s="514"/>
    </row>
    <row r="10" spans="3:15" ht="15" customHeight="1" x14ac:dyDescent="0.2">
      <c r="C10" s="894" t="s">
        <v>88</v>
      </c>
      <c r="D10" s="895"/>
      <c r="E10" s="255" t="s">
        <v>42</v>
      </c>
      <c r="F10" s="588">
        <v>74.009199999999993</v>
      </c>
      <c r="G10" s="526"/>
      <c r="H10" s="588">
        <f>1.609344*(8386+8722+8375+797+191+10+2+24200+2200+3184+1358+38+14)/1000</f>
        <v>92.500265088000006</v>
      </c>
      <c r="I10" s="526"/>
      <c r="J10" s="588">
        <v>9.4</v>
      </c>
      <c r="K10" s="526"/>
      <c r="L10" s="527">
        <v>149.6</v>
      </c>
      <c r="M10" s="526"/>
      <c r="N10" s="527">
        <v>57</v>
      </c>
      <c r="O10" s="524"/>
    </row>
    <row r="11" spans="3:15" ht="9.9499999999999993" customHeight="1" x14ac:dyDescent="0.2">
      <c r="C11" s="307"/>
      <c r="D11" s="308"/>
      <c r="E11" s="255"/>
      <c r="F11" s="525"/>
      <c r="G11" s="526"/>
      <c r="H11" s="528"/>
      <c r="I11" s="526" t="str">
        <f>"(1)"</f>
        <v>(1)</v>
      </c>
      <c r="J11" s="589"/>
      <c r="K11" s="529" t="s">
        <v>104</v>
      </c>
      <c r="L11" s="527"/>
      <c r="M11" s="526"/>
      <c r="N11" s="527"/>
      <c r="O11" s="542" t="s">
        <v>107</v>
      </c>
    </row>
    <row r="12" spans="3:15" ht="15" customHeight="1" x14ac:dyDescent="0.2">
      <c r="C12" s="892" t="s">
        <v>89</v>
      </c>
      <c r="D12" s="893"/>
      <c r="E12" s="57" t="s">
        <v>42</v>
      </c>
      <c r="F12" s="536">
        <v>200.161</v>
      </c>
      <c r="G12" s="516"/>
      <c r="H12" s="586">
        <v>198.35261360640004</v>
      </c>
      <c r="I12" s="516"/>
      <c r="J12" s="590">
        <f>(1971+7402+2536+2271+855+4088)/1000</f>
        <v>19.123000000000001</v>
      </c>
      <c r="K12" s="516"/>
      <c r="L12" s="517">
        <v>140</v>
      </c>
      <c r="M12" s="516"/>
      <c r="N12" s="517">
        <f>85494/1000</f>
        <v>85.494</v>
      </c>
      <c r="O12" s="514"/>
    </row>
    <row r="13" spans="3:15" ht="9.9499999999999993" customHeight="1" x14ac:dyDescent="0.2">
      <c r="C13" s="304"/>
      <c r="D13" s="305"/>
      <c r="E13" s="57"/>
      <c r="F13" s="536"/>
      <c r="G13" s="516"/>
      <c r="H13" s="537"/>
      <c r="I13" s="516" t="str">
        <f>"(4)"</f>
        <v>(4)</v>
      </c>
      <c r="J13" s="591"/>
      <c r="K13" s="562"/>
      <c r="M13" s="516"/>
      <c r="N13" s="517"/>
      <c r="O13" s="514"/>
    </row>
    <row r="14" spans="3:15" ht="15" customHeight="1" x14ac:dyDescent="0.2">
      <c r="C14" s="894" t="s">
        <v>90</v>
      </c>
      <c r="D14" s="895"/>
      <c r="E14" s="255" t="s">
        <v>42</v>
      </c>
      <c r="F14" s="592">
        <v>112.104</v>
      </c>
      <c r="G14" s="526"/>
      <c r="H14" s="527"/>
      <c r="I14" s="526"/>
      <c r="J14" s="527">
        <f>(1511+5482+593+1349+235+2586)/1000</f>
        <v>11.756</v>
      </c>
      <c r="K14" s="526"/>
      <c r="L14" s="593">
        <v>75.900000000000006</v>
      </c>
      <c r="M14" s="526"/>
      <c r="N14" s="527">
        <v>44</v>
      </c>
      <c r="O14" s="524"/>
    </row>
    <row r="15" spans="3:15" ht="9.9499999999999993" customHeight="1" x14ac:dyDescent="0.2">
      <c r="C15" s="307"/>
      <c r="D15" s="308"/>
      <c r="E15" s="255"/>
      <c r="F15" s="525"/>
      <c r="G15" s="526"/>
      <c r="H15" s="527"/>
      <c r="I15" s="526"/>
      <c r="J15" s="588"/>
      <c r="K15" s="529"/>
      <c r="L15" s="527"/>
      <c r="M15" s="526"/>
      <c r="N15" s="527"/>
      <c r="O15" s="524"/>
    </row>
    <row r="16" spans="3:15" ht="15" customHeight="1" x14ac:dyDescent="0.2">
      <c r="C16" s="892" t="s">
        <v>123</v>
      </c>
      <c r="D16" s="893"/>
      <c r="E16" s="57" t="s">
        <v>42</v>
      </c>
      <c r="F16" s="536">
        <v>41.941100000000006</v>
      </c>
      <c r="G16" s="556"/>
      <c r="H16" s="517">
        <f>40232/1000</f>
        <v>40.231999999999999</v>
      </c>
      <c r="I16" s="516"/>
      <c r="J16" s="594"/>
      <c r="K16" s="556"/>
      <c r="L16" s="517">
        <f>127</f>
        <v>127</v>
      </c>
      <c r="M16" s="516"/>
      <c r="N16" s="517">
        <v>102</v>
      </c>
      <c r="O16" s="514"/>
    </row>
    <row r="17" spans="3:15" ht="9.9499999999999993" customHeight="1" x14ac:dyDescent="0.2">
      <c r="C17" s="304"/>
      <c r="D17" s="305"/>
      <c r="E17" s="57"/>
      <c r="F17" s="536"/>
      <c r="G17" s="516"/>
      <c r="H17" s="517"/>
      <c r="I17" s="516"/>
      <c r="J17" s="595"/>
      <c r="K17" s="516"/>
      <c r="L17" s="517"/>
      <c r="M17" s="516"/>
      <c r="N17" s="517"/>
      <c r="O17" s="514"/>
    </row>
    <row r="18" spans="3:15" ht="15" customHeight="1" x14ac:dyDescent="0.2">
      <c r="C18" s="894" t="s">
        <v>91</v>
      </c>
      <c r="D18" s="895"/>
      <c r="E18" s="255" t="s">
        <v>42</v>
      </c>
      <c r="F18" s="592">
        <v>31.6816</v>
      </c>
      <c r="G18" s="565"/>
      <c r="H18" s="527">
        <f>362127/1000</f>
        <v>362.12700000000001</v>
      </c>
      <c r="I18" s="526"/>
      <c r="J18" s="596"/>
      <c r="K18" s="565"/>
      <c r="L18" s="527">
        <v>126.6</v>
      </c>
      <c r="M18" s="526"/>
      <c r="N18" s="527">
        <f xml:space="preserve"> 53+17</f>
        <v>70</v>
      </c>
      <c r="O18" s="524"/>
    </row>
    <row r="19" spans="3:15" ht="9.9499999999999993" customHeight="1" x14ac:dyDescent="0.2">
      <c r="C19" s="257"/>
      <c r="D19" s="258"/>
      <c r="E19" s="259"/>
      <c r="F19" s="734"/>
      <c r="G19" s="597"/>
      <c r="H19" s="598"/>
      <c r="I19" s="599"/>
      <c r="J19" s="600"/>
      <c r="K19" s="597"/>
      <c r="L19" s="601"/>
      <c r="M19" s="548" t="str">
        <f>"(5)"</f>
        <v>(5)</v>
      </c>
      <c r="N19" s="601"/>
      <c r="O19" s="548"/>
    </row>
    <row r="20" spans="3:15" ht="3" customHeight="1" x14ac:dyDescent="0.2">
      <c r="C20" s="305"/>
      <c r="D20" s="305"/>
      <c r="E20" s="42"/>
      <c r="F20" s="602"/>
      <c r="G20" s="602"/>
      <c r="H20" s="602"/>
      <c r="I20" s="602"/>
      <c r="J20" s="602"/>
      <c r="K20" s="602"/>
      <c r="L20" s="602"/>
      <c r="M20" s="602"/>
      <c r="N20" s="603"/>
      <c r="O20" s="604"/>
    </row>
    <row r="21" spans="3:15" ht="18" customHeight="1" x14ac:dyDescent="0.2">
      <c r="C21" s="306"/>
      <c r="D21" s="306"/>
      <c r="E21" s="49"/>
      <c r="F21" s="896" t="s">
        <v>103</v>
      </c>
      <c r="G21" s="897"/>
      <c r="H21" s="897"/>
      <c r="I21" s="897"/>
      <c r="J21" s="897"/>
      <c r="K21" s="897"/>
      <c r="L21" s="897"/>
      <c r="M21" s="897"/>
      <c r="N21" s="897"/>
      <c r="O21" s="898"/>
    </row>
    <row r="22" spans="3:15" ht="15" customHeight="1" x14ac:dyDescent="0.2">
      <c r="C22" s="64"/>
      <c r="D22" s="64"/>
      <c r="E22" s="46"/>
      <c r="F22" s="605">
        <v>2019</v>
      </c>
      <c r="G22" s="606"/>
      <c r="H22" s="605">
        <v>2019</v>
      </c>
      <c r="I22" s="606"/>
      <c r="J22" s="607">
        <v>2019</v>
      </c>
      <c r="K22" s="606"/>
      <c r="L22" s="607">
        <v>2019</v>
      </c>
      <c r="M22" s="606"/>
      <c r="N22" s="607">
        <v>2019</v>
      </c>
      <c r="O22" s="606"/>
    </row>
    <row r="23" spans="3:15" ht="15" customHeight="1" x14ac:dyDescent="0.2">
      <c r="C23" s="899" t="s">
        <v>92</v>
      </c>
      <c r="D23" s="900"/>
      <c r="E23" s="112" t="s">
        <v>38</v>
      </c>
      <c r="F23" s="608">
        <v>247.37079299999996</v>
      </c>
      <c r="G23" s="609"/>
      <c r="H23" s="610">
        <v>250.70985300000001</v>
      </c>
      <c r="I23" s="516"/>
      <c r="J23" s="611">
        <f>61808586/1000000</f>
        <v>61.808585999999998</v>
      </c>
      <c r="K23" s="612"/>
      <c r="L23" s="611">
        <v>137.01</v>
      </c>
      <c r="M23" s="516"/>
      <c r="N23" s="517">
        <f>48430/1000</f>
        <v>48.43</v>
      </c>
      <c r="O23" s="514"/>
    </row>
    <row r="24" spans="3:15" ht="9.9499999999999993" customHeight="1" x14ac:dyDescent="0.2">
      <c r="C24" s="43"/>
      <c r="D24" s="44"/>
      <c r="E24" s="45"/>
      <c r="F24" s="613"/>
      <c r="G24" s="614"/>
      <c r="H24" s="615"/>
      <c r="I24" s="516" t="str">
        <f>"(6)"</f>
        <v>(6)</v>
      </c>
      <c r="J24" s="603"/>
      <c r="K24" s="562" t="s">
        <v>220</v>
      </c>
      <c r="L24" s="603"/>
      <c r="M24" s="614"/>
      <c r="N24" s="603"/>
      <c r="O24" s="514"/>
    </row>
    <row r="25" spans="3:15" ht="15" customHeight="1" x14ac:dyDescent="0.2">
      <c r="C25" s="260" t="s">
        <v>94</v>
      </c>
      <c r="D25" s="901" t="s">
        <v>95</v>
      </c>
      <c r="E25" s="902"/>
      <c r="F25" s="616">
        <v>553.00643712004978</v>
      </c>
      <c r="G25" s="617"/>
      <c r="H25" s="616">
        <v>763.80153952392868</v>
      </c>
      <c r="I25" s="617"/>
      <c r="J25" s="616">
        <v>489.51506574695708</v>
      </c>
      <c r="K25" s="617"/>
      <c r="L25" s="616">
        <v>98.024275335100498</v>
      </c>
      <c r="M25" s="524"/>
      <c r="N25" s="616">
        <v>335.37327027669528</v>
      </c>
      <c r="O25" s="524"/>
    </row>
    <row r="26" spans="3:15" ht="9.9499999999999993" customHeight="1" x14ac:dyDescent="0.2">
      <c r="C26" s="261"/>
      <c r="D26" s="262"/>
      <c r="E26" s="263"/>
      <c r="F26" s="616"/>
      <c r="G26" s="617"/>
      <c r="H26" s="616"/>
      <c r="I26" s="617"/>
      <c r="J26" s="616"/>
      <c r="K26" s="617"/>
      <c r="L26" s="616"/>
      <c r="M26" s="617"/>
      <c r="N26" s="616"/>
      <c r="O26" s="524"/>
    </row>
    <row r="27" spans="3:15" ht="21" customHeight="1" x14ac:dyDescent="0.2">
      <c r="C27" s="892" t="s">
        <v>122</v>
      </c>
      <c r="D27" s="893"/>
      <c r="E27" s="67" t="s">
        <v>38</v>
      </c>
      <c r="F27" s="618">
        <v>35.611557000000012</v>
      </c>
      <c r="G27" s="619"/>
      <c r="H27" s="620">
        <f>13086/1000</f>
        <v>13.086</v>
      </c>
      <c r="I27" s="619"/>
      <c r="J27" s="620">
        <f>14185375/1000000</f>
        <v>14.185375000000001</v>
      </c>
      <c r="K27" s="619"/>
      <c r="L27" s="620">
        <f>2782.84/100</f>
        <v>27.828400000000002</v>
      </c>
      <c r="M27" s="619"/>
      <c r="N27" s="620">
        <f>6540/1000</f>
        <v>6.54</v>
      </c>
      <c r="O27" s="514"/>
    </row>
    <row r="28" spans="3:15" ht="9.9499999999999993" customHeight="1" x14ac:dyDescent="0.2">
      <c r="C28" s="65"/>
      <c r="D28" s="66"/>
      <c r="E28" s="46"/>
      <c r="F28" s="621"/>
      <c r="G28" s="622"/>
      <c r="H28" s="623"/>
      <c r="I28" s="622"/>
      <c r="J28" s="624"/>
      <c r="K28" s="625" t="s">
        <v>217</v>
      </c>
      <c r="L28" s="623"/>
      <c r="M28" s="622"/>
      <c r="N28" s="623"/>
      <c r="O28" s="576"/>
    </row>
    <row r="29" spans="3:15" ht="5.0999999999999996" customHeight="1" x14ac:dyDescent="0.2">
      <c r="C29" s="305"/>
      <c r="D29" s="305"/>
      <c r="E29" s="16"/>
      <c r="F29" s="603"/>
      <c r="G29" s="603"/>
      <c r="H29" s="603"/>
      <c r="I29" s="603"/>
      <c r="J29" s="602"/>
      <c r="K29" s="602"/>
      <c r="L29" s="603"/>
      <c r="M29" s="603"/>
      <c r="N29" s="603"/>
      <c r="O29" s="626"/>
    </row>
    <row r="30" spans="3:15" ht="18" customHeight="1" x14ac:dyDescent="0.2">
      <c r="D30" s="306"/>
      <c r="E30" s="49"/>
      <c r="F30" s="896" t="s">
        <v>129</v>
      </c>
      <c r="G30" s="897"/>
      <c r="H30" s="897"/>
      <c r="I30" s="897"/>
      <c r="J30" s="897"/>
      <c r="K30" s="897"/>
      <c r="L30" s="897"/>
      <c r="M30" s="897"/>
      <c r="N30" s="897"/>
      <c r="O30" s="898"/>
    </row>
    <row r="31" spans="3:15" ht="15" customHeight="1" x14ac:dyDescent="0.2">
      <c r="D31" s="40"/>
      <c r="E31" s="41"/>
      <c r="F31" s="627">
        <v>2019</v>
      </c>
      <c r="G31" s="628"/>
      <c r="H31" s="627">
        <v>2019</v>
      </c>
      <c r="I31" s="628"/>
      <c r="J31" s="627">
        <v>2019</v>
      </c>
      <c r="K31" s="628"/>
      <c r="L31" s="628">
        <v>2018</v>
      </c>
      <c r="M31" s="628"/>
      <c r="N31" s="627">
        <v>2019</v>
      </c>
      <c r="O31" s="629"/>
    </row>
    <row r="32" spans="3:15" ht="15" customHeight="1" x14ac:dyDescent="0.2">
      <c r="C32" s="264" t="s">
        <v>106</v>
      </c>
      <c r="D32" s="265"/>
      <c r="E32" s="266" t="s">
        <v>124</v>
      </c>
      <c r="F32" s="630">
        <v>22763</v>
      </c>
      <c r="G32" s="631"/>
      <c r="H32" s="630">
        <v>36096</v>
      </c>
      <c r="I32" s="631"/>
      <c r="J32" s="630">
        <v>3920</v>
      </c>
      <c r="K32" s="631"/>
      <c r="L32" s="630">
        <v>63194</v>
      </c>
      <c r="M32" s="631"/>
      <c r="N32" s="630">
        <v>16981</v>
      </c>
      <c r="O32" s="632"/>
    </row>
    <row r="33" spans="3:15" ht="15" customHeight="1" x14ac:dyDescent="0.2">
      <c r="C33" s="257"/>
      <c r="D33" s="903" t="s">
        <v>0</v>
      </c>
      <c r="E33" s="904"/>
      <c r="F33" s="633">
        <v>50.937249417174307</v>
      </c>
      <c r="G33" s="634"/>
      <c r="H33" s="635">
        <v>109.96847567317479</v>
      </c>
      <c r="I33" s="634"/>
      <c r="J33" s="635">
        <v>31.045833304260864</v>
      </c>
      <c r="K33" s="634"/>
      <c r="L33" s="635">
        <v>45.212364466289628</v>
      </c>
      <c r="M33" s="634"/>
      <c r="N33" s="635">
        <v>117.59185427562591</v>
      </c>
      <c r="O33" s="636"/>
    </row>
    <row r="34" spans="3:15" ht="26.25" customHeight="1" x14ac:dyDescent="0.2">
      <c r="C34" s="847" t="s">
        <v>351</v>
      </c>
      <c r="D34" s="847"/>
      <c r="E34" s="847"/>
      <c r="F34" s="847"/>
      <c r="G34" s="847"/>
      <c r="H34" s="847"/>
      <c r="I34" s="847"/>
      <c r="J34" s="847"/>
      <c r="K34" s="847"/>
      <c r="L34" s="847"/>
      <c r="M34" s="847"/>
      <c r="N34" s="847"/>
      <c r="O34" s="847"/>
    </row>
    <row r="35" spans="3:15" ht="12" customHeight="1" x14ac:dyDescent="0.2">
      <c r="C35" s="905" t="s">
        <v>305</v>
      </c>
      <c r="D35" s="906"/>
      <c r="E35" s="906"/>
      <c r="F35" s="906"/>
      <c r="G35" s="906"/>
      <c r="H35" s="906"/>
      <c r="I35" s="906"/>
      <c r="J35" s="906"/>
      <c r="K35" s="906"/>
      <c r="L35" s="906"/>
      <c r="M35" s="906"/>
      <c r="N35" s="906"/>
    </row>
    <row r="36" spans="3:15" ht="22.5" customHeight="1" x14ac:dyDescent="0.2">
      <c r="C36" s="891" t="s">
        <v>218</v>
      </c>
      <c r="D36" s="891"/>
      <c r="E36" s="891"/>
      <c r="F36" s="891"/>
      <c r="G36" s="891"/>
      <c r="H36" s="891"/>
      <c r="I36" s="891"/>
      <c r="J36" s="891"/>
      <c r="K36" s="891"/>
      <c r="L36" s="891"/>
      <c r="M36" s="891"/>
      <c r="N36" s="891"/>
      <c r="O36" s="891"/>
    </row>
    <row r="37" spans="3:15" ht="12.75" customHeight="1" x14ac:dyDescent="0.2">
      <c r="C37" s="199" t="s">
        <v>219</v>
      </c>
      <c r="D37" s="199"/>
      <c r="E37" s="199"/>
      <c r="F37" s="199"/>
      <c r="G37" s="199"/>
      <c r="H37" s="199"/>
      <c r="I37" s="199"/>
      <c r="J37" s="199"/>
      <c r="K37" s="199"/>
      <c r="L37" s="199"/>
      <c r="M37" s="199"/>
      <c r="N37" s="199"/>
      <c r="O37" s="199"/>
    </row>
    <row r="38" spans="3:15" ht="12.75" customHeight="1" x14ac:dyDescent="0.2">
      <c r="C38" s="199" t="s">
        <v>370</v>
      </c>
      <c r="D38" s="199"/>
      <c r="E38" s="199"/>
      <c r="F38" s="199"/>
      <c r="G38" s="199"/>
      <c r="H38" s="199"/>
      <c r="I38" s="199"/>
      <c r="J38" s="199"/>
      <c r="K38" s="199"/>
      <c r="L38" s="199"/>
      <c r="M38" s="199"/>
      <c r="N38" s="199"/>
      <c r="O38" s="199"/>
    </row>
    <row r="39" spans="3:15" ht="12.75" customHeight="1" x14ac:dyDescent="0.2">
      <c r="C39" s="199" t="s">
        <v>371</v>
      </c>
      <c r="D39" s="199"/>
      <c r="E39" s="199"/>
      <c r="F39" s="199"/>
      <c r="G39" s="199"/>
      <c r="H39" s="199"/>
      <c r="I39" s="199"/>
      <c r="J39" s="199"/>
      <c r="K39" s="199"/>
      <c r="L39" s="199"/>
      <c r="M39" s="199"/>
      <c r="N39" s="199"/>
      <c r="O39" s="199"/>
    </row>
    <row r="40" spans="3:15" ht="12.75" customHeight="1" x14ac:dyDescent="0.2">
      <c r="C40" s="39" t="s">
        <v>372</v>
      </c>
      <c r="D40" s="39"/>
      <c r="E40" s="39"/>
      <c r="F40" s="39"/>
      <c r="G40" s="39"/>
      <c r="H40" s="39"/>
      <c r="I40" s="39"/>
      <c r="J40" s="39"/>
      <c r="K40" s="39"/>
      <c r="L40" s="39"/>
      <c r="M40" s="39"/>
      <c r="N40" s="39"/>
      <c r="O40" s="199"/>
    </row>
    <row r="41" spans="3:15" x14ac:dyDescent="0.2">
      <c r="C41" s="199" t="s">
        <v>373</v>
      </c>
      <c r="D41" s="199"/>
      <c r="E41" s="199"/>
      <c r="F41" s="199"/>
      <c r="G41" s="199"/>
      <c r="H41" s="199"/>
      <c r="I41" s="199"/>
      <c r="J41" s="199"/>
      <c r="K41" s="199"/>
      <c r="L41" s="199"/>
      <c r="M41" s="199"/>
      <c r="N41" s="199"/>
      <c r="O41" s="199"/>
    </row>
    <row r="42" spans="3:15" x14ac:dyDescent="0.2">
      <c r="C42" s="199" t="s">
        <v>374</v>
      </c>
      <c r="D42" s="39"/>
      <c r="E42" s="39"/>
      <c r="F42" s="39"/>
      <c r="G42" s="39"/>
      <c r="H42" s="39"/>
      <c r="I42" s="39"/>
      <c r="J42" s="39"/>
      <c r="K42" s="39"/>
      <c r="L42" s="39"/>
      <c r="M42" s="39"/>
      <c r="N42" s="39"/>
      <c r="O42" s="199"/>
    </row>
    <row r="43" spans="3:15" x14ac:dyDescent="0.2">
      <c r="C43" s="199" t="s">
        <v>375</v>
      </c>
    </row>
    <row r="48" spans="3:15" ht="11.25" customHeight="1" x14ac:dyDescent="0.2"/>
    <row r="49" ht="11.25" customHeight="1" x14ac:dyDescent="0.2"/>
    <row r="50" ht="11.25" customHeight="1" x14ac:dyDescent="0.2"/>
    <row r="51" ht="11.25" customHeight="1" x14ac:dyDescent="0.2"/>
    <row r="52" ht="11.25" customHeight="1" x14ac:dyDescent="0.2"/>
    <row r="53" ht="15" customHeight="1" x14ac:dyDescent="0.2"/>
    <row r="54" ht="11.25" customHeight="1" x14ac:dyDescent="0.2"/>
    <row r="55" ht="11.25" customHeight="1" x14ac:dyDescent="0.2"/>
    <row r="56" ht="11.25" customHeight="1" x14ac:dyDescent="0.2"/>
    <row r="57"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73" ht="11.25" customHeight="1" x14ac:dyDescent="0.2"/>
    <row r="74" ht="11.25" customHeight="1" x14ac:dyDescent="0.2"/>
    <row r="77" ht="11.25" customHeight="1" x14ac:dyDescent="0.2"/>
    <row r="78" ht="11.25" customHeight="1" x14ac:dyDescent="0.2"/>
  </sheetData>
  <mergeCells count="20">
    <mergeCell ref="C8:D8"/>
    <mergeCell ref="C10:D10"/>
    <mergeCell ref="C12:D12"/>
    <mergeCell ref="C14:D14"/>
    <mergeCell ref="C1:D1"/>
    <mergeCell ref="C2:O2"/>
    <mergeCell ref="C3:O3"/>
    <mergeCell ref="C4:D4"/>
    <mergeCell ref="F6:O6"/>
    <mergeCell ref="C36:O36"/>
    <mergeCell ref="C16:D16"/>
    <mergeCell ref="C18:D18"/>
    <mergeCell ref="F21:O21"/>
    <mergeCell ref="C23:D23"/>
    <mergeCell ref="D25:E25"/>
    <mergeCell ref="C27:D27"/>
    <mergeCell ref="F30:O30"/>
    <mergeCell ref="D33:E33"/>
    <mergeCell ref="C34:O34"/>
    <mergeCell ref="C35:N35"/>
  </mergeCells>
  <phoneticPr fontId="4" type="noConversion"/>
  <printOptions horizontalCentered="1"/>
  <pageMargins left="0.6692913385826772" right="0.27559055118110237" top="0.51181102362204722" bottom="0.27559055118110237" header="0" footer="0"/>
  <pageSetup paperSize="9" scale="9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O90"/>
  <sheetViews>
    <sheetView tabSelected="1" zoomScaleNormal="100" workbookViewId="0">
      <selection activeCell="S13" sqref="S13"/>
    </sheetView>
  </sheetViews>
  <sheetFormatPr defaultRowHeight="11.25" x14ac:dyDescent="0.2"/>
  <cols>
    <col min="1" max="5" width="9.140625" style="5"/>
    <col min="6" max="6" width="1.85546875" style="5" customWidth="1"/>
    <col min="7" max="7" width="9.140625" style="5"/>
    <col min="8" max="8" width="2.85546875" style="5" customWidth="1"/>
    <col min="9" max="9" width="9.140625" style="5"/>
    <col min="10" max="10" width="3.140625" style="5" customWidth="1"/>
    <col min="11" max="11" width="9.140625" style="5"/>
    <col min="12" max="12" width="3" style="5" customWidth="1"/>
    <col min="13" max="13" width="9.140625" style="5"/>
    <col min="14" max="14" width="2.140625" style="5" customWidth="1"/>
    <col min="15" max="16384" width="9.140625" style="5"/>
  </cols>
  <sheetData>
    <row r="1" spans="2:14" ht="14.25" customHeight="1" x14ac:dyDescent="0.2">
      <c r="B1" s="909"/>
      <c r="C1" s="909"/>
      <c r="M1" s="35"/>
      <c r="N1" s="13" t="s">
        <v>198</v>
      </c>
    </row>
    <row r="2" spans="2:14" ht="30" customHeight="1" x14ac:dyDescent="0.2">
      <c r="B2" s="800" t="s">
        <v>271</v>
      </c>
      <c r="C2" s="910"/>
      <c r="D2" s="910"/>
      <c r="E2" s="910"/>
      <c r="F2" s="910"/>
      <c r="G2" s="910"/>
      <c r="H2" s="910"/>
      <c r="I2" s="910"/>
      <c r="J2" s="910"/>
      <c r="K2" s="910"/>
      <c r="L2" s="910"/>
      <c r="M2" s="910"/>
      <c r="N2" s="910"/>
    </row>
    <row r="3" spans="2:14" ht="18" customHeight="1" x14ac:dyDescent="0.2">
      <c r="B3" s="805" t="s">
        <v>301</v>
      </c>
      <c r="C3" s="911"/>
      <c r="D3" s="911"/>
      <c r="E3" s="911"/>
      <c r="F3" s="911"/>
      <c r="G3" s="911"/>
      <c r="H3" s="911"/>
      <c r="I3" s="911"/>
      <c r="J3" s="911"/>
      <c r="K3" s="911"/>
      <c r="L3" s="911"/>
      <c r="M3" s="911"/>
      <c r="N3" s="911"/>
    </row>
    <row r="4" spans="2:14" ht="18" customHeight="1" x14ac:dyDescent="0.2">
      <c r="B4" s="312"/>
      <c r="C4" s="312"/>
      <c r="D4" s="312"/>
      <c r="E4" s="126" t="s">
        <v>250</v>
      </c>
      <c r="F4" s="129"/>
      <c r="G4" s="127" t="s">
        <v>334</v>
      </c>
      <c r="H4" s="127"/>
      <c r="I4" s="127" t="s">
        <v>36</v>
      </c>
      <c r="J4" s="127"/>
      <c r="K4" s="127" t="s">
        <v>41</v>
      </c>
      <c r="L4" s="127"/>
      <c r="M4" s="127" t="s">
        <v>40</v>
      </c>
      <c r="N4" s="128"/>
    </row>
    <row r="5" spans="2:14" ht="5.0999999999999996" customHeight="1" x14ac:dyDescent="0.2">
      <c r="B5" s="312"/>
      <c r="C5" s="312"/>
      <c r="D5" s="312"/>
      <c r="E5" s="38"/>
      <c r="F5" s="38"/>
      <c r="G5" s="38"/>
      <c r="H5" s="38"/>
      <c r="I5" s="38"/>
      <c r="J5" s="38"/>
      <c r="K5" s="38"/>
      <c r="L5" s="312"/>
      <c r="M5" s="312"/>
    </row>
    <row r="6" spans="2:14" ht="18" customHeight="1" x14ac:dyDescent="0.2">
      <c r="B6" s="47"/>
      <c r="C6" s="47"/>
      <c r="D6" s="48"/>
      <c r="E6" s="921" t="s">
        <v>64</v>
      </c>
      <c r="F6" s="922"/>
      <c r="G6" s="922"/>
      <c r="H6" s="922"/>
      <c r="I6" s="922"/>
      <c r="J6" s="922"/>
      <c r="K6" s="922"/>
      <c r="L6" s="922"/>
      <c r="M6" s="922"/>
      <c r="N6" s="923"/>
    </row>
    <row r="7" spans="2:14" ht="9.9499999999999993" customHeight="1" x14ac:dyDescent="0.2">
      <c r="B7" s="54"/>
      <c r="C7" s="54"/>
      <c r="D7" s="67"/>
      <c r="E7" s="924" t="s">
        <v>96</v>
      </c>
      <c r="F7" s="925"/>
      <c r="G7" s="925"/>
      <c r="H7" s="925"/>
      <c r="I7" s="925"/>
      <c r="J7" s="925"/>
      <c r="K7" s="925"/>
      <c r="L7" s="925"/>
      <c r="M7" s="925"/>
      <c r="N7" s="926"/>
    </row>
    <row r="8" spans="2:14" ht="15" customHeight="1" x14ac:dyDescent="0.2">
      <c r="B8" s="40"/>
      <c r="C8" s="40"/>
      <c r="D8" s="41"/>
      <c r="E8" s="505">
        <v>2019</v>
      </c>
      <c r="F8" s="506"/>
      <c r="G8" s="505">
        <v>2019</v>
      </c>
      <c r="H8" s="506"/>
      <c r="I8" s="507">
        <v>2018</v>
      </c>
      <c r="J8" s="506"/>
      <c r="K8" s="505">
        <v>2019</v>
      </c>
      <c r="L8" s="506"/>
      <c r="M8" s="505">
        <v>2019</v>
      </c>
      <c r="N8" s="508"/>
    </row>
    <row r="9" spans="2:14" ht="15" customHeight="1" x14ac:dyDescent="0.2">
      <c r="B9" s="899" t="s">
        <v>126</v>
      </c>
      <c r="C9" s="900"/>
      <c r="D9" s="927"/>
      <c r="E9" s="509">
        <v>4324.9977084587763</v>
      </c>
      <c r="F9" s="510"/>
      <c r="G9" s="511">
        <v>7876.7489999999998</v>
      </c>
      <c r="H9" s="510"/>
      <c r="I9" s="512">
        <v>5.9</v>
      </c>
      <c r="J9" s="510"/>
      <c r="K9" s="511">
        <v>885.70799999999997</v>
      </c>
      <c r="L9" s="510"/>
      <c r="M9" s="513"/>
      <c r="N9" s="514"/>
    </row>
    <row r="10" spans="2:14" ht="9.9499999999999993" customHeight="1" x14ac:dyDescent="0.2">
      <c r="B10" s="313"/>
      <c r="C10" s="311"/>
      <c r="D10" s="314"/>
      <c r="E10" s="515"/>
      <c r="F10" s="516"/>
      <c r="G10" s="517"/>
      <c r="H10" s="518" t="s">
        <v>93</v>
      </c>
      <c r="I10" s="519"/>
      <c r="J10" s="518"/>
      <c r="K10" s="519"/>
      <c r="L10" s="518" t="s">
        <v>104</v>
      </c>
      <c r="M10" s="519"/>
      <c r="N10" s="514"/>
    </row>
    <row r="11" spans="2:14" ht="15" customHeight="1" x14ac:dyDescent="0.2">
      <c r="B11" s="101" t="s">
        <v>335</v>
      </c>
      <c r="C11" s="114"/>
      <c r="D11" s="115"/>
      <c r="E11" s="520">
        <v>486.65377640418899</v>
      </c>
      <c r="F11" s="521"/>
      <c r="G11" s="522">
        <v>613.44293006632086</v>
      </c>
      <c r="H11" s="521"/>
      <c r="I11" s="522">
        <v>64.108000000000004</v>
      </c>
      <c r="J11" s="523"/>
      <c r="K11" s="522"/>
      <c r="L11" s="521"/>
      <c r="M11" s="522">
        <v>130.5</v>
      </c>
      <c r="N11" s="524"/>
    </row>
    <row r="12" spans="2:14" ht="9.9499999999999993" customHeight="1" x14ac:dyDescent="0.2">
      <c r="B12" s="101"/>
      <c r="C12" s="114"/>
      <c r="D12" s="115"/>
      <c r="E12" s="525"/>
      <c r="F12" s="526"/>
      <c r="G12" s="527"/>
      <c r="H12" s="526"/>
      <c r="I12" s="528"/>
      <c r="J12" s="529"/>
      <c r="K12" s="527"/>
      <c r="L12" s="526"/>
      <c r="M12" s="527"/>
      <c r="N12" s="524"/>
    </row>
    <row r="13" spans="2:14" ht="15" customHeight="1" x14ac:dyDescent="0.25">
      <c r="B13" s="116" t="s">
        <v>127</v>
      </c>
      <c r="C13" s="117"/>
      <c r="D13" s="118"/>
      <c r="E13" s="530">
        <v>421.41199999999998</v>
      </c>
      <c r="F13" s="531"/>
      <c r="G13" s="532">
        <v>38.279000000000003</v>
      </c>
      <c r="H13" s="531"/>
      <c r="I13" s="533">
        <v>441.61399999999998</v>
      </c>
      <c r="J13" s="534"/>
      <c r="K13" s="535">
        <v>1470.664</v>
      </c>
      <c r="L13" s="531"/>
      <c r="M13" s="532">
        <v>133.6</v>
      </c>
      <c r="N13" s="514"/>
    </row>
    <row r="14" spans="2:14" ht="9.9499999999999993" customHeight="1" x14ac:dyDescent="0.2">
      <c r="B14" s="116"/>
      <c r="C14" s="117"/>
      <c r="D14" s="118"/>
      <c r="E14" s="536"/>
      <c r="F14" s="516"/>
      <c r="G14" s="537"/>
      <c r="H14" s="518"/>
      <c r="I14" s="519"/>
      <c r="J14" s="518"/>
      <c r="K14" s="517"/>
      <c r="L14" s="516"/>
      <c r="M14" s="517"/>
      <c r="N14" s="514"/>
    </row>
    <row r="15" spans="2:14" ht="15" customHeight="1" x14ac:dyDescent="0.2">
      <c r="B15" s="101" t="s">
        <v>336</v>
      </c>
      <c r="C15" s="114"/>
      <c r="D15" s="115"/>
      <c r="E15" s="520">
        <v>86.955268536441338</v>
      </c>
      <c r="F15" s="521"/>
      <c r="G15" s="522">
        <v>24.783999999999999</v>
      </c>
      <c r="H15" s="521"/>
      <c r="I15" s="538"/>
      <c r="J15" s="539"/>
      <c r="K15" s="522"/>
      <c r="L15" s="521"/>
      <c r="M15" s="522">
        <v>51.199999999999996</v>
      </c>
      <c r="N15" s="524"/>
    </row>
    <row r="16" spans="2:14" ht="9.9499999999999993" customHeight="1" x14ac:dyDescent="0.2">
      <c r="B16" s="101"/>
      <c r="C16" s="114"/>
      <c r="D16" s="115"/>
      <c r="E16" s="525"/>
      <c r="F16" s="526"/>
      <c r="G16" s="528"/>
      <c r="H16" s="540"/>
      <c r="I16" s="541"/>
      <c r="J16" s="540" t="s">
        <v>107</v>
      </c>
      <c r="K16" s="527"/>
      <c r="L16" s="526"/>
      <c r="M16" s="527"/>
      <c r="N16" s="542"/>
    </row>
    <row r="17" spans="2:14" ht="15" customHeight="1" x14ac:dyDescent="0.2">
      <c r="B17" s="116" t="s">
        <v>128</v>
      </c>
      <c r="C17" s="117"/>
      <c r="D17" s="118"/>
      <c r="E17" s="543">
        <v>21.107543853644792</v>
      </c>
      <c r="F17" s="531"/>
      <c r="G17" s="532">
        <v>0.88</v>
      </c>
      <c r="H17" s="531"/>
      <c r="I17" s="532">
        <v>3.19</v>
      </c>
      <c r="J17" s="531"/>
      <c r="K17" s="532">
        <v>8</v>
      </c>
      <c r="L17" s="531"/>
      <c r="M17" s="532">
        <v>0.65</v>
      </c>
      <c r="N17" s="514"/>
    </row>
    <row r="18" spans="2:14" ht="9.9499999999999993" customHeight="1" x14ac:dyDescent="0.2">
      <c r="B18" s="116"/>
      <c r="C18" s="117"/>
      <c r="D18" s="118"/>
      <c r="E18" s="536"/>
      <c r="F18" s="516"/>
      <c r="G18" s="537"/>
      <c r="H18" s="518"/>
      <c r="I18" s="519"/>
      <c r="J18" s="518" t="s">
        <v>109</v>
      </c>
      <c r="K18" s="517"/>
      <c r="L18" s="516"/>
      <c r="M18" s="517"/>
      <c r="N18" s="577"/>
    </row>
    <row r="19" spans="2:14" ht="15" customHeight="1" x14ac:dyDescent="0.2">
      <c r="B19" s="928" t="s">
        <v>272</v>
      </c>
      <c r="C19" s="929"/>
      <c r="D19" s="930"/>
      <c r="E19" s="520">
        <v>582.87425897142316</v>
      </c>
      <c r="F19" s="539"/>
      <c r="G19" s="544">
        <v>1213.9333974432022</v>
      </c>
      <c r="H19" s="523"/>
      <c r="I19" s="522">
        <v>96.171000000000006</v>
      </c>
      <c r="J19" s="521"/>
      <c r="K19" s="522">
        <v>1170.53</v>
      </c>
      <c r="L19" s="521"/>
      <c r="M19" s="522">
        <v>323</v>
      </c>
      <c r="N19" s="524"/>
    </row>
    <row r="20" spans="2:14" ht="9.9499999999999993" customHeight="1" x14ac:dyDescent="0.2">
      <c r="B20" s="119"/>
      <c r="C20" s="120"/>
      <c r="D20" s="120"/>
      <c r="E20" s="545"/>
      <c r="F20" s="546"/>
      <c r="G20" s="547"/>
      <c r="H20" s="548"/>
      <c r="I20" s="549"/>
      <c r="J20" s="546"/>
      <c r="K20" s="549"/>
      <c r="L20" s="546"/>
      <c r="M20" s="549"/>
      <c r="N20" s="542"/>
    </row>
    <row r="21" spans="2:14" ht="5.0999999999999996" customHeight="1" x14ac:dyDescent="0.2">
      <c r="B21" s="52"/>
      <c r="C21" s="52"/>
      <c r="D21" s="53"/>
      <c r="E21" s="550"/>
      <c r="F21" s="550"/>
      <c r="G21" s="551"/>
      <c r="H21" s="551"/>
      <c r="I21" s="550"/>
      <c r="J21" s="550"/>
      <c r="K21" s="550"/>
      <c r="L21" s="550"/>
      <c r="M21" s="550"/>
      <c r="N21" s="552"/>
    </row>
    <row r="22" spans="2:14" ht="16.5" customHeight="1" x14ac:dyDescent="0.2">
      <c r="B22" s="47"/>
      <c r="C22" s="47"/>
      <c r="D22" s="48"/>
      <c r="E22" s="931" t="s">
        <v>70</v>
      </c>
      <c r="F22" s="932"/>
      <c r="G22" s="932"/>
      <c r="H22" s="932"/>
      <c r="I22" s="932"/>
      <c r="J22" s="932"/>
      <c r="K22" s="932"/>
      <c r="L22" s="932"/>
      <c r="M22" s="932"/>
      <c r="N22" s="933"/>
    </row>
    <row r="23" spans="2:14" ht="9.9499999999999993" customHeight="1" x14ac:dyDescent="0.2">
      <c r="B23" s="54"/>
      <c r="C23" s="312"/>
      <c r="D23" s="49"/>
      <c r="E23" s="915" t="s">
        <v>97</v>
      </c>
      <c r="F23" s="916"/>
      <c r="G23" s="916"/>
      <c r="H23" s="916"/>
      <c r="I23" s="916"/>
      <c r="J23" s="916"/>
      <c r="K23" s="916"/>
      <c r="L23" s="916"/>
      <c r="M23" s="916"/>
      <c r="N23" s="917"/>
    </row>
    <row r="24" spans="2:14" ht="15" customHeight="1" x14ac:dyDescent="0.2">
      <c r="B24" s="312"/>
      <c r="C24" s="312"/>
      <c r="D24" s="49"/>
      <c r="E24" s="505">
        <v>2019</v>
      </c>
      <c r="F24" s="506"/>
      <c r="G24" s="505">
        <v>2019</v>
      </c>
      <c r="H24" s="506"/>
      <c r="I24" s="507">
        <v>2018</v>
      </c>
      <c r="J24" s="506"/>
      <c r="K24" s="505">
        <v>2019</v>
      </c>
      <c r="L24" s="506"/>
      <c r="M24" s="505">
        <v>2019</v>
      </c>
      <c r="N24" s="508"/>
    </row>
    <row r="25" spans="2:14" ht="15" customHeight="1" x14ac:dyDescent="0.2">
      <c r="B25" s="122" t="s">
        <v>76</v>
      </c>
      <c r="C25" s="121"/>
      <c r="D25" s="123"/>
      <c r="E25" s="553">
        <v>1764.2154399298236</v>
      </c>
      <c r="F25" s="554"/>
      <c r="G25" s="511">
        <v>2969.5</v>
      </c>
      <c r="H25" s="785" t="s">
        <v>125</v>
      </c>
      <c r="I25" s="513">
        <v>210.46700000000001</v>
      </c>
      <c r="J25" s="555"/>
      <c r="K25" s="511">
        <v>5963.63</v>
      </c>
      <c r="L25" s="510"/>
      <c r="M25" s="513">
        <v>275</v>
      </c>
      <c r="N25" s="514"/>
    </row>
    <row r="26" spans="2:14" ht="9.9499999999999993" customHeight="1" x14ac:dyDescent="0.2">
      <c r="B26" s="50"/>
      <c r="C26" s="51"/>
      <c r="D26" s="113"/>
      <c r="E26" s="515"/>
      <c r="F26" s="556"/>
      <c r="G26" s="557"/>
      <c r="H26" s="516"/>
      <c r="I26" s="517"/>
      <c r="J26" s="531"/>
      <c r="K26" s="517"/>
      <c r="L26" s="516"/>
      <c r="M26" s="537"/>
      <c r="N26" s="514"/>
    </row>
    <row r="27" spans="2:14" ht="15" customHeight="1" x14ac:dyDescent="0.2">
      <c r="B27" s="101" t="s">
        <v>77</v>
      </c>
      <c r="C27" s="114"/>
      <c r="D27" s="124"/>
      <c r="E27" s="733">
        <v>406.392</v>
      </c>
      <c r="F27" s="521"/>
      <c r="G27" s="558">
        <v>2357.1</v>
      </c>
      <c r="H27" s="521"/>
      <c r="I27" s="522">
        <v>19.369</v>
      </c>
      <c r="J27" s="521"/>
      <c r="K27" s="558">
        <v>3018.2</v>
      </c>
      <c r="L27" s="521"/>
      <c r="M27" s="558">
        <v>2602</v>
      </c>
      <c r="N27" s="524"/>
    </row>
    <row r="28" spans="2:14" ht="9.9499999999999993" customHeight="1" x14ac:dyDescent="0.2">
      <c r="B28" s="97"/>
      <c r="C28" s="98"/>
      <c r="D28" s="99"/>
      <c r="E28" s="559"/>
      <c r="F28" s="526"/>
      <c r="G28" s="527"/>
      <c r="H28" s="529" t="s">
        <v>148</v>
      </c>
      <c r="I28" s="527"/>
      <c r="J28" s="526"/>
      <c r="K28" s="527"/>
      <c r="L28" s="526"/>
      <c r="M28" s="527"/>
      <c r="N28" s="524"/>
    </row>
    <row r="29" spans="2:14" ht="15" customHeight="1" x14ac:dyDescent="0.2">
      <c r="B29" s="918" t="s">
        <v>108</v>
      </c>
      <c r="C29" s="847"/>
      <c r="D29" s="919"/>
      <c r="E29" s="530">
        <v>139.74900000000005</v>
      </c>
      <c r="F29" s="531"/>
      <c r="G29" s="532">
        <v>425</v>
      </c>
      <c r="H29" s="531"/>
      <c r="I29" s="560"/>
      <c r="J29" s="561"/>
      <c r="L29" s="562"/>
      <c r="M29" s="563">
        <v>66</v>
      </c>
      <c r="N29" s="514"/>
    </row>
    <row r="30" spans="2:14" ht="9.9499999999999993" customHeight="1" x14ac:dyDescent="0.2">
      <c r="B30" s="309"/>
      <c r="C30" s="310"/>
      <c r="D30" s="110"/>
      <c r="E30" s="536"/>
      <c r="F30" s="516"/>
      <c r="G30" s="536"/>
      <c r="H30" s="516"/>
      <c r="I30" s="537"/>
      <c r="J30" s="562"/>
      <c r="K30" s="517"/>
      <c r="L30" s="516"/>
      <c r="M30" s="517"/>
      <c r="N30" s="514"/>
    </row>
    <row r="31" spans="2:14" ht="15" customHeight="1" x14ac:dyDescent="0.2">
      <c r="B31" s="101" t="s">
        <v>98</v>
      </c>
      <c r="C31" s="114"/>
      <c r="D31" s="125"/>
      <c r="E31" s="520">
        <v>101.00951657524053</v>
      </c>
      <c r="F31" s="539"/>
      <c r="G31" s="558">
        <f>1429.813</f>
        <v>1429.8130000000001</v>
      </c>
      <c r="H31" s="523" t="s">
        <v>125</v>
      </c>
      <c r="I31" s="564"/>
      <c r="J31" s="523"/>
      <c r="K31" s="522">
        <v>534.9</v>
      </c>
      <c r="L31" s="521"/>
      <c r="M31" s="558">
        <v>1369</v>
      </c>
      <c r="N31" s="524"/>
    </row>
    <row r="32" spans="2:14" ht="9.9499999999999993" customHeight="1" x14ac:dyDescent="0.2">
      <c r="B32" s="97"/>
      <c r="C32" s="98"/>
      <c r="D32" s="100"/>
      <c r="E32" s="559"/>
      <c r="F32" s="565"/>
      <c r="G32" s="527"/>
      <c r="H32" s="526"/>
      <c r="I32" s="528"/>
      <c r="J32" s="529"/>
      <c r="K32" s="527"/>
      <c r="L32" s="529" t="s">
        <v>220</v>
      </c>
      <c r="M32" s="527"/>
      <c r="N32" s="524"/>
    </row>
    <row r="33" spans="2:15" ht="15" customHeight="1" x14ac:dyDescent="0.2">
      <c r="B33" s="920" t="s">
        <v>273</v>
      </c>
      <c r="C33" s="920"/>
      <c r="D33" s="920"/>
      <c r="E33" s="535">
        <v>978.82679154976415</v>
      </c>
      <c r="F33" s="566"/>
      <c r="G33" s="532">
        <f>239.435</f>
        <v>239.435</v>
      </c>
      <c r="H33" s="531"/>
      <c r="I33" s="532">
        <v>178.791</v>
      </c>
      <c r="J33" s="531"/>
      <c r="K33" s="512">
        <v>10396.299999999999</v>
      </c>
      <c r="L33" s="567"/>
      <c r="M33" s="568">
        <v>37</v>
      </c>
      <c r="N33" s="514"/>
    </row>
    <row r="34" spans="2:15" ht="12" customHeight="1" x14ac:dyDescent="0.2">
      <c r="B34" s="65"/>
      <c r="C34" s="66"/>
      <c r="D34" s="111"/>
      <c r="E34" s="569"/>
      <c r="F34" s="570"/>
      <c r="G34" s="571"/>
      <c r="H34" s="572" t="s">
        <v>217</v>
      </c>
      <c r="I34" s="571"/>
      <c r="J34" s="573"/>
      <c r="K34" s="574"/>
      <c r="L34" s="575" t="s">
        <v>385</v>
      </c>
      <c r="M34" s="571"/>
      <c r="N34" s="576"/>
    </row>
    <row r="35" spans="2:15" ht="24.95" customHeight="1" x14ac:dyDescent="0.2">
      <c r="B35" s="847" t="s">
        <v>274</v>
      </c>
      <c r="C35" s="847"/>
      <c r="D35" s="847"/>
      <c r="E35" s="847"/>
      <c r="F35" s="847"/>
      <c r="G35" s="847"/>
      <c r="H35" s="847"/>
      <c r="I35" s="847"/>
      <c r="J35" s="847"/>
      <c r="K35" s="847"/>
      <c r="L35" s="847"/>
      <c r="M35" s="847"/>
    </row>
    <row r="36" spans="2:15" ht="12" customHeight="1" x14ac:dyDescent="0.2">
      <c r="B36" s="31" t="s">
        <v>305</v>
      </c>
      <c r="D36" s="3"/>
      <c r="E36" s="3"/>
      <c r="F36" s="3"/>
      <c r="G36" s="3"/>
      <c r="H36" s="3"/>
      <c r="I36" s="3"/>
      <c r="J36" s="3"/>
      <c r="K36" s="3"/>
      <c r="L36" s="3"/>
      <c r="M36" s="3"/>
    </row>
    <row r="37" spans="2:15" ht="12.75" customHeight="1" x14ac:dyDescent="0.2">
      <c r="B37" s="253" t="s">
        <v>337</v>
      </c>
      <c r="C37" s="252"/>
      <c r="D37" s="252"/>
      <c r="E37" s="252"/>
      <c r="F37" s="252"/>
      <c r="G37" s="252"/>
      <c r="H37" s="252"/>
      <c r="I37" s="252"/>
      <c r="J37" s="252"/>
      <c r="K37" s="187"/>
      <c r="L37" s="187"/>
      <c r="M37" s="187"/>
      <c r="O37" s="334"/>
    </row>
    <row r="38" spans="2:15" ht="12.75" customHeight="1" x14ac:dyDescent="0.2">
      <c r="B38" s="253" t="s">
        <v>307</v>
      </c>
      <c r="C38" s="252"/>
      <c r="D38" s="252"/>
      <c r="E38" s="252"/>
      <c r="F38" s="252"/>
      <c r="G38" s="252"/>
      <c r="H38" s="252"/>
      <c r="I38" s="252"/>
      <c r="J38" s="254"/>
      <c r="K38" s="12"/>
      <c r="L38" s="12"/>
      <c r="M38" s="12"/>
    </row>
    <row r="39" spans="2:15" ht="12.75" customHeight="1" x14ac:dyDescent="0.2">
      <c r="B39" s="199" t="s">
        <v>216</v>
      </c>
      <c r="C39" s="254"/>
      <c r="D39" s="254"/>
      <c r="E39" s="254"/>
      <c r="F39" s="254"/>
      <c r="G39" s="254"/>
      <c r="H39" s="254"/>
      <c r="I39" s="254"/>
      <c r="J39" s="39"/>
      <c r="O39" s="334"/>
    </row>
    <row r="40" spans="2:15" ht="12.75" customHeight="1" x14ac:dyDescent="0.2">
      <c r="B40" s="199" t="s">
        <v>376</v>
      </c>
      <c r="C40" s="254"/>
      <c r="D40" s="254"/>
      <c r="E40" s="254"/>
      <c r="F40" s="254"/>
      <c r="G40" s="254"/>
      <c r="H40" s="254"/>
      <c r="I40" s="254"/>
      <c r="J40" s="39"/>
      <c r="O40" s="334"/>
    </row>
    <row r="41" spans="2:15" ht="12.75" customHeight="1" x14ac:dyDescent="0.2">
      <c r="B41" s="786" t="s">
        <v>384</v>
      </c>
      <c r="C41" s="254"/>
      <c r="D41" s="254"/>
      <c r="E41" s="254"/>
      <c r="F41" s="254"/>
      <c r="G41" s="254"/>
      <c r="H41" s="254"/>
      <c r="I41" s="254"/>
      <c r="J41" s="39"/>
      <c r="O41" s="334"/>
    </row>
    <row r="42" spans="2:15" x14ac:dyDescent="0.2">
      <c r="B42" s="39" t="s">
        <v>383</v>
      </c>
      <c r="C42" s="39"/>
      <c r="D42" s="39"/>
      <c r="E42" s="39"/>
      <c r="F42" s="39"/>
      <c r="G42" s="39"/>
      <c r="H42" s="39"/>
      <c r="I42" s="39"/>
      <c r="J42" s="39"/>
    </row>
    <row r="43" spans="2:15" x14ac:dyDescent="0.2">
      <c r="B43" s="199" t="s">
        <v>380</v>
      </c>
      <c r="C43" s="39"/>
      <c r="D43" s="39"/>
      <c r="E43" s="39"/>
      <c r="F43" s="39"/>
      <c r="G43" s="39"/>
      <c r="H43" s="39"/>
      <c r="I43" s="39"/>
      <c r="J43" s="39"/>
    </row>
    <row r="44" spans="2:15" x14ac:dyDescent="0.2">
      <c r="B44" s="5" t="s">
        <v>381</v>
      </c>
      <c r="C44" s="39"/>
      <c r="D44" s="39"/>
      <c r="E44" s="39"/>
      <c r="F44" s="39"/>
      <c r="G44" s="39"/>
      <c r="H44" s="39"/>
      <c r="I44" s="39"/>
      <c r="J44" s="39"/>
    </row>
    <row r="45" spans="2:15" x14ac:dyDescent="0.2">
      <c r="B45" s="400" t="s">
        <v>382</v>
      </c>
      <c r="C45" s="39"/>
      <c r="D45" s="39"/>
      <c r="E45" s="39"/>
      <c r="F45" s="39"/>
      <c r="G45" s="39"/>
      <c r="H45" s="39"/>
      <c r="I45" s="39"/>
      <c r="J45" s="39"/>
    </row>
    <row r="74" ht="12.75" customHeight="1" x14ac:dyDescent="0.2"/>
    <row r="88" ht="12.75" customHeight="1" x14ac:dyDescent="0.2"/>
    <row r="90" ht="12.75" customHeight="1" x14ac:dyDescent="0.2"/>
  </sheetData>
  <mergeCells count="12">
    <mergeCell ref="E23:N23"/>
    <mergeCell ref="B29:D29"/>
    <mergeCell ref="B33:D33"/>
    <mergeCell ref="B35:M35"/>
    <mergeCell ref="B1:C1"/>
    <mergeCell ref="B2:N2"/>
    <mergeCell ref="B3:N3"/>
    <mergeCell ref="E6:N6"/>
    <mergeCell ref="E7:N7"/>
    <mergeCell ref="B9:D9"/>
    <mergeCell ref="B19:D19"/>
    <mergeCell ref="E22:N22"/>
  </mergeCells>
  <phoneticPr fontId="4" type="noConversion"/>
  <printOptions horizontalCentered="1"/>
  <pageMargins left="0.6692913385826772" right="0.27559055118110237" top="0.51181102362204722" bottom="0.27559055118110237" header="0" footer="0"/>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37"/>
  <sheetViews>
    <sheetView topLeftCell="A4" zoomScale="115" zoomScaleNormal="115" workbookViewId="0">
      <selection activeCell="H7" sqref="H7"/>
    </sheetView>
  </sheetViews>
  <sheetFormatPr defaultRowHeight="12.75" x14ac:dyDescent="0.2"/>
  <cols>
    <col min="1" max="1" width="0.42578125" customWidth="1"/>
    <col min="2" max="2" width="12.7109375" style="768" customWidth="1"/>
    <col min="3" max="3" width="1.42578125" style="768" customWidth="1"/>
    <col min="4" max="4" width="81.5703125" style="769" customWidth="1"/>
  </cols>
  <sheetData>
    <row r="1" spans="2:4" ht="14.25" customHeight="1" x14ac:dyDescent="0.2">
      <c r="B1" s="758"/>
      <c r="C1" s="758"/>
      <c r="D1" s="759" t="s">
        <v>174</v>
      </c>
    </row>
    <row r="2" spans="2:4" ht="20.100000000000001" customHeight="1" x14ac:dyDescent="0.2">
      <c r="B2" s="796" t="s">
        <v>379</v>
      </c>
      <c r="C2" s="796"/>
      <c r="D2" s="796"/>
    </row>
    <row r="3" spans="2:4" ht="60" customHeight="1" x14ac:dyDescent="0.2">
      <c r="B3" s="760" t="s">
        <v>187</v>
      </c>
      <c r="C3" s="761"/>
      <c r="D3" s="640" t="s">
        <v>361</v>
      </c>
    </row>
    <row r="4" spans="2:4" ht="68.25" customHeight="1" x14ac:dyDescent="0.2">
      <c r="B4" s="760" t="s">
        <v>130</v>
      </c>
      <c r="C4" s="761"/>
      <c r="D4" s="640" t="s">
        <v>362</v>
      </c>
    </row>
    <row r="5" spans="2:4" ht="23.25" customHeight="1" x14ac:dyDescent="0.2">
      <c r="B5" s="797" t="s">
        <v>131</v>
      </c>
      <c r="C5" s="762"/>
      <c r="D5" s="641" t="s">
        <v>363</v>
      </c>
    </row>
    <row r="6" spans="2:4" ht="36.75" customHeight="1" x14ac:dyDescent="0.2">
      <c r="B6" s="798"/>
      <c r="C6" s="763"/>
      <c r="D6" s="642" t="s">
        <v>364</v>
      </c>
    </row>
    <row r="7" spans="2:4" ht="60.75" customHeight="1" x14ac:dyDescent="0.2">
      <c r="B7" s="760" t="s">
        <v>132</v>
      </c>
      <c r="C7" s="763"/>
      <c r="D7" s="643" t="s">
        <v>365</v>
      </c>
    </row>
    <row r="8" spans="2:4" ht="59.25" customHeight="1" x14ac:dyDescent="0.2">
      <c r="B8" s="760" t="s">
        <v>64</v>
      </c>
      <c r="C8" s="762"/>
      <c r="D8" s="643" t="s">
        <v>366</v>
      </c>
    </row>
    <row r="9" spans="2:4" ht="36.75" customHeight="1" x14ac:dyDescent="0.2">
      <c r="B9" s="797" t="s">
        <v>133</v>
      </c>
      <c r="C9" s="764"/>
      <c r="D9" s="644" t="s">
        <v>367</v>
      </c>
    </row>
    <row r="10" spans="2:4" ht="27" customHeight="1" x14ac:dyDescent="0.2">
      <c r="B10" s="799"/>
      <c r="C10" s="765"/>
      <c r="D10" s="645" t="s">
        <v>368</v>
      </c>
    </row>
    <row r="11" spans="2:4" ht="39" customHeight="1" x14ac:dyDescent="0.2">
      <c r="B11" s="798"/>
      <c r="C11" s="766"/>
      <c r="D11" s="646" t="s">
        <v>369</v>
      </c>
    </row>
    <row r="12" spans="2:4" ht="9.75" customHeight="1" x14ac:dyDescent="0.2"/>
    <row r="13" spans="2:4" ht="9.75" customHeight="1" x14ac:dyDescent="0.2">
      <c r="B13" s="767" t="s">
        <v>357</v>
      </c>
    </row>
    <row r="14" spans="2:4" ht="14.25" customHeight="1" x14ac:dyDescent="0.2">
      <c r="B14" s="767" t="s">
        <v>223</v>
      </c>
    </row>
    <row r="15" spans="2:4" x14ac:dyDescent="0.2">
      <c r="B15" s="767" t="s">
        <v>358</v>
      </c>
    </row>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sheetData>
  <mergeCells count="3">
    <mergeCell ref="B2:D2"/>
    <mergeCell ref="B5:B6"/>
    <mergeCell ref="B9:B11"/>
  </mergeCells>
  <phoneticPr fontId="4" type="noConversion"/>
  <printOptions horizontalCentered="1"/>
  <pageMargins left="0.27559055118110237" right="0.27559055118110237" top="0.51181102362204722" bottom="0.2755905511811023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2"/>
  <dimension ref="A1:AM72"/>
  <sheetViews>
    <sheetView topLeftCell="A13" zoomScale="85" zoomScaleNormal="85" workbookViewId="0">
      <selection activeCell="N29" sqref="N29"/>
    </sheetView>
  </sheetViews>
  <sheetFormatPr defaultRowHeight="12.75" x14ac:dyDescent="0.2"/>
  <cols>
    <col min="1" max="1" width="1.42578125" customWidth="1"/>
    <col min="2" max="2" width="18.85546875" style="31"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546875" style="29" customWidth="1"/>
    <col min="15" max="15" width="8.7109375" style="30" customWidth="1"/>
    <col min="16" max="21" width="8.7109375" style="5" customWidth="1"/>
    <col min="22" max="26" width="9.140625" style="5" customWidth="1"/>
    <col min="27" max="36" width="9.5703125" style="5" customWidth="1"/>
    <col min="37" max="38" width="9.85546875" style="5" customWidth="1"/>
    <col min="39" max="16384" width="9.140625" style="5"/>
  </cols>
  <sheetData>
    <row r="1" spans="1:22" ht="14.25" customHeight="1" x14ac:dyDescent="0.25">
      <c r="B1" s="68"/>
      <c r="C1" s="24"/>
      <c r="D1" s="24"/>
      <c r="E1" s="24"/>
      <c r="F1" s="12"/>
      <c r="G1" s="12"/>
      <c r="I1" s="13" t="s">
        <v>175</v>
      </c>
      <c r="J1" s="25"/>
      <c r="K1" s="25"/>
      <c r="L1" s="25"/>
      <c r="N1" s="25"/>
      <c r="O1" s="68"/>
      <c r="P1" s="24"/>
      <c r="Q1" s="24"/>
      <c r="R1" s="24"/>
      <c r="S1" s="12"/>
      <c r="T1" s="12"/>
      <c r="V1" s="13"/>
    </row>
    <row r="2" spans="1:22" ht="30" customHeight="1" x14ac:dyDescent="0.2">
      <c r="B2" s="800" t="s">
        <v>294</v>
      </c>
      <c r="C2" s="800"/>
      <c r="D2" s="800"/>
      <c r="E2" s="800"/>
      <c r="F2" s="800"/>
      <c r="G2" s="800"/>
      <c r="H2" s="800"/>
      <c r="I2" s="800"/>
      <c r="J2" s="69"/>
      <c r="K2" s="69"/>
      <c r="L2" s="69"/>
      <c r="M2" s="69"/>
      <c r="N2" s="25"/>
      <c r="O2" s="800"/>
      <c r="P2" s="800"/>
      <c r="Q2" s="800"/>
      <c r="R2" s="800"/>
      <c r="S2" s="800"/>
      <c r="T2" s="800"/>
      <c r="U2" s="800"/>
      <c r="V2" s="800"/>
    </row>
    <row r="3" spans="1:22" ht="12" customHeight="1" x14ac:dyDescent="0.2">
      <c r="B3" s="5"/>
      <c r="I3" s="25"/>
      <c r="J3" s="25"/>
      <c r="K3" s="25"/>
      <c r="L3" s="25"/>
      <c r="M3" s="25"/>
      <c r="N3" s="25"/>
      <c r="O3" s="5"/>
      <c r="V3" s="25"/>
    </row>
    <row r="4" spans="1:22" ht="15" customHeight="1" x14ac:dyDescent="0.2">
      <c r="B4" s="2"/>
      <c r="C4" s="2"/>
      <c r="D4" s="2"/>
      <c r="E4" s="2"/>
      <c r="F4" s="2"/>
      <c r="G4" s="2"/>
      <c r="H4" s="2"/>
      <c r="I4" s="2"/>
      <c r="J4" s="2"/>
      <c r="K4" s="2"/>
      <c r="L4" s="2"/>
      <c r="M4" s="2"/>
      <c r="N4" s="2"/>
      <c r="O4" s="2"/>
      <c r="P4" s="2"/>
      <c r="Q4" s="2"/>
      <c r="R4" s="2"/>
      <c r="S4" s="2"/>
      <c r="T4" s="2"/>
      <c r="U4" s="2"/>
      <c r="V4" s="2"/>
    </row>
    <row r="5" spans="1:22" ht="15" customHeight="1" x14ac:dyDescent="0.2">
      <c r="B5" s="2"/>
      <c r="C5" s="2"/>
      <c r="D5" s="2"/>
      <c r="E5" s="2"/>
      <c r="F5" s="2"/>
      <c r="G5" s="2"/>
      <c r="H5" s="2"/>
      <c r="I5" s="2"/>
      <c r="J5" s="2"/>
      <c r="K5" s="2"/>
      <c r="L5" s="2"/>
      <c r="M5" s="2"/>
      <c r="N5" s="2"/>
      <c r="O5" s="2"/>
      <c r="P5" s="2"/>
      <c r="Q5" s="2"/>
      <c r="R5" s="2"/>
      <c r="S5" s="2"/>
      <c r="T5" s="2"/>
      <c r="U5" s="2"/>
      <c r="V5" s="2"/>
    </row>
    <row r="6" spans="1:22" s="26" customFormat="1" ht="14.25" customHeight="1" x14ac:dyDescent="0.2">
      <c r="A6"/>
      <c r="B6" s="2"/>
      <c r="C6" s="2"/>
      <c r="D6" s="2"/>
      <c r="E6" s="2"/>
      <c r="F6" s="2"/>
      <c r="G6" s="2"/>
      <c r="H6" s="2"/>
      <c r="I6" s="2"/>
      <c r="J6" s="2"/>
      <c r="K6" s="2"/>
      <c r="L6" s="2"/>
      <c r="M6" s="2"/>
      <c r="N6" s="2"/>
      <c r="O6" s="2"/>
      <c r="P6" s="2"/>
      <c r="Q6" s="2"/>
      <c r="R6" s="2"/>
      <c r="S6" s="2"/>
      <c r="T6" s="2"/>
      <c r="U6" s="2"/>
      <c r="V6" s="2"/>
    </row>
    <row r="7" spans="1:22" s="12" customFormat="1" ht="21" customHeight="1" x14ac:dyDescent="0.2">
      <c r="A7"/>
      <c r="B7" s="2"/>
      <c r="C7" s="2"/>
      <c r="D7" s="2"/>
      <c r="E7" s="2"/>
      <c r="F7" s="2"/>
      <c r="G7" s="2"/>
      <c r="H7" s="2"/>
      <c r="I7" s="2"/>
      <c r="J7" s="2"/>
      <c r="K7" s="2"/>
      <c r="L7" s="2"/>
      <c r="M7" s="2"/>
      <c r="N7" s="2"/>
      <c r="O7" s="2"/>
      <c r="P7" s="2"/>
      <c r="Q7" s="2"/>
      <c r="R7" s="2"/>
      <c r="S7" s="2"/>
      <c r="T7" s="2"/>
      <c r="U7" s="2"/>
      <c r="V7" s="2"/>
    </row>
    <row r="8" spans="1:22" s="12" customFormat="1" ht="15.6" customHeight="1" x14ac:dyDescent="0.2">
      <c r="A8"/>
      <c r="B8" s="2"/>
      <c r="C8" s="2"/>
      <c r="D8" s="2"/>
      <c r="E8" s="2"/>
      <c r="F8" s="2"/>
      <c r="G8" s="2"/>
      <c r="H8" s="2"/>
      <c r="I8" s="2"/>
      <c r="J8" s="2"/>
      <c r="K8" s="2"/>
      <c r="L8" s="2"/>
      <c r="M8" s="2"/>
      <c r="N8" s="5"/>
      <c r="O8" s="2"/>
      <c r="P8" s="2"/>
      <c r="Q8" s="2"/>
      <c r="R8" s="2"/>
      <c r="S8" s="2"/>
      <c r="T8" s="2"/>
      <c r="U8" s="2"/>
      <c r="V8" s="2"/>
    </row>
    <row r="9" spans="1:22" s="12" customFormat="1" ht="15.6" customHeight="1" x14ac:dyDescent="0.2">
      <c r="A9"/>
      <c r="B9" s="2"/>
      <c r="C9" s="2"/>
      <c r="D9" s="2"/>
      <c r="E9" s="2"/>
      <c r="F9" s="2"/>
      <c r="G9" s="2"/>
      <c r="H9" s="2"/>
      <c r="I9" s="2"/>
      <c r="J9" s="2"/>
      <c r="K9" s="2"/>
      <c r="L9" s="2"/>
      <c r="M9" s="2"/>
      <c r="N9" s="5"/>
      <c r="O9" s="2"/>
      <c r="P9" s="2"/>
      <c r="Q9" s="2"/>
      <c r="R9" s="2"/>
      <c r="S9" s="2"/>
      <c r="T9" s="2"/>
      <c r="U9" s="2"/>
      <c r="V9" s="2"/>
    </row>
    <row r="10" spans="1:22" s="12" customFormat="1" ht="15.6" customHeight="1" x14ac:dyDescent="0.2">
      <c r="A10"/>
      <c r="B10" s="2"/>
      <c r="C10" s="2"/>
      <c r="D10" s="2"/>
      <c r="E10" s="2"/>
      <c r="F10" s="2"/>
      <c r="G10" s="2"/>
      <c r="H10" s="2"/>
      <c r="I10" s="2"/>
      <c r="J10" s="2"/>
      <c r="K10" s="2"/>
      <c r="L10" s="2"/>
      <c r="M10" s="2"/>
      <c r="N10" s="5"/>
      <c r="O10" s="2"/>
      <c r="P10" s="2"/>
      <c r="Q10" s="2"/>
      <c r="R10" s="2"/>
      <c r="S10" s="2"/>
      <c r="T10" s="2"/>
      <c r="U10" s="2"/>
      <c r="V10" s="2"/>
    </row>
    <row r="11" spans="1:22" s="12" customFormat="1" ht="15.6" customHeight="1" x14ac:dyDescent="0.2">
      <c r="A11"/>
      <c r="B11" s="2"/>
      <c r="C11" s="2"/>
      <c r="D11" s="2"/>
      <c r="E11" s="2"/>
      <c r="F11" s="2"/>
      <c r="G11" s="2"/>
      <c r="H11" s="2"/>
      <c r="I11" s="2"/>
      <c r="J11" s="2"/>
      <c r="K11" s="2"/>
      <c r="L11" s="2"/>
      <c r="M11" s="2"/>
      <c r="N11" s="5"/>
      <c r="O11" s="2"/>
      <c r="P11" s="2"/>
      <c r="Q11" s="2"/>
      <c r="R11" s="2"/>
      <c r="S11" s="2"/>
      <c r="T11" s="2"/>
      <c r="U11" s="2"/>
      <c r="V11" s="2"/>
    </row>
    <row r="12" spans="1:22" s="12" customFormat="1" ht="17.45" customHeight="1" x14ac:dyDescent="0.2">
      <c r="A12"/>
      <c r="B12" s="2"/>
      <c r="C12" s="2"/>
      <c r="D12" s="2"/>
      <c r="E12" s="2"/>
      <c r="F12" s="2"/>
      <c r="G12" s="2"/>
      <c r="H12" s="2"/>
      <c r="I12" s="2"/>
      <c r="J12" s="2"/>
      <c r="K12" s="2"/>
      <c r="L12" s="2"/>
      <c r="M12" s="2"/>
      <c r="N12" s="5"/>
      <c r="O12" s="2"/>
      <c r="P12" s="2"/>
      <c r="Q12" s="2"/>
      <c r="R12" s="2"/>
      <c r="S12" s="2"/>
      <c r="T12" s="2"/>
      <c r="U12" s="2"/>
      <c r="V12" s="2"/>
    </row>
    <row r="13" spans="1:22" s="12" customFormat="1" ht="13.9" customHeight="1" x14ac:dyDescent="0.2">
      <c r="A13"/>
      <c r="B13" s="2"/>
      <c r="C13" s="2"/>
      <c r="D13" s="2"/>
      <c r="E13" s="2"/>
      <c r="F13" s="2"/>
      <c r="G13" s="2"/>
      <c r="H13" s="2"/>
      <c r="I13" s="2"/>
      <c r="J13" s="2"/>
      <c r="K13" s="2"/>
      <c r="L13" s="2"/>
      <c r="M13" s="2"/>
      <c r="N13" s="5"/>
      <c r="O13" s="2"/>
      <c r="P13" s="2"/>
      <c r="Q13" s="2"/>
      <c r="R13" s="2"/>
      <c r="S13" s="2"/>
      <c r="T13" s="2"/>
      <c r="U13" s="2"/>
      <c r="V13" s="2"/>
    </row>
    <row r="14" spans="1:22" s="12" customFormat="1" ht="13.9" customHeight="1" x14ac:dyDescent="0.2">
      <c r="A14"/>
      <c r="B14" s="2"/>
      <c r="C14" s="2"/>
      <c r="D14" s="2"/>
      <c r="E14" s="2"/>
      <c r="F14" s="2"/>
      <c r="G14" s="2"/>
      <c r="H14" s="2"/>
      <c r="I14" s="2"/>
      <c r="J14" s="2"/>
      <c r="K14" s="2"/>
      <c r="L14" s="2"/>
      <c r="M14" s="2"/>
      <c r="N14" s="5"/>
      <c r="O14" s="2"/>
      <c r="P14" s="2"/>
      <c r="Q14" s="2"/>
      <c r="R14" s="2"/>
      <c r="S14" s="2"/>
      <c r="T14" s="2"/>
      <c r="U14" s="2"/>
      <c r="V14" s="2"/>
    </row>
    <row r="15" spans="1:22" s="12" customFormat="1" ht="13.9" customHeight="1" x14ac:dyDescent="0.2">
      <c r="A15"/>
      <c r="B15" s="2"/>
      <c r="C15" s="2"/>
      <c r="D15" s="2"/>
      <c r="E15" s="2"/>
      <c r="F15" s="2"/>
      <c r="G15" s="2"/>
      <c r="H15" s="2"/>
      <c r="I15" s="2"/>
      <c r="J15" s="2"/>
      <c r="K15" s="2"/>
      <c r="L15" s="2"/>
      <c r="M15" s="2"/>
      <c r="N15" s="5"/>
      <c r="O15" s="2"/>
      <c r="P15" s="2"/>
      <c r="Q15" s="2"/>
      <c r="R15" s="2"/>
      <c r="S15" s="2"/>
      <c r="T15" s="2"/>
      <c r="U15" s="2"/>
      <c r="V15" s="2"/>
    </row>
    <row r="16" spans="1:22" s="12" customFormat="1" ht="13.9" customHeight="1" x14ac:dyDescent="0.2">
      <c r="A16"/>
      <c r="B16" s="2"/>
      <c r="C16" s="2"/>
      <c r="D16" s="2"/>
      <c r="E16" s="2"/>
      <c r="F16" s="2"/>
      <c r="G16" s="2"/>
      <c r="H16" s="2"/>
      <c r="I16" s="2"/>
      <c r="J16" s="2"/>
      <c r="K16" s="2"/>
      <c r="L16" s="2"/>
      <c r="M16" s="2"/>
      <c r="N16" s="5"/>
      <c r="O16" s="2"/>
      <c r="P16" s="2"/>
      <c r="Q16" s="2"/>
      <c r="R16" s="2"/>
      <c r="S16" s="2"/>
      <c r="T16" s="2"/>
      <c r="U16" s="2"/>
      <c r="V16" s="2"/>
    </row>
    <row r="17" spans="1:25" s="12" customFormat="1" ht="13.9" customHeight="1" x14ac:dyDescent="0.2">
      <c r="A17"/>
      <c r="B17" s="2"/>
      <c r="C17" s="2"/>
      <c r="D17" s="2"/>
      <c r="E17" s="2"/>
      <c r="F17" s="2"/>
      <c r="G17" s="2"/>
      <c r="H17" s="2"/>
      <c r="I17" s="2"/>
      <c r="J17" s="2"/>
      <c r="K17" s="2"/>
      <c r="L17" s="2"/>
      <c r="M17" s="2"/>
      <c r="N17" s="5"/>
      <c r="O17" s="2"/>
      <c r="P17" s="2"/>
      <c r="Q17" s="2"/>
      <c r="R17" s="2"/>
      <c r="S17" s="2"/>
      <c r="T17" s="2"/>
      <c r="U17" s="2"/>
      <c r="V17" s="2"/>
    </row>
    <row r="18" spans="1:25" s="12" customFormat="1" ht="13.9" customHeight="1" x14ac:dyDescent="0.2">
      <c r="A18"/>
      <c r="B18" s="2"/>
      <c r="C18" s="2"/>
      <c r="D18" s="2"/>
      <c r="E18" s="2"/>
      <c r="F18" s="2"/>
      <c r="G18" s="2"/>
      <c r="H18" s="2"/>
      <c r="I18" s="2"/>
      <c r="J18" s="2"/>
      <c r="K18" s="2"/>
      <c r="L18" s="2"/>
      <c r="M18" s="2"/>
      <c r="N18" s="5"/>
      <c r="O18" s="2"/>
      <c r="P18" s="2"/>
      <c r="Q18" s="2"/>
      <c r="R18" s="2"/>
      <c r="S18" s="2"/>
      <c r="T18" s="2"/>
      <c r="U18" s="2"/>
      <c r="V18" s="2"/>
    </row>
    <row r="19" spans="1:25" s="12" customFormat="1" ht="13.9" customHeight="1" x14ac:dyDescent="0.2">
      <c r="A19"/>
      <c r="B19" s="2"/>
      <c r="C19" s="2"/>
      <c r="D19" s="2"/>
      <c r="E19" s="2"/>
      <c r="F19" s="2"/>
      <c r="G19" s="2"/>
      <c r="H19" s="2"/>
      <c r="I19" s="2"/>
      <c r="J19" s="2"/>
      <c r="K19" s="2"/>
      <c r="L19" s="2"/>
      <c r="M19" s="2"/>
      <c r="N19" s="5"/>
      <c r="O19" s="2"/>
      <c r="P19" s="2"/>
      <c r="Q19" s="2"/>
      <c r="R19" s="2"/>
      <c r="S19" s="2"/>
      <c r="T19" s="2"/>
      <c r="U19" s="2"/>
      <c r="V19" s="2"/>
    </row>
    <row r="20" spans="1:25" s="12" customFormat="1" ht="13.9" customHeight="1" x14ac:dyDescent="0.2">
      <c r="A20"/>
      <c r="B20" s="2"/>
      <c r="C20" s="2"/>
      <c r="D20" s="2"/>
      <c r="E20" s="2"/>
      <c r="F20" s="2"/>
      <c r="G20" s="2"/>
      <c r="H20" s="2"/>
      <c r="I20" s="2"/>
      <c r="J20" s="2"/>
      <c r="K20" s="2"/>
      <c r="L20" s="2"/>
      <c r="M20" s="2"/>
      <c r="N20" s="5"/>
      <c r="O20" s="2"/>
      <c r="P20" s="2"/>
      <c r="Q20" s="2"/>
      <c r="R20" s="2"/>
      <c r="S20" s="2"/>
      <c r="T20" s="2"/>
      <c r="U20" s="2"/>
      <c r="V20" s="2"/>
    </row>
    <row r="21" spans="1:25" s="12" customFormat="1" ht="13.9" customHeight="1" x14ac:dyDescent="0.2">
      <c r="A21"/>
      <c r="B21" s="2"/>
      <c r="C21" s="2"/>
      <c r="D21" s="2"/>
      <c r="E21" s="2"/>
      <c r="F21" s="2"/>
      <c r="G21" s="2"/>
      <c r="H21" s="2"/>
      <c r="I21" s="2"/>
      <c r="J21" s="2"/>
      <c r="K21" s="2"/>
      <c r="L21" s="2"/>
      <c r="M21" s="2"/>
      <c r="N21" s="5"/>
      <c r="O21" s="2"/>
      <c r="P21" s="2"/>
      <c r="Q21" s="2"/>
      <c r="R21" s="2"/>
      <c r="S21" s="2"/>
      <c r="T21" s="2"/>
      <c r="U21" s="2"/>
      <c r="V21" s="2"/>
    </row>
    <row r="22" spans="1:25" s="12" customFormat="1" ht="13.9" customHeight="1" x14ac:dyDescent="0.2">
      <c r="A22"/>
      <c r="B22" s="2"/>
      <c r="C22" s="2"/>
      <c r="D22" s="2"/>
      <c r="E22" s="2"/>
      <c r="F22" s="2"/>
      <c r="G22" s="2"/>
      <c r="H22" s="2"/>
      <c r="I22" s="2"/>
      <c r="J22" s="2"/>
      <c r="K22" s="2"/>
      <c r="L22" s="2"/>
      <c r="M22" s="2"/>
      <c r="N22" s="2"/>
      <c r="O22" s="2"/>
      <c r="P22" s="2"/>
      <c r="Q22" s="2"/>
      <c r="R22" s="2"/>
      <c r="S22" s="2"/>
      <c r="T22" s="2"/>
      <c r="U22" s="2"/>
      <c r="V22" s="2"/>
    </row>
    <row r="23" spans="1:25" s="12" customFormat="1" ht="13.9" customHeight="1" x14ac:dyDescent="0.2">
      <c r="A23"/>
      <c r="B23" s="2"/>
      <c r="C23" s="2"/>
      <c r="D23" s="2"/>
      <c r="E23" s="2"/>
      <c r="F23" s="2"/>
      <c r="G23" s="2"/>
      <c r="H23" s="2"/>
      <c r="I23" s="2"/>
      <c r="J23" s="2"/>
      <c r="K23" s="2"/>
      <c r="L23" s="2"/>
      <c r="M23" s="2"/>
      <c r="N23" s="2"/>
      <c r="O23" s="2"/>
      <c r="P23" s="2"/>
      <c r="Q23" s="2"/>
      <c r="R23" s="2"/>
      <c r="S23" s="2"/>
      <c r="T23" s="2"/>
      <c r="U23" s="2"/>
      <c r="V23" s="2"/>
    </row>
    <row r="24" spans="1:25" s="12" customFormat="1" ht="26.25" customHeight="1" x14ac:dyDescent="0.2">
      <c r="A24"/>
      <c r="B24" s="2"/>
      <c r="C24" s="2"/>
      <c r="D24" s="2"/>
      <c r="E24" s="2"/>
      <c r="F24" s="2"/>
      <c r="G24" s="2"/>
      <c r="H24" s="2"/>
      <c r="I24" s="2"/>
      <c r="J24" s="2"/>
      <c r="K24" s="2"/>
      <c r="L24" s="2"/>
      <c r="M24" s="2"/>
      <c r="N24" s="2"/>
      <c r="O24" s="2"/>
      <c r="P24" s="2"/>
      <c r="Q24" s="2"/>
      <c r="R24" s="2"/>
      <c r="S24" s="2"/>
      <c r="T24" s="2"/>
      <c r="U24" s="2"/>
      <c r="V24" s="2"/>
    </row>
    <row r="25" spans="1:25" s="12" customFormat="1" ht="26.25" customHeight="1" x14ac:dyDescent="0.2">
      <c r="A25"/>
      <c r="B25" s="2"/>
      <c r="C25" s="2"/>
      <c r="D25" s="2"/>
      <c r="E25" s="2"/>
      <c r="F25" s="2"/>
      <c r="G25" s="2"/>
      <c r="H25" s="2"/>
      <c r="I25" s="2"/>
      <c r="J25" s="2"/>
      <c r="K25" s="2"/>
      <c r="L25" s="2"/>
      <c r="M25" s="2"/>
      <c r="N25" s="2"/>
      <c r="O25" s="2"/>
      <c r="P25" s="2"/>
      <c r="Q25" s="2"/>
      <c r="R25" s="2"/>
      <c r="S25" s="2"/>
      <c r="T25" s="2"/>
      <c r="U25" s="2"/>
      <c r="V25" s="2"/>
    </row>
    <row r="26" spans="1:25" s="12" customFormat="1" ht="17.25" customHeight="1" x14ac:dyDescent="0.2">
      <c r="A26"/>
      <c r="B26" s="3"/>
      <c r="C26" s="2"/>
      <c r="D26" s="2"/>
      <c r="E26" s="2"/>
      <c r="F26" s="2"/>
      <c r="G26" s="2"/>
      <c r="H26" s="2"/>
      <c r="I26" s="2"/>
      <c r="J26" s="2"/>
      <c r="K26" s="2"/>
      <c r="L26" s="2"/>
      <c r="M26" s="2"/>
      <c r="N26" s="2"/>
      <c r="O26" s="2"/>
      <c r="P26" s="2"/>
      <c r="Q26" s="2"/>
      <c r="R26" s="2"/>
      <c r="S26" s="2"/>
      <c r="T26" s="2"/>
      <c r="U26" s="2"/>
      <c r="V26" s="2"/>
    </row>
    <row r="27" spans="1:25" s="12" customFormat="1" ht="17.25" customHeight="1" x14ac:dyDescent="0.2">
      <c r="A27"/>
      <c r="B27" s="3"/>
      <c r="C27" s="2"/>
      <c r="D27" s="2"/>
      <c r="E27" s="2"/>
      <c r="F27" s="2"/>
      <c r="G27" s="2"/>
      <c r="H27" s="2"/>
      <c r="I27" s="2"/>
      <c r="J27" s="2"/>
      <c r="K27" s="2"/>
      <c r="L27" s="2"/>
      <c r="M27" s="2"/>
      <c r="N27" s="2"/>
      <c r="O27" s="2"/>
      <c r="P27" s="2"/>
      <c r="Q27" s="2"/>
      <c r="R27" s="2"/>
      <c r="S27" s="2"/>
      <c r="T27" s="2"/>
      <c r="U27" s="2"/>
      <c r="V27" s="2"/>
    </row>
    <row r="28" spans="1:25" s="12" customFormat="1" ht="17.25" customHeight="1" x14ac:dyDescent="0.2">
      <c r="A28"/>
      <c r="B28" s="3" t="s">
        <v>268</v>
      </c>
      <c r="C28" s="2"/>
      <c r="D28" s="2"/>
      <c r="E28" s="2"/>
      <c r="F28" s="2"/>
      <c r="G28" s="2"/>
      <c r="H28" s="2"/>
      <c r="I28" s="2"/>
      <c r="J28" s="2"/>
      <c r="K28" s="2"/>
      <c r="L28" s="2"/>
      <c r="M28" s="2"/>
      <c r="N28" s="2"/>
      <c r="O28" s="2"/>
      <c r="P28" s="2"/>
      <c r="Q28" s="2"/>
      <c r="R28" s="2"/>
      <c r="S28" s="2"/>
      <c r="T28" s="2"/>
      <c r="U28" s="2"/>
      <c r="V28" s="2"/>
    </row>
    <row r="29" spans="1:25" ht="16.5" customHeight="1" x14ac:dyDescent="0.2">
      <c r="B29" s="251" t="s">
        <v>302</v>
      </c>
      <c r="C29" s="27"/>
      <c r="D29" s="27"/>
      <c r="E29" s="27"/>
      <c r="F29" s="27"/>
      <c r="G29" s="27"/>
      <c r="H29" s="27"/>
      <c r="I29" s="2"/>
      <c r="J29" s="2"/>
      <c r="K29" s="2"/>
      <c r="L29" s="2"/>
      <c r="M29" s="2"/>
      <c r="N29" s="2"/>
      <c r="O29" s="4"/>
      <c r="P29" s="27"/>
      <c r="Q29" s="27"/>
      <c r="R29" s="27"/>
      <c r="S29" s="27"/>
      <c r="T29" s="27"/>
      <c r="U29" s="27"/>
      <c r="V29" s="2"/>
    </row>
    <row r="30" spans="1:25" ht="12.75" customHeight="1" x14ac:dyDescent="0.2">
      <c r="B30" s="801" t="s">
        <v>322</v>
      </c>
      <c r="C30" s="801"/>
      <c r="D30" s="801"/>
      <c r="E30" s="801"/>
      <c r="F30" s="801"/>
      <c r="G30" s="801"/>
      <c r="H30" s="801"/>
      <c r="I30" s="801"/>
      <c r="J30" s="71"/>
      <c r="K30" s="71"/>
      <c r="L30" s="71"/>
      <c r="M30" s="71"/>
      <c r="N30" s="28"/>
      <c r="O30" s="801"/>
      <c r="P30" s="801"/>
      <c r="Q30" s="801"/>
      <c r="R30" s="801"/>
      <c r="S30" s="801"/>
      <c r="T30" s="801"/>
      <c r="U30" s="801"/>
      <c r="V30" s="801"/>
    </row>
    <row r="31" spans="1:25" ht="12.75" customHeight="1" x14ac:dyDescent="0.2">
      <c r="B31" s="802" t="s">
        <v>135</v>
      </c>
      <c r="C31" s="802"/>
      <c r="D31" s="802"/>
      <c r="E31" s="802"/>
      <c r="F31" s="802"/>
      <c r="G31" s="802"/>
      <c r="H31" s="802"/>
      <c r="I31" s="802"/>
      <c r="J31" s="70"/>
      <c r="K31" s="70"/>
      <c r="L31" s="70"/>
      <c r="M31" s="70"/>
      <c r="N31" s="71"/>
      <c r="O31" s="71"/>
      <c r="P31" s="71"/>
      <c r="Q31" s="71"/>
      <c r="R31" s="71"/>
      <c r="S31" s="71"/>
      <c r="T31" s="71"/>
      <c r="U31" s="71"/>
      <c r="V31" s="71"/>
      <c r="W31" s="71"/>
      <c r="X31" s="71"/>
      <c r="Y31" s="71"/>
    </row>
    <row r="32" spans="1:25" ht="12.75" customHeight="1" x14ac:dyDescent="0.2">
      <c r="B32" s="803" t="s">
        <v>215</v>
      </c>
      <c r="C32" s="804"/>
      <c r="D32" s="804"/>
      <c r="E32" s="804"/>
      <c r="F32" s="804"/>
      <c r="G32" s="804"/>
      <c r="H32" s="804"/>
      <c r="I32" s="181"/>
      <c r="N32" s="71"/>
      <c r="O32" s="71"/>
      <c r="P32" s="71"/>
      <c r="Q32" s="71"/>
      <c r="R32" s="71"/>
      <c r="S32" s="71"/>
      <c r="T32" s="71"/>
      <c r="U32" s="71"/>
      <c r="V32" s="71"/>
      <c r="W32" s="71"/>
      <c r="X32" s="71"/>
      <c r="Y32" s="71"/>
    </row>
    <row r="33" spans="2:39" ht="16.5" customHeight="1" x14ac:dyDescent="0.2">
      <c r="B33" s="268"/>
      <c r="C33" s="268"/>
      <c r="D33" s="268"/>
      <c r="E33" s="268"/>
      <c r="F33" s="268"/>
      <c r="G33" s="268"/>
      <c r="H33" s="268"/>
      <c r="N33" s="71"/>
      <c r="O33" s="71"/>
      <c r="P33" s="71"/>
      <c r="Q33" s="71"/>
      <c r="R33" s="71"/>
      <c r="S33" s="71"/>
      <c r="T33" s="71"/>
      <c r="U33" s="71"/>
      <c r="V33" s="71"/>
      <c r="W33" s="71"/>
      <c r="X33" s="71"/>
      <c r="Y33" s="71"/>
    </row>
    <row r="34" spans="2:39" ht="18" customHeight="1" x14ac:dyDescent="0.2">
      <c r="B34" s="805" t="s">
        <v>267</v>
      </c>
      <c r="C34" s="805"/>
      <c r="D34" s="805"/>
      <c r="E34" s="805"/>
      <c r="F34" s="805"/>
      <c r="G34" s="805"/>
      <c r="H34" s="805"/>
      <c r="I34" s="805"/>
      <c r="J34" s="69"/>
      <c r="N34" s="71"/>
      <c r="O34" s="71"/>
      <c r="P34" s="71"/>
      <c r="Q34" s="71"/>
      <c r="R34" s="71"/>
      <c r="S34" s="71"/>
      <c r="T34" s="71"/>
      <c r="U34" s="71"/>
      <c r="V34" s="71"/>
      <c r="W34" s="71"/>
      <c r="X34" s="71"/>
      <c r="Y34" s="71"/>
    </row>
    <row r="35" spans="2:39" ht="32.25" customHeight="1" x14ac:dyDescent="0.2">
      <c r="B35" s="401" t="s">
        <v>221</v>
      </c>
      <c r="C35" s="184"/>
      <c r="D35" s="238" t="s">
        <v>352</v>
      </c>
      <c r="E35" s="182">
        <v>1.7053196652715874E-2</v>
      </c>
      <c r="F35" s="238" t="s">
        <v>353</v>
      </c>
      <c r="G35" s="740">
        <v>1.3670983323717856E-2</v>
      </c>
      <c r="H35" s="239" t="s">
        <v>354</v>
      </c>
      <c r="I35" s="183">
        <v>1.5843700064933408E-2</v>
      </c>
      <c r="N35" s="71"/>
      <c r="O35" s="71"/>
      <c r="P35" s="71"/>
      <c r="Q35" s="71"/>
      <c r="R35" s="71"/>
      <c r="S35" s="71"/>
      <c r="T35" s="71"/>
      <c r="U35" s="71"/>
      <c r="V35" s="71"/>
      <c r="W35" s="71"/>
      <c r="X35" s="71"/>
      <c r="Y35" s="71"/>
    </row>
    <row r="36" spans="2:39" ht="17.100000000000001" customHeight="1" x14ac:dyDescent="0.2">
      <c r="B36" s="76" t="s">
        <v>64</v>
      </c>
      <c r="C36" s="189"/>
      <c r="D36" s="806" t="s">
        <v>352</v>
      </c>
      <c r="E36" s="731">
        <v>1.2360253848905156E-2</v>
      </c>
      <c r="F36" s="806" t="s">
        <v>353</v>
      </c>
      <c r="G36" s="738">
        <v>9.716743746073675E-3</v>
      </c>
      <c r="H36" s="806" t="s">
        <v>354</v>
      </c>
      <c r="I36" s="729">
        <v>1.4142241678648526E-2</v>
      </c>
      <c r="L36" s="73"/>
      <c r="M36" s="73"/>
      <c r="N36" s="71"/>
      <c r="O36" s="71"/>
      <c r="P36" s="71"/>
      <c r="Q36" s="71"/>
      <c r="R36" s="71"/>
      <c r="S36" s="71"/>
      <c r="T36" s="71"/>
      <c r="U36" s="71"/>
      <c r="V36" s="71"/>
      <c r="W36" s="71"/>
      <c r="X36" s="71"/>
      <c r="Y36" s="71"/>
    </row>
    <row r="37" spans="2:39" ht="14.25" customHeight="1" x14ac:dyDescent="0.2">
      <c r="B37" s="74" t="s">
        <v>34</v>
      </c>
      <c r="C37" s="190"/>
      <c r="D37" s="810"/>
      <c r="E37" s="732"/>
      <c r="F37" s="811"/>
      <c r="G37" s="739"/>
      <c r="H37" s="812"/>
      <c r="I37" s="730"/>
      <c r="N37" s="5"/>
      <c r="O37" s="5"/>
    </row>
    <row r="38" spans="2:39" ht="17.100000000000001" customHeight="1" x14ac:dyDescent="0.2">
      <c r="B38" s="76" t="s">
        <v>70</v>
      </c>
      <c r="C38" s="189"/>
      <c r="D38" s="806" t="s">
        <v>352</v>
      </c>
      <c r="E38" s="731">
        <v>1.4425667399335484E-2</v>
      </c>
      <c r="F38" s="806" t="s">
        <v>353</v>
      </c>
      <c r="G38" s="738">
        <v>1.0669448367176093E-2</v>
      </c>
      <c r="H38" s="806" t="s">
        <v>354</v>
      </c>
      <c r="I38" s="729">
        <v>1.5684375132388739E-2</v>
      </c>
      <c r="N38" s="5"/>
      <c r="O38" s="5"/>
    </row>
    <row r="39" spans="2:39" ht="17.100000000000001" customHeight="1" x14ac:dyDescent="0.2">
      <c r="B39" s="75" t="s">
        <v>35</v>
      </c>
      <c r="C39" s="191"/>
      <c r="D39" s="807"/>
      <c r="E39" s="732"/>
      <c r="F39" s="808"/>
      <c r="G39" s="737"/>
      <c r="H39" s="809"/>
      <c r="I39" s="732"/>
      <c r="N39" s="5"/>
      <c r="O39" s="5"/>
    </row>
    <row r="40" spans="2:39" ht="40.5" customHeight="1" x14ac:dyDescent="0.2">
      <c r="B40" s="59"/>
      <c r="C40" s="59"/>
      <c r="D40" s="59"/>
      <c r="E40" s="59"/>
      <c r="F40" s="59"/>
      <c r="G40" s="59"/>
      <c r="H40" s="59"/>
      <c r="N40" s="5"/>
      <c r="O40" s="5"/>
      <c r="AH40" s="5">
        <f xml:space="preserve"> 2019-1995</f>
        <v>24</v>
      </c>
    </row>
    <row r="41" spans="2:39" ht="40.5" customHeight="1" x14ac:dyDescent="0.2">
      <c r="B41" s="59"/>
      <c r="C41" s="59"/>
      <c r="D41" s="59"/>
      <c r="E41" s="59"/>
      <c r="F41" s="59"/>
      <c r="G41" s="59"/>
      <c r="H41" s="59"/>
      <c r="N41" s="5"/>
      <c r="O41" s="5"/>
    </row>
    <row r="43" spans="2:39" x14ac:dyDescent="0.2">
      <c r="K43" s="667" t="s">
        <v>250</v>
      </c>
    </row>
    <row r="44" spans="2:39" ht="22.5" customHeight="1" x14ac:dyDescent="0.2">
      <c r="K44" s="32"/>
      <c r="L44" s="130">
        <v>1995</v>
      </c>
      <c r="M44" s="130">
        <v>1996</v>
      </c>
      <c r="N44" s="130">
        <v>1997</v>
      </c>
      <c r="O44" s="130">
        <v>1998</v>
      </c>
      <c r="P44" s="130">
        <v>1999</v>
      </c>
      <c r="Q44" s="130">
        <v>2000</v>
      </c>
      <c r="R44" s="130">
        <v>2001</v>
      </c>
      <c r="S44" s="130">
        <v>2002</v>
      </c>
      <c r="T44" s="130">
        <v>2003</v>
      </c>
      <c r="U44" s="130">
        <v>2004</v>
      </c>
      <c r="V44" s="130">
        <v>2005</v>
      </c>
      <c r="W44" s="130">
        <v>2006</v>
      </c>
      <c r="X44" s="130">
        <v>2007</v>
      </c>
      <c r="Y44" s="130">
        <v>2008</v>
      </c>
      <c r="Z44" s="130">
        <v>2009</v>
      </c>
      <c r="AA44" s="130">
        <v>2010</v>
      </c>
      <c r="AB44" s="130">
        <v>2011</v>
      </c>
      <c r="AC44" s="130">
        <v>2012</v>
      </c>
      <c r="AD44" s="130">
        <v>2013</v>
      </c>
      <c r="AE44" s="130">
        <v>2014</v>
      </c>
      <c r="AF44" s="130">
        <v>2015</v>
      </c>
      <c r="AG44" s="130">
        <v>2016</v>
      </c>
      <c r="AH44" s="130">
        <v>2017</v>
      </c>
      <c r="AI44" s="130">
        <v>2018</v>
      </c>
      <c r="AJ44" s="735">
        <v>2019</v>
      </c>
      <c r="AK44" s="270" t="s">
        <v>355</v>
      </c>
      <c r="AL44" s="270" t="s">
        <v>269</v>
      </c>
      <c r="AM44" s="270" t="s">
        <v>356</v>
      </c>
    </row>
    <row r="45" spans="2:39" x14ac:dyDescent="0.2">
      <c r="K45" s="5" t="s">
        <v>34</v>
      </c>
      <c r="L45" s="157">
        <f>[1]passeng_graph!C44</f>
        <v>4496.4111107917161</v>
      </c>
      <c r="M45" s="157">
        <f>[1]passeng_graph!D44</f>
        <v>4580.0038358055745</v>
      </c>
      <c r="N45" s="157">
        <f>[1]passeng_graph!E44</f>
        <v>4670.0025966799267</v>
      </c>
      <c r="O45" s="157">
        <f>[1]passeng_graph!F44</f>
        <v>4783.4801242659241</v>
      </c>
      <c r="P45" s="157">
        <f>[1]passeng_graph!G44</f>
        <v>4908.1676345036103</v>
      </c>
      <c r="Q45" s="157">
        <f>[1]passeng_graph!H44</f>
        <v>4997.2102635175615</v>
      </c>
      <c r="R45" s="157">
        <f>[1]passeng_graph!I44</f>
        <v>5073.5977510869907</v>
      </c>
      <c r="S45" s="157">
        <f>[1]passeng_graph!J44</f>
        <v>5115.2794713982012</v>
      </c>
      <c r="T45" s="157">
        <f>[1]passeng_graph!K44</f>
        <v>5165.878713809343</v>
      </c>
      <c r="U45" s="157">
        <f>[1]passeng_graph!L44</f>
        <v>5253.69011524503</v>
      </c>
      <c r="V45" s="157">
        <f>[1]passeng_graph!M44</f>
        <v>5247.1693731371415</v>
      </c>
      <c r="W45" s="157">
        <f>[1]passeng_graph!N44</f>
        <v>5308.4108954680878</v>
      </c>
      <c r="X45" s="157">
        <f>[1]passeng_graph!O44</f>
        <v>5381.9221925370448</v>
      </c>
      <c r="Y45" s="157">
        <f>[1]passeng_graph!P44</f>
        <v>5412.1538432134439</v>
      </c>
      <c r="Z45" s="157">
        <f>[1]passeng_graph!Q44</f>
        <v>5434.0920267558267</v>
      </c>
      <c r="AA45" s="157">
        <f>[1]passeng_graph!R44</f>
        <v>5411.2162405205581</v>
      </c>
      <c r="AB45" s="157">
        <f>[1]passeng_graph!S44</f>
        <v>5420.4696008721548</v>
      </c>
      <c r="AC45" s="157">
        <f>[1]passeng_graph!T44</f>
        <v>5387.6624218373954</v>
      </c>
      <c r="AD45" s="157">
        <f>[1]passeng_graph!U44</f>
        <v>5444.8899017639251</v>
      </c>
      <c r="AE45" s="157">
        <f>[1]passeng_graph!V44</f>
        <v>5516.8367872377457</v>
      </c>
      <c r="AF45" s="157">
        <f>[1]passeng_graph!W44</f>
        <v>5648.5960422192911</v>
      </c>
      <c r="AG45" s="157">
        <f>[1]passeng_graph!X44</f>
        <v>5806.6211763014453</v>
      </c>
      <c r="AH45" s="157">
        <f>[1]passeng_graph!Y44</f>
        <v>5884.1431529339516</v>
      </c>
      <c r="AI45" s="157">
        <f>[1]passeng_graph!Z44</f>
        <v>5954.0051318608239</v>
      </c>
      <c r="AJ45" s="157">
        <f>[1]passeng_graph!AA44</f>
        <v>6038.2081113915128</v>
      </c>
      <c r="AK45" s="736">
        <f t="shared" ref="AK45:AK46" si="0">(POWER((AJ45/L45), 1/24) -1)</f>
        <v>1.2360253848905156E-2</v>
      </c>
      <c r="AL45" s="736">
        <f t="shared" ref="AL45:AL46" si="1">(POWER((AJ45/R45), 1/18) -1)</f>
        <v>9.716743746073675E-3</v>
      </c>
      <c r="AM45" s="736">
        <f t="shared" ref="AM45:AM46" si="2">AJ45/AI45-1</f>
        <v>1.4142241678648526E-2</v>
      </c>
    </row>
    <row r="46" spans="2:39" x14ac:dyDescent="0.2">
      <c r="K46" s="5" t="s">
        <v>35</v>
      </c>
      <c r="L46" s="157">
        <f>[2]freight_graph!C44</f>
        <v>2405.6525638423268</v>
      </c>
      <c r="M46" s="157">
        <f>[2]freight_graph!D44</f>
        <v>2428.7008636691949</v>
      </c>
      <c r="N46" s="157">
        <f>[2]freight_graph!E44</f>
        <v>2518.0386581306857</v>
      </c>
      <c r="O46" s="157">
        <f>[2]freight_graph!F44</f>
        <v>2593.7222446748456</v>
      </c>
      <c r="P46" s="157">
        <f>[2]freight_graph!G44</f>
        <v>2653.4849157802405</v>
      </c>
      <c r="Q46" s="157">
        <f>[2]freight_graph!H44</f>
        <v>2758.6272735637522</v>
      </c>
      <c r="R46" s="157">
        <f>[2]freight_graph!I44</f>
        <v>2802.553637532325</v>
      </c>
      <c r="S46" s="157">
        <f>[2]freight_graph!J44</f>
        <v>2859.7821660605005</v>
      </c>
      <c r="T46" s="157">
        <f>[2]freight_graph!K44</f>
        <v>2876.6904690328101</v>
      </c>
      <c r="U46" s="157">
        <f>[2]freight_graph!L44</f>
        <v>3081.8592265419061</v>
      </c>
      <c r="V46" s="157">
        <f>[2]freight_graph!M44</f>
        <v>3094.4716451091613</v>
      </c>
      <c r="W46" s="157">
        <f>[2]freight_graph!N44</f>
        <v>3164.1022697038666</v>
      </c>
      <c r="X46" s="157">
        <f>[2]freight_graph!O44</f>
        <v>3236.8719477754112</v>
      </c>
      <c r="Y46" s="157">
        <f>[2]freight_graph!P44</f>
        <v>3202.8521001260001</v>
      </c>
      <c r="Z46" s="157">
        <f>[2]freight_graph!Q44</f>
        <v>2875.4927961796238</v>
      </c>
      <c r="AA46" s="157">
        <f>[2]freight_graph!R44</f>
        <v>3035.5214611431352</v>
      </c>
      <c r="AB46" s="157">
        <f>[2]freight_graph!S44</f>
        <v>3044.8473007218649</v>
      </c>
      <c r="AC46" s="157">
        <f>[2]freight_graph!T44</f>
        <v>2961.9320648356975</v>
      </c>
      <c r="AD46" s="157">
        <f>[2]freight_graph!U44</f>
        <v>3008.1708579451379</v>
      </c>
      <c r="AE46" s="157">
        <f>[2]freight_graph!V44</f>
        <v>3045.1435907935634</v>
      </c>
      <c r="AF46" s="157">
        <f>[2]freight_graph!W44</f>
        <v>3075.1095447715434</v>
      </c>
      <c r="AG46" s="157">
        <f>[2]freight_graph!X44</f>
        <v>3180.3961547791932</v>
      </c>
      <c r="AH46" s="157">
        <f>[2]freight_graph!Y44</f>
        <v>3285.6480178466413</v>
      </c>
      <c r="AI46" s="157">
        <f>[2]freight_graph!Z44</f>
        <v>3340.1012956432714</v>
      </c>
      <c r="AJ46" s="157">
        <f>[2]freight_graph!AA44</f>
        <v>3392.4886973443181</v>
      </c>
      <c r="AK46" s="736">
        <f t="shared" si="0"/>
        <v>1.4425667399335484E-2</v>
      </c>
      <c r="AL46" s="736">
        <f t="shared" si="1"/>
        <v>1.0669448367176093E-2</v>
      </c>
      <c r="AM46" s="736">
        <f t="shared" si="2"/>
        <v>1.5684375132388739E-2</v>
      </c>
    </row>
    <row r="47" spans="2:39" x14ac:dyDescent="0.2">
      <c r="K47" s="39" t="s">
        <v>167</v>
      </c>
      <c r="L47" s="195">
        <v>7641487.2999999998</v>
      </c>
      <c r="M47" s="195">
        <v>7776075</v>
      </c>
      <c r="N47" s="195">
        <v>7982903.5</v>
      </c>
      <c r="O47" s="195">
        <v>8222612</v>
      </c>
      <c r="P47" s="195">
        <v>8465210.5999999996</v>
      </c>
      <c r="Q47" s="195">
        <v>8792668.8000000007</v>
      </c>
      <c r="R47" s="195">
        <v>8980069.3000000007</v>
      </c>
      <c r="S47" s="195">
        <v>9074823</v>
      </c>
      <c r="T47" s="195">
        <v>9152627.5</v>
      </c>
      <c r="U47" s="195">
        <v>9383630.5</v>
      </c>
      <c r="V47" s="195">
        <v>9559947</v>
      </c>
      <c r="W47" s="195">
        <v>9890660.4000000004</v>
      </c>
      <c r="X47" s="195">
        <v>10200528.199999999</v>
      </c>
      <c r="Y47" s="195">
        <v>10265484.9</v>
      </c>
      <c r="Z47" s="195">
        <v>9823432.5</v>
      </c>
      <c r="AA47" s="195">
        <v>10039231.9</v>
      </c>
      <c r="AB47" s="195">
        <v>10223942</v>
      </c>
      <c r="AC47" s="195">
        <v>10147927.9</v>
      </c>
      <c r="AD47" s="195">
        <v>10143785.1</v>
      </c>
      <c r="AE47" s="195">
        <v>10303884.300000001</v>
      </c>
      <c r="AF47" s="195">
        <v>10540348.4</v>
      </c>
      <c r="AG47" s="195">
        <v>10752037.800000001</v>
      </c>
      <c r="AH47" s="195">
        <v>11053793.9</v>
      </c>
      <c r="AI47" s="195">
        <v>11287533.800000001</v>
      </c>
      <c r="AJ47" s="195">
        <v>11466370.1</v>
      </c>
      <c r="AK47" s="736">
        <f>(POWER((AJ47/L47), 1/24) -1)</f>
        <v>1.7053196652715874E-2</v>
      </c>
      <c r="AL47" s="736">
        <f>(POWER((AJ47/R47), 1/18) -1)</f>
        <v>1.3670983323717856E-2</v>
      </c>
      <c r="AM47" s="736">
        <f>AJ47/AI47-1</f>
        <v>1.5843700064933408E-2</v>
      </c>
    </row>
    <row r="49" spans="11:36" x14ac:dyDescent="0.2">
      <c r="L49" s="269">
        <v>1995</v>
      </c>
      <c r="M49" s="269">
        <v>1996</v>
      </c>
      <c r="N49" s="269">
        <v>1997</v>
      </c>
      <c r="O49" s="269">
        <v>1998</v>
      </c>
      <c r="P49" s="269">
        <v>1999</v>
      </c>
      <c r="Q49" s="269">
        <v>2000</v>
      </c>
      <c r="R49" s="269">
        <v>2001</v>
      </c>
      <c r="S49" s="269">
        <v>2002</v>
      </c>
      <c r="T49" s="269">
        <v>2003</v>
      </c>
      <c r="U49" s="269">
        <v>2004</v>
      </c>
      <c r="V49" s="269">
        <v>2005</v>
      </c>
      <c r="W49" s="269">
        <v>2006</v>
      </c>
      <c r="X49" s="269">
        <v>2007</v>
      </c>
      <c r="Y49" s="269">
        <v>2008</v>
      </c>
      <c r="Z49" s="269">
        <v>2009</v>
      </c>
      <c r="AA49" s="269">
        <v>2010</v>
      </c>
      <c r="AB49" s="269">
        <v>2011</v>
      </c>
      <c r="AC49" s="269">
        <v>2012</v>
      </c>
      <c r="AD49" s="269">
        <v>2013</v>
      </c>
      <c r="AE49" s="269">
        <v>2014</v>
      </c>
      <c r="AF49" s="269">
        <v>2015</v>
      </c>
      <c r="AG49" s="269">
        <v>2016</v>
      </c>
      <c r="AH49" s="477">
        <v>2017</v>
      </c>
      <c r="AI49" s="477">
        <v>2018</v>
      </c>
      <c r="AJ49" s="477">
        <v>2019</v>
      </c>
    </row>
    <row r="50" spans="11:36" ht="22.5" x14ac:dyDescent="0.2">
      <c r="K50" s="131" t="s">
        <v>71</v>
      </c>
      <c r="L50" s="72">
        <f>100*L45/$L45</f>
        <v>100</v>
      </c>
      <c r="M50" s="72">
        <f t="shared" ref="M50:AJ50" si="3">100*M45/$L45</f>
        <v>101.85909880022379</v>
      </c>
      <c r="N50" s="72">
        <f t="shared" si="3"/>
        <v>103.86066757711674</v>
      </c>
      <c r="O50" s="72">
        <f t="shared" si="3"/>
        <v>106.38440316956832</v>
      </c>
      <c r="P50" s="72">
        <f t="shared" si="3"/>
        <v>109.15744831969765</v>
      </c>
      <c r="Q50" s="72">
        <f t="shared" si="3"/>
        <v>111.13775276295112</v>
      </c>
      <c r="R50" s="72">
        <f t="shared" si="3"/>
        <v>112.83660737582434</v>
      </c>
      <c r="S50" s="72">
        <f t="shared" si="3"/>
        <v>113.76360713817195</v>
      </c>
      <c r="T50" s="72">
        <f t="shared" si="3"/>
        <v>114.88893222888041</v>
      </c>
      <c r="U50" s="72">
        <f t="shared" si="3"/>
        <v>116.84185422093164</v>
      </c>
      <c r="V50" s="72">
        <f t="shared" si="3"/>
        <v>116.69683318199154</v>
      </c>
      <c r="W50" s="72">
        <f t="shared" si="3"/>
        <v>118.05884214473878</v>
      </c>
      <c r="X50" s="72">
        <f t="shared" si="3"/>
        <v>119.69373039800648</v>
      </c>
      <c r="Y50" s="72">
        <f t="shared" si="3"/>
        <v>120.36608107794856</v>
      </c>
      <c r="Z50" s="72">
        <f t="shared" si="3"/>
        <v>120.8539853865588</v>
      </c>
      <c r="AA50" s="72">
        <f t="shared" si="3"/>
        <v>120.34522883224005</v>
      </c>
      <c r="AB50" s="72">
        <f t="shared" si="3"/>
        <v>120.55102318964187</v>
      </c>
      <c r="AC50" s="72">
        <f t="shared" si="3"/>
        <v>119.82139286389118</v>
      </c>
      <c r="AD50" s="72">
        <f t="shared" si="3"/>
        <v>121.09412968702506</v>
      </c>
      <c r="AE50" s="72">
        <f t="shared" si="3"/>
        <v>122.6942254901233</v>
      </c>
      <c r="AF50" s="72">
        <f t="shared" si="3"/>
        <v>125.62454595537865</v>
      </c>
      <c r="AG50" s="72">
        <f t="shared" si="3"/>
        <v>129.1390185022257</v>
      </c>
      <c r="AH50" s="72">
        <f t="shared" si="3"/>
        <v>130.86310410566279</v>
      </c>
      <c r="AI50" s="72">
        <f t="shared" si="3"/>
        <v>132.41683167205898</v>
      </c>
      <c r="AJ50" s="72">
        <f t="shared" si="3"/>
        <v>134.28950250788617</v>
      </c>
    </row>
    <row r="51" spans="11:36" ht="22.5" x14ac:dyDescent="0.2">
      <c r="K51" s="131" t="s">
        <v>72</v>
      </c>
      <c r="L51" s="72">
        <f>100*L46/$L46</f>
        <v>100</v>
      </c>
      <c r="M51" s="72">
        <f t="shared" ref="M51:AJ51" si="4">100*M46/$L46</f>
        <v>100.95808930072825</v>
      </c>
      <c r="N51" s="72">
        <f t="shared" si="4"/>
        <v>104.67175085785684</v>
      </c>
      <c r="O51" s="72">
        <f t="shared" si="4"/>
        <v>107.81782388942037</v>
      </c>
      <c r="P51" s="72">
        <f t="shared" si="4"/>
        <v>110.30208416888239</v>
      </c>
      <c r="Q51" s="72">
        <f t="shared" si="4"/>
        <v>114.67272186460922</v>
      </c>
      <c r="R51" s="72">
        <f t="shared" si="4"/>
        <v>116.49868645437581</v>
      </c>
      <c r="S51" s="72">
        <f t="shared" si="4"/>
        <v>118.87760556299261</v>
      </c>
      <c r="T51" s="72">
        <f t="shared" si="4"/>
        <v>119.58046279293706</v>
      </c>
      <c r="U51" s="72">
        <f t="shared" si="4"/>
        <v>128.10907413909916</v>
      </c>
      <c r="V51" s="72">
        <f t="shared" si="4"/>
        <v>128.63335677063222</v>
      </c>
      <c r="W51" s="72">
        <f t="shared" si="4"/>
        <v>131.52781566470836</v>
      </c>
      <c r="X51" s="72">
        <f t="shared" si="4"/>
        <v>134.5527611271286</v>
      </c>
      <c r="Y51" s="72">
        <f t="shared" si="4"/>
        <v>133.13859816109021</v>
      </c>
      <c r="Z51" s="72">
        <f t="shared" si="4"/>
        <v>119.53067701459202</v>
      </c>
      <c r="AA51" s="72">
        <f t="shared" si="4"/>
        <v>126.18287057607259</v>
      </c>
      <c r="AB51" s="72">
        <f t="shared" si="4"/>
        <v>126.57053418630875</v>
      </c>
      <c r="AC51" s="72">
        <f t="shared" si="4"/>
        <v>123.12385044101617</v>
      </c>
      <c r="AD51" s="72">
        <f t="shared" si="4"/>
        <v>125.04593984845694</v>
      </c>
      <c r="AE51" s="72">
        <f t="shared" si="4"/>
        <v>126.58285059791996</v>
      </c>
      <c r="AF51" s="72">
        <f t="shared" si="4"/>
        <v>127.82849822087172</v>
      </c>
      <c r="AG51" s="72">
        <f t="shared" si="4"/>
        <v>132.20513230303882</v>
      </c>
      <c r="AH51" s="72">
        <f t="shared" si="4"/>
        <v>136.58032199790227</v>
      </c>
      <c r="AI51" s="72">
        <f t="shared" si="4"/>
        <v>138.84387736807827</v>
      </c>
      <c r="AJ51" s="72">
        <f t="shared" si="4"/>
        <v>141.0215568255546</v>
      </c>
    </row>
    <row r="52" spans="11:36" ht="33.75" x14ac:dyDescent="0.2">
      <c r="K52" s="131" t="s">
        <v>222</v>
      </c>
      <c r="L52" s="72">
        <f>100*L47/$L47</f>
        <v>100</v>
      </c>
      <c r="M52" s="72">
        <f t="shared" ref="M52:AJ52" si="5">100*M47/$L47</f>
        <v>101.7612762374152</v>
      </c>
      <c r="N52" s="72">
        <f t="shared" si="5"/>
        <v>104.46792864525209</v>
      </c>
      <c r="O52" s="72">
        <f t="shared" si="5"/>
        <v>107.60486378090297</v>
      </c>
      <c r="P52" s="72">
        <f t="shared" si="5"/>
        <v>110.77962008783291</v>
      </c>
      <c r="Q52" s="72">
        <f t="shared" si="5"/>
        <v>115.0648879570866</v>
      </c>
      <c r="R52" s="72">
        <f t="shared" si="5"/>
        <v>117.51729666553265</v>
      </c>
      <c r="S52" s="72">
        <f t="shared" si="5"/>
        <v>118.75728694857609</v>
      </c>
      <c r="T52" s="72">
        <f t="shared" si="5"/>
        <v>119.77547224347282</v>
      </c>
      <c r="U52" s="72">
        <f t="shared" si="5"/>
        <v>122.79848322197697</v>
      </c>
      <c r="V52" s="72">
        <f t="shared" si="5"/>
        <v>125.10584163373537</v>
      </c>
      <c r="W52" s="72">
        <f t="shared" si="5"/>
        <v>129.43370853995924</v>
      </c>
      <c r="X52" s="72">
        <f t="shared" si="5"/>
        <v>133.48878038441546</v>
      </c>
      <c r="Y52" s="72">
        <f t="shared" si="5"/>
        <v>134.33883348860633</v>
      </c>
      <c r="Z52" s="72">
        <f t="shared" si="5"/>
        <v>128.55393347313421</v>
      </c>
      <c r="AA52" s="72">
        <f t="shared" si="5"/>
        <v>131.37798318398043</v>
      </c>
      <c r="AB52" s="72">
        <f t="shared" si="5"/>
        <v>133.79518408674187</v>
      </c>
      <c r="AC52" s="72">
        <f t="shared" si="5"/>
        <v>132.80042878563705</v>
      </c>
      <c r="AD52" s="72">
        <f t="shared" si="5"/>
        <v>132.7462142088491</v>
      </c>
      <c r="AE52" s="72">
        <f t="shared" si="5"/>
        <v>134.84134561082109</v>
      </c>
      <c r="AF52" s="72">
        <f t="shared" si="5"/>
        <v>137.93582304324448</v>
      </c>
      <c r="AG52" s="72">
        <f t="shared" si="5"/>
        <v>140.70608741311395</v>
      </c>
      <c r="AH52" s="72">
        <f t="shared" si="5"/>
        <v>144.65500583898111</v>
      </c>
      <c r="AI52" s="72">
        <f t="shared" si="5"/>
        <v>147.71383314345101</v>
      </c>
      <c r="AJ52" s="72">
        <f t="shared" si="5"/>
        <v>150.0541668112175</v>
      </c>
    </row>
    <row r="53" spans="11:36" x14ac:dyDescent="0.2">
      <c r="N53" s="5"/>
      <c r="O53" s="5"/>
    </row>
    <row r="54" spans="11:36" ht="12.75" customHeight="1" x14ac:dyDescent="0.2"/>
    <row r="55" spans="11:36" ht="11.25" customHeight="1" x14ac:dyDescent="0.2">
      <c r="N55" s="5"/>
      <c r="O55" s="5"/>
    </row>
    <row r="56" spans="11:36" x14ac:dyDescent="0.2">
      <c r="N56" s="5"/>
      <c r="O56" s="5"/>
    </row>
    <row r="57" spans="11:36" x14ac:dyDescent="0.2">
      <c r="N57" s="5"/>
      <c r="O57" s="5"/>
    </row>
    <row r="58" spans="11:36" x14ac:dyDescent="0.2">
      <c r="N58" s="5"/>
      <c r="O58" s="5"/>
    </row>
    <row r="59" spans="11:36" x14ac:dyDescent="0.2">
      <c r="N59" s="5"/>
      <c r="O59" s="5"/>
    </row>
    <row r="60" spans="11:36" x14ac:dyDescent="0.2">
      <c r="N60" s="5"/>
      <c r="O60" s="5"/>
    </row>
    <row r="61" spans="11:36" x14ac:dyDescent="0.2">
      <c r="N61" s="5"/>
      <c r="O61" s="5"/>
    </row>
    <row r="62" spans="11:36" x14ac:dyDescent="0.2">
      <c r="N62" s="5"/>
      <c r="O62" s="5"/>
    </row>
    <row r="63" spans="11:36" x14ac:dyDescent="0.2">
      <c r="N63" s="5"/>
      <c r="O63" s="5"/>
    </row>
    <row r="64" spans="11:36" x14ac:dyDescent="0.2">
      <c r="N64" s="5"/>
      <c r="O64" s="5"/>
    </row>
    <row r="65" spans="14:15" x14ac:dyDescent="0.2">
      <c r="N65" s="5"/>
      <c r="O65" s="5"/>
    </row>
    <row r="66" spans="14:15" x14ac:dyDescent="0.2">
      <c r="N66" s="5"/>
      <c r="O66" s="5"/>
    </row>
    <row r="67" spans="14:15" x14ac:dyDescent="0.2">
      <c r="N67" s="5"/>
      <c r="O67" s="5"/>
    </row>
    <row r="68" spans="14:15" x14ac:dyDescent="0.2">
      <c r="N68" s="5"/>
      <c r="O68" s="5"/>
    </row>
    <row r="69" spans="14:15" x14ac:dyDescent="0.2">
      <c r="N69" s="5"/>
      <c r="O69" s="5"/>
    </row>
    <row r="70" spans="14:15" x14ac:dyDescent="0.2">
      <c r="N70" s="5"/>
      <c r="O70" s="5"/>
    </row>
    <row r="71" spans="14:15" x14ac:dyDescent="0.2">
      <c r="N71" s="5"/>
      <c r="O71" s="5"/>
    </row>
    <row r="72" spans="14:15" x14ac:dyDescent="0.2">
      <c r="N72" s="5"/>
      <c r="O72" s="5"/>
    </row>
  </sheetData>
  <mergeCells count="13">
    <mergeCell ref="B32:H32"/>
    <mergeCell ref="B34:I34"/>
    <mergeCell ref="D38:D39"/>
    <mergeCell ref="F38:F39"/>
    <mergeCell ref="H38:H39"/>
    <mergeCell ref="D36:D37"/>
    <mergeCell ref="F36:F37"/>
    <mergeCell ref="H36:H37"/>
    <mergeCell ref="O2:V2"/>
    <mergeCell ref="O30:V30"/>
    <mergeCell ref="B2:I2"/>
    <mergeCell ref="B30:I30"/>
    <mergeCell ref="B31:I31"/>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51"/>
  <sheetViews>
    <sheetView topLeftCell="A19" zoomScaleNormal="100" workbookViewId="0">
      <selection activeCell="M6" sqref="M6"/>
    </sheetView>
  </sheetViews>
  <sheetFormatPr defaultRowHeight="12.75" x14ac:dyDescent="0.2"/>
  <cols>
    <col min="1" max="1" width="3.7109375" customWidth="1"/>
    <col min="2" max="2" width="4" customWidth="1"/>
    <col min="3" max="6" width="12.7109375" customWidth="1"/>
    <col min="7" max="7" width="4" customWidth="1"/>
  </cols>
  <sheetData>
    <row r="1" spans="1:10" ht="15.75" x14ac:dyDescent="0.2">
      <c r="B1" s="817"/>
      <c r="C1" s="817"/>
      <c r="D1" s="1"/>
      <c r="G1" s="13" t="s">
        <v>176</v>
      </c>
    </row>
    <row r="2" spans="1:10" ht="18" x14ac:dyDescent="0.2">
      <c r="B2" s="823" t="s">
        <v>65</v>
      </c>
      <c r="C2" s="823"/>
      <c r="D2" s="823"/>
      <c r="E2" s="823"/>
      <c r="F2" s="823"/>
      <c r="G2" s="823"/>
      <c r="H2" s="20"/>
      <c r="I2" s="20"/>
      <c r="J2" s="20"/>
    </row>
    <row r="3" spans="1:10" ht="18" x14ac:dyDescent="0.2">
      <c r="B3" s="824" t="s">
        <v>295</v>
      </c>
      <c r="C3" s="824"/>
      <c r="D3" s="824"/>
      <c r="E3" s="824"/>
      <c r="F3" s="824"/>
      <c r="G3" s="824"/>
      <c r="H3" s="20"/>
      <c r="I3" s="20"/>
      <c r="J3" s="20"/>
    </row>
    <row r="4" spans="1:10" ht="12.75" customHeight="1" x14ac:dyDescent="0.2">
      <c r="B4" s="6"/>
      <c r="C4" s="818" t="s">
        <v>45</v>
      </c>
      <c r="D4" s="819"/>
      <c r="E4" s="820"/>
      <c r="F4" s="821" t="s">
        <v>99</v>
      </c>
    </row>
    <row r="5" spans="1:10" ht="37.5" customHeight="1" x14ac:dyDescent="0.2">
      <c r="B5" s="6"/>
      <c r="C5" s="102" t="s">
        <v>66</v>
      </c>
      <c r="D5" s="103" t="s">
        <v>67</v>
      </c>
      <c r="E5" s="104" t="s">
        <v>68</v>
      </c>
      <c r="F5" s="822"/>
    </row>
    <row r="6" spans="1:10" ht="15.75" customHeight="1" x14ac:dyDescent="0.2">
      <c r="A6" s="8"/>
      <c r="B6" s="9" t="s">
        <v>20</v>
      </c>
      <c r="C6" s="287" t="s">
        <v>327</v>
      </c>
      <c r="D6" s="404" t="s">
        <v>323</v>
      </c>
      <c r="E6" s="288">
        <v>120</v>
      </c>
      <c r="F6" s="289">
        <v>0.5</v>
      </c>
      <c r="G6" s="9" t="s">
        <v>20</v>
      </c>
    </row>
    <row r="7" spans="1:10" ht="18.75" customHeight="1" x14ac:dyDescent="0.2">
      <c r="A7" s="8"/>
      <c r="B7" s="84" t="s">
        <v>3</v>
      </c>
      <c r="C7" s="284">
        <v>50</v>
      </c>
      <c r="D7" s="283">
        <v>90</v>
      </c>
      <c r="E7" s="285" t="s">
        <v>341</v>
      </c>
      <c r="F7" s="280">
        <v>0.5</v>
      </c>
      <c r="G7" s="84" t="s">
        <v>3</v>
      </c>
      <c r="H7" s="237"/>
    </row>
    <row r="8" spans="1:10" x14ac:dyDescent="0.2">
      <c r="A8" s="8"/>
      <c r="B8" s="10" t="s">
        <v>5</v>
      </c>
      <c r="C8" s="290">
        <v>50</v>
      </c>
      <c r="D8" s="282" t="s">
        <v>325</v>
      </c>
      <c r="E8" s="281">
        <v>130</v>
      </c>
      <c r="F8" s="291">
        <v>0</v>
      </c>
      <c r="G8" s="10" t="s">
        <v>5</v>
      </c>
      <c r="H8" s="237"/>
    </row>
    <row r="9" spans="1:10" x14ac:dyDescent="0.2">
      <c r="A9" s="8"/>
      <c r="B9" s="84" t="s">
        <v>16</v>
      </c>
      <c r="C9" s="284">
        <v>50</v>
      </c>
      <c r="D9" s="283">
        <v>80</v>
      </c>
      <c r="E9" s="279" t="s">
        <v>203</v>
      </c>
      <c r="F9" s="271">
        <v>0.5</v>
      </c>
      <c r="G9" s="84" t="s">
        <v>16</v>
      </c>
      <c r="H9" s="406"/>
    </row>
    <row r="10" spans="1:10" x14ac:dyDescent="0.2">
      <c r="A10" s="8"/>
      <c r="B10" s="10" t="s">
        <v>21</v>
      </c>
      <c r="C10" s="292">
        <v>50</v>
      </c>
      <c r="D10" s="282">
        <v>100</v>
      </c>
      <c r="E10" s="293" t="s">
        <v>69</v>
      </c>
      <c r="F10" s="67">
        <v>0.5</v>
      </c>
      <c r="G10" s="10" t="s">
        <v>21</v>
      </c>
      <c r="H10" s="406"/>
    </row>
    <row r="11" spans="1:10" ht="14.25" customHeight="1" x14ac:dyDescent="0.2">
      <c r="A11" s="8"/>
      <c r="B11" s="84" t="s">
        <v>6</v>
      </c>
      <c r="C11" s="284">
        <v>50</v>
      </c>
      <c r="D11" s="294" t="s">
        <v>225</v>
      </c>
      <c r="E11" s="279">
        <v>90</v>
      </c>
      <c r="F11" s="271">
        <v>0.2</v>
      </c>
      <c r="G11" s="84" t="s">
        <v>6</v>
      </c>
      <c r="H11" s="406"/>
    </row>
    <row r="12" spans="1:10" x14ac:dyDescent="0.2">
      <c r="A12" s="8"/>
      <c r="B12" s="10" t="s">
        <v>24</v>
      </c>
      <c r="C12" s="290">
        <v>50</v>
      </c>
      <c r="D12" s="403" t="s">
        <v>326</v>
      </c>
      <c r="E12" s="281">
        <v>120</v>
      </c>
      <c r="F12" s="67">
        <v>0.5</v>
      </c>
      <c r="G12" s="10" t="s">
        <v>24</v>
      </c>
      <c r="H12" s="406"/>
    </row>
    <row r="13" spans="1:10" x14ac:dyDescent="0.2">
      <c r="A13" s="8"/>
      <c r="B13" s="84" t="s">
        <v>17</v>
      </c>
      <c r="C13" s="284">
        <v>50</v>
      </c>
      <c r="D13" s="294" t="s">
        <v>342</v>
      </c>
      <c r="E13" s="285" t="s">
        <v>330</v>
      </c>
      <c r="F13" s="271">
        <v>0.5</v>
      </c>
      <c r="G13" s="84" t="s">
        <v>17</v>
      </c>
      <c r="H13" s="406"/>
    </row>
    <row r="14" spans="1:10" x14ac:dyDescent="0.2">
      <c r="A14" s="8"/>
      <c r="B14" s="10" t="s">
        <v>22</v>
      </c>
      <c r="C14" s="290">
        <v>50</v>
      </c>
      <c r="D14" s="403" t="s">
        <v>324</v>
      </c>
      <c r="E14" s="281" t="s">
        <v>343</v>
      </c>
      <c r="F14" s="67">
        <v>0.5</v>
      </c>
      <c r="G14" s="10" t="s">
        <v>22</v>
      </c>
      <c r="H14" s="406"/>
    </row>
    <row r="15" spans="1:10" ht="18.75" customHeight="1" x14ac:dyDescent="0.2">
      <c r="A15" s="8"/>
      <c r="B15" s="84" t="s">
        <v>23</v>
      </c>
      <c r="C15" s="284">
        <v>50</v>
      </c>
      <c r="D15" s="294" t="s">
        <v>344</v>
      </c>
      <c r="E15" s="279" t="s">
        <v>330</v>
      </c>
      <c r="F15" s="271">
        <v>0.5</v>
      </c>
      <c r="G15" s="84" t="s">
        <v>23</v>
      </c>
      <c r="H15" s="406"/>
    </row>
    <row r="16" spans="1:10" ht="17.25" customHeight="1" x14ac:dyDescent="0.2">
      <c r="A16" s="8"/>
      <c r="B16" s="10" t="s">
        <v>44</v>
      </c>
      <c r="C16" s="290">
        <v>50</v>
      </c>
      <c r="D16" s="403" t="s">
        <v>225</v>
      </c>
      <c r="E16" s="293">
        <v>130</v>
      </c>
      <c r="F16" s="67">
        <v>0.5</v>
      </c>
      <c r="G16" s="10" t="s">
        <v>44</v>
      </c>
      <c r="H16" s="406"/>
      <c r="I16" s="406"/>
    </row>
    <row r="17" spans="1:16" x14ac:dyDescent="0.2">
      <c r="A17" s="8"/>
      <c r="B17" s="84" t="s">
        <v>25</v>
      </c>
      <c r="C17" s="284">
        <v>50</v>
      </c>
      <c r="D17" s="294" t="s">
        <v>225</v>
      </c>
      <c r="E17" s="285">
        <v>130</v>
      </c>
      <c r="F17" s="271">
        <v>0.5</v>
      </c>
      <c r="G17" s="84" t="s">
        <v>25</v>
      </c>
      <c r="H17" s="406"/>
    </row>
    <row r="18" spans="1:16" x14ac:dyDescent="0.2">
      <c r="A18" s="8"/>
      <c r="B18" s="10" t="s">
        <v>4</v>
      </c>
      <c r="C18" s="290" t="s">
        <v>327</v>
      </c>
      <c r="D18" s="282">
        <v>80</v>
      </c>
      <c r="E18" s="293">
        <v>100</v>
      </c>
      <c r="F18" s="67">
        <v>0.5</v>
      </c>
      <c r="G18" s="10" t="s">
        <v>4</v>
      </c>
      <c r="H18" s="406"/>
    </row>
    <row r="19" spans="1:16" x14ac:dyDescent="0.2">
      <c r="A19" s="8"/>
      <c r="B19" s="84" t="s">
        <v>8</v>
      </c>
      <c r="C19" s="284">
        <v>50</v>
      </c>
      <c r="D19" s="294">
        <v>90</v>
      </c>
      <c r="E19" s="279" t="s">
        <v>33</v>
      </c>
      <c r="F19" s="271">
        <v>0.5</v>
      </c>
      <c r="G19" s="84" t="s">
        <v>8</v>
      </c>
      <c r="H19" s="406"/>
    </row>
    <row r="20" spans="1:16" x14ac:dyDescent="0.2">
      <c r="A20" s="8"/>
      <c r="B20" s="10" t="s">
        <v>9</v>
      </c>
      <c r="C20" s="290">
        <v>50</v>
      </c>
      <c r="D20" s="403" t="s">
        <v>328</v>
      </c>
      <c r="E20" s="293" t="s">
        <v>330</v>
      </c>
      <c r="F20" s="67">
        <v>0.4</v>
      </c>
      <c r="G20" s="10" t="s">
        <v>9</v>
      </c>
      <c r="H20" s="406"/>
    </row>
    <row r="21" spans="1:16" ht="21.75" customHeight="1" x14ac:dyDescent="0.2">
      <c r="A21" s="8"/>
      <c r="B21" s="84" t="s">
        <v>26</v>
      </c>
      <c r="C21" s="284">
        <v>50</v>
      </c>
      <c r="D21" s="283">
        <v>90</v>
      </c>
      <c r="E21" s="279" t="s">
        <v>203</v>
      </c>
      <c r="F21" s="280">
        <v>0.5</v>
      </c>
      <c r="G21" s="84" t="s">
        <v>26</v>
      </c>
      <c r="H21" s="406"/>
    </row>
    <row r="22" spans="1:16" x14ac:dyDescent="0.2">
      <c r="A22" s="8"/>
      <c r="B22" s="10" t="s">
        <v>7</v>
      </c>
      <c r="C22" s="290">
        <v>50</v>
      </c>
      <c r="D22" s="403" t="s">
        <v>225</v>
      </c>
      <c r="E22" s="293" t="s">
        <v>330</v>
      </c>
      <c r="F22" s="291">
        <v>0</v>
      </c>
      <c r="G22" s="10" t="s">
        <v>7</v>
      </c>
      <c r="H22" s="406"/>
    </row>
    <row r="23" spans="1:16" x14ac:dyDescent="0.2">
      <c r="A23" s="8"/>
      <c r="B23" s="85" t="s">
        <v>10</v>
      </c>
      <c r="C23" s="295" t="s">
        <v>345</v>
      </c>
      <c r="D23" s="294" t="s">
        <v>346</v>
      </c>
      <c r="E23" s="285">
        <v>80</v>
      </c>
      <c r="F23" s="271">
        <v>0.8</v>
      </c>
      <c r="G23" s="85" t="s">
        <v>10</v>
      </c>
      <c r="H23" s="406"/>
    </row>
    <row r="24" spans="1:16" x14ac:dyDescent="0.2">
      <c r="A24" s="8"/>
      <c r="B24" s="10" t="s">
        <v>18</v>
      </c>
      <c r="C24" s="290">
        <v>50</v>
      </c>
      <c r="D24" s="403" t="s">
        <v>228</v>
      </c>
      <c r="E24" s="281" t="s">
        <v>347</v>
      </c>
      <c r="F24" s="67">
        <v>0.5</v>
      </c>
      <c r="G24" s="10" t="s">
        <v>18</v>
      </c>
      <c r="H24" s="406"/>
    </row>
    <row r="25" spans="1:16" x14ac:dyDescent="0.2">
      <c r="A25" s="8"/>
      <c r="B25" s="84" t="s">
        <v>27</v>
      </c>
      <c r="C25" s="295">
        <v>50</v>
      </c>
      <c r="D25" s="283">
        <v>100</v>
      </c>
      <c r="E25" s="285">
        <v>130</v>
      </c>
      <c r="F25" s="271">
        <v>0.5</v>
      </c>
      <c r="G25" s="84" t="s">
        <v>27</v>
      </c>
      <c r="H25" s="406"/>
    </row>
    <row r="26" spans="1:16" x14ac:dyDescent="0.2">
      <c r="A26" s="8"/>
      <c r="B26" s="10" t="s">
        <v>11</v>
      </c>
      <c r="C26" s="292" t="s">
        <v>333</v>
      </c>
      <c r="D26" s="403" t="s">
        <v>329</v>
      </c>
      <c r="E26" s="281" t="s">
        <v>331</v>
      </c>
      <c r="F26" s="67">
        <v>0.2</v>
      </c>
      <c r="G26" s="10" t="s">
        <v>11</v>
      </c>
      <c r="H26" s="406"/>
    </row>
    <row r="27" spans="1:16" ht="18" customHeight="1" x14ac:dyDescent="0.2">
      <c r="A27" s="8"/>
      <c r="B27" s="84" t="s">
        <v>28</v>
      </c>
      <c r="C27" s="284">
        <v>50</v>
      </c>
      <c r="D27" s="294" t="s">
        <v>225</v>
      </c>
      <c r="E27" s="285" t="s">
        <v>348</v>
      </c>
      <c r="F27" s="280">
        <v>0.5</v>
      </c>
      <c r="G27" s="84" t="s">
        <v>28</v>
      </c>
      <c r="H27" s="406"/>
    </row>
    <row r="28" spans="1:16" x14ac:dyDescent="0.2">
      <c r="A28" s="8"/>
      <c r="B28" s="10" t="s">
        <v>12</v>
      </c>
      <c r="C28" s="292">
        <v>50</v>
      </c>
      <c r="D28" s="403" t="s">
        <v>329</v>
      </c>
      <c r="E28" s="281">
        <v>130</v>
      </c>
      <c r="F28" s="291">
        <v>0</v>
      </c>
      <c r="G28" s="10" t="s">
        <v>12</v>
      </c>
      <c r="H28" s="406"/>
    </row>
    <row r="29" spans="1:16" x14ac:dyDescent="0.2">
      <c r="A29" s="8"/>
      <c r="B29" s="84" t="s">
        <v>14</v>
      </c>
      <c r="C29" s="295" t="s">
        <v>62</v>
      </c>
      <c r="D29" s="294" t="s">
        <v>342</v>
      </c>
      <c r="E29" s="285" t="s">
        <v>330</v>
      </c>
      <c r="F29" s="280">
        <v>0.5</v>
      </c>
      <c r="G29" s="84" t="s">
        <v>14</v>
      </c>
      <c r="H29" s="406"/>
    </row>
    <row r="30" spans="1:16" x14ac:dyDescent="0.2">
      <c r="A30" s="8"/>
      <c r="B30" s="10" t="s">
        <v>13</v>
      </c>
      <c r="C30" s="290">
        <v>50</v>
      </c>
      <c r="D30" s="282">
        <v>90</v>
      </c>
      <c r="E30" s="281">
        <v>130</v>
      </c>
      <c r="F30" s="291">
        <v>0</v>
      </c>
      <c r="G30" s="10" t="s">
        <v>13</v>
      </c>
      <c r="H30" s="406"/>
    </row>
    <row r="31" spans="1:16" x14ac:dyDescent="0.2">
      <c r="A31" s="8"/>
      <c r="B31" s="84" t="s">
        <v>29</v>
      </c>
      <c r="C31" s="284">
        <v>50</v>
      </c>
      <c r="D31" s="283">
        <v>80</v>
      </c>
      <c r="E31" s="279" t="s">
        <v>332</v>
      </c>
      <c r="F31" s="408">
        <v>0.22</v>
      </c>
      <c r="G31" s="84" t="s">
        <v>29</v>
      </c>
      <c r="H31" s="406"/>
    </row>
    <row r="32" spans="1:16" ht="14.25" customHeight="1" x14ac:dyDescent="0.2">
      <c r="A32" s="8"/>
      <c r="B32" s="11" t="s">
        <v>30</v>
      </c>
      <c r="C32" s="497">
        <v>50</v>
      </c>
      <c r="D32" s="495">
        <v>70</v>
      </c>
      <c r="E32" s="498">
        <v>110</v>
      </c>
      <c r="F32" s="496">
        <v>0.2</v>
      </c>
      <c r="G32" s="10" t="s">
        <v>30</v>
      </c>
      <c r="P32" s="2"/>
    </row>
    <row r="33" spans="1:16" x14ac:dyDescent="0.2">
      <c r="A33" s="8"/>
      <c r="B33" s="656" t="s">
        <v>19</v>
      </c>
      <c r="C33" s="670" t="s">
        <v>229</v>
      </c>
      <c r="D33" s="671" t="s">
        <v>253</v>
      </c>
      <c r="E33" s="672">
        <v>112</v>
      </c>
      <c r="F33" s="673">
        <v>0.8</v>
      </c>
      <c r="G33" s="656" t="s">
        <v>19</v>
      </c>
    </row>
    <row r="34" spans="1:16" x14ac:dyDescent="0.2">
      <c r="A34" s="8"/>
      <c r="B34" s="10" t="s">
        <v>211</v>
      </c>
      <c r="C34" s="290">
        <v>50</v>
      </c>
      <c r="D34" s="403" t="s">
        <v>326</v>
      </c>
      <c r="E34" s="281">
        <v>130</v>
      </c>
      <c r="F34" s="291">
        <v>0.3</v>
      </c>
      <c r="G34" s="10" t="s">
        <v>211</v>
      </c>
      <c r="J34" s="2"/>
      <c r="K34" s="2"/>
      <c r="L34" s="2"/>
      <c r="M34" s="2"/>
      <c r="N34" s="2"/>
      <c r="O34" s="2"/>
      <c r="P34" s="2"/>
    </row>
    <row r="35" spans="1:16" x14ac:dyDescent="0.2">
      <c r="A35" s="8"/>
      <c r="B35" s="229" t="s">
        <v>100</v>
      </c>
      <c r="C35" s="674">
        <v>50</v>
      </c>
      <c r="D35" s="405" t="s">
        <v>326</v>
      </c>
      <c r="E35" s="319">
        <v>120</v>
      </c>
      <c r="F35" s="675">
        <v>0.5</v>
      </c>
      <c r="G35" s="229" t="s">
        <v>100</v>
      </c>
      <c r="J35" s="2"/>
      <c r="K35" s="2"/>
      <c r="L35" s="2"/>
      <c r="M35" s="2"/>
      <c r="N35" s="2"/>
      <c r="O35" s="2"/>
      <c r="P35" s="2"/>
    </row>
    <row r="36" spans="1:16" x14ac:dyDescent="0.2">
      <c r="A36" s="677"/>
      <c r="B36" s="669" t="s">
        <v>214</v>
      </c>
      <c r="C36" s="403">
        <v>40</v>
      </c>
      <c r="D36" s="403" t="s">
        <v>324</v>
      </c>
      <c r="E36" s="282">
        <v>110</v>
      </c>
      <c r="F36" s="364">
        <v>0.1</v>
      </c>
      <c r="G36" s="10" t="s">
        <v>214</v>
      </c>
      <c r="J36" s="2"/>
      <c r="K36" s="2"/>
      <c r="L36" s="2"/>
      <c r="M36" s="2"/>
      <c r="N36" s="2"/>
      <c r="O36" s="2"/>
      <c r="P36" s="2"/>
    </row>
    <row r="37" spans="1:16" x14ac:dyDescent="0.2">
      <c r="A37" s="677"/>
      <c r="B37" s="676" t="s">
        <v>212</v>
      </c>
      <c r="C37" s="362">
        <v>60</v>
      </c>
      <c r="D37" s="405" t="s">
        <v>326</v>
      </c>
      <c r="E37" s="363">
        <v>120</v>
      </c>
      <c r="F37" s="280">
        <v>0.5</v>
      </c>
      <c r="G37" s="229" t="s">
        <v>212</v>
      </c>
      <c r="J37" s="2"/>
      <c r="K37" s="2"/>
      <c r="L37" s="2"/>
      <c r="M37" s="2"/>
      <c r="N37" s="2"/>
      <c r="O37" s="2"/>
      <c r="P37" s="2"/>
    </row>
    <row r="38" spans="1:16" x14ac:dyDescent="0.2">
      <c r="A38" s="8"/>
      <c r="B38" s="361" t="s">
        <v>15</v>
      </c>
      <c r="C38" s="296">
        <v>50</v>
      </c>
      <c r="D38" s="495" t="s">
        <v>325</v>
      </c>
      <c r="E38" s="286">
        <v>120</v>
      </c>
      <c r="F38" s="496">
        <v>0.5</v>
      </c>
      <c r="G38" s="657" t="s">
        <v>15</v>
      </c>
      <c r="J38" s="2"/>
      <c r="K38" s="2"/>
      <c r="L38" s="2"/>
      <c r="M38" s="2"/>
      <c r="N38" s="2"/>
      <c r="O38" s="2"/>
      <c r="P38" s="2"/>
    </row>
    <row r="39" spans="1:16" x14ac:dyDescent="0.2">
      <c r="A39" s="8"/>
      <c r="B39" s="9" t="s">
        <v>1</v>
      </c>
      <c r="C39" s="405">
        <v>50</v>
      </c>
      <c r="D39" s="405" t="s">
        <v>324</v>
      </c>
      <c r="E39" s="499" t="s">
        <v>33</v>
      </c>
      <c r="F39" s="499">
        <v>0.5</v>
      </c>
      <c r="G39" s="683" t="s">
        <v>1</v>
      </c>
      <c r="J39" s="2"/>
      <c r="K39" s="2"/>
      <c r="L39" s="2"/>
      <c r="M39" s="2"/>
      <c r="N39" s="2"/>
      <c r="O39" s="2"/>
      <c r="P39" s="2"/>
    </row>
    <row r="40" spans="1:16" ht="20.25" customHeight="1" x14ac:dyDescent="0.2">
      <c r="A40" s="8"/>
      <c r="B40" s="229" t="s">
        <v>31</v>
      </c>
      <c r="C40" s="282">
        <v>50</v>
      </c>
      <c r="D40" s="282">
        <v>80</v>
      </c>
      <c r="E40" s="281" t="s">
        <v>230</v>
      </c>
      <c r="F40" s="281">
        <v>0.2</v>
      </c>
      <c r="G40" s="684" t="s">
        <v>31</v>
      </c>
    </row>
    <row r="41" spans="1:16" x14ac:dyDescent="0.2">
      <c r="A41" s="8"/>
      <c r="B41" s="11" t="s">
        <v>2</v>
      </c>
      <c r="C41" s="492">
        <v>50</v>
      </c>
      <c r="D41" s="493" t="s">
        <v>326</v>
      </c>
      <c r="E41" s="494" t="s">
        <v>348</v>
      </c>
      <c r="F41" s="494">
        <v>0.5</v>
      </c>
      <c r="G41" s="685" t="s">
        <v>2</v>
      </c>
    </row>
    <row r="42" spans="1:16" x14ac:dyDescent="0.2">
      <c r="B42" s="251" t="s">
        <v>349</v>
      </c>
      <c r="F42" s="469"/>
    </row>
    <row r="43" spans="1:16" x14ac:dyDescent="0.2">
      <c r="B43" s="251" t="s">
        <v>302</v>
      </c>
      <c r="C43" s="21"/>
      <c r="D43" s="21"/>
      <c r="E43" s="21"/>
      <c r="F43" s="21"/>
      <c r="G43" s="21"/>
      <c r="H43" s="21"/>
      <c r="I43" s="21"/>
      <c r="J43" s="22"/>
    </row>
    <row r="44" spans="1:16" ht="36.75" customHeight="1" x14ac:dyDescent="0.2">
      <c r="B44" s="814" t="s">
        <v>134</v>
      </c>
      <c r="C44" s="814"/>
      <c r="D44" s="814"/>
      <c r="E44" s="814"/>
      <c r="F44" s="814"/>
      <c r="G44" s="814"/>
      <c r="H44" s="14"/>
      <c r="I44" s="14"/>
      <c r="J44" s="14"/>
    </row>
    <row r="45" spans="1:16" ht="63.75" customHeight="1" x14ac:dyDescent="0.2">
      <c r="B45" s="801" t="s">
        <v>227</v>
      </c>
      <c r="C45" s="813"/>
      <c r="D45" s="813"/>
      <c r="E45" s="813"/>
      <c r="F45" s="813"/>
      <c r="G45" s="813"/>
      <c r="H45" s="14"/>
      <c r="I45" s="14"/>
      <c r="J45" s="14"/>
    </row>
    <row r="46" spans="1:16" x14ac:dyDescent="0.2">
      <c r="B46" s="816" t="s">
        <v>39</v>
      </c>
      <c r="C46" s="816"/>
      <c r="D46" s="816"/>
      <c r="E46" s="816"/>
      <c r="F46" s="816"/>
      <c r="G46" s="23"/>
      <c r="H46" s="23"/>
      <c r="I46" s="23"/>
      <c r="J46" s="23"/>
    </row>
    <row r="47" spans="1:16" x14ac:dyDescent="0.2">
      <c r="B47" s="815" t="s">
        <v>378</v>
      </c>
      <c r="C47" s="814"/>
      <c r="D47" s="814"/>
      <c r="E47" s="814"/>
      <c r="F47" s="814"/>
      <c r="G47" s="814"/>
      <c r="H47" s="413"/>
      <c r="I47" s="413"/>
      <c r="J47" s="413"/>
    </row>
    <row r="48" spans="1:16" ht="24.75" customHeight="1" x14ac:dyDescent="0.2">
      <c r="B48" s="814" t="s">
        <v>149</v>
      </c>
      <c r="C48" s="814"/>
      <c r="D48" s="814"/>
      <c r="E48" s="814"/>
      <c r="F48" s="814"/>
      <c r="G48" s="814"/>
    </row>
    <row r="49" spans="2:7" ht="23.25" customHeight="1" x14ac:dyDescent="0.2">
      <c r="B49" s="815" t="s">
        <v>226</v>
      </c>
      <c r="C49" s="814"/>
      <c r="D49" s="814"/>
      <c r="E49" s="814"/>
      <c r="F49" s="814"/>
      <c r="G49" s="814"/>
    </row>
    <row r="50" spans="2:7" x14ac:dyDescent="0.2">
      <c r="B50" s="816" t="s">
        <v>154</v>
      </c>
      <c r="C50" s="816"/>
      <c r="D50" s="816"/>
      <c r="E50" s="816"/>
      <c r="F50" s="816"/>
    </row>
    <row r="51" spans="2:7" ht="26.25" customHeight="1" x14ac:dyDescent="0.2">
      <c r="B51" s="813" t="s">
        <v>155</v>
      </c>
      <c r="C51" s="813"/>
      <c r="D51" s="813"/>
      <c r="E51" s="813"/>
      <c r="F51" s="813"/>
      <c r="G51" s="813"/>
    </row>
  </sheetData>
  <mergeCells count="13">
    <mergeCell ref="B1:C1"/>
    <mergeCell ref="B46:F46"/>
    <mergeCell ref="C4:E4"/>
    <mergeCell ref="F4:F5"/>
    <mergeCell ref="B44:G44"/>
    <mergeCell ref="B2:G2"/>
    <mergeCell ref="B3:G3"/>
    <mergeCell ref="B45:G45"/>
    <mergeCell ref="B51:G51"/>
    <mergeCell ref="B48:G48"/>
    <mergeCell ref="B49:G49"/>
    <mergeCell ref="B50:F50"/>
    <mergeCell ref="B47:G47"/>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58"/>
  <sheetViews>
    <sheetView zoomScaleNormal="100" workbookViewId="0">
      <selection activeCell="P20" sqref="P20"/>
    </sheetView>
  </sheetViews>
  <sheetFormatPr defaultRowHeight="12.75" x14ac:dyDescent="0.2"/>
  <cols>
    <col min="1" max="1" width="3.7109375" customWidth="1"/>
    <col min="2" max="2" width="5.140625" customWidth="1"/>
    <col min="3" max="4" width="8.7109375" customWidth="1"/>
    <col min="5" max="9" width="10.7109375" customWidth="1"/>
    <col min="10" max="10" width="4" customWidth="1"/>
  </cols>
  <sheetData>
    <row r="1" spans="1:14" ht="14.25" customHeight="1" x14ac:dyDescent="0.2">
      <c r="B1" s="188"/>
      <c r="C1" s="188"/>
      <c r="D1" s="188"/>
      <c r="E1" s="188"/>
      <c r="F1" s="1"/>
      <c r="J1" s="13" t="s">
        <v>177</v>
      </c>
    </row>
    <row r="2" spans="1:14" ht="30" customHeight="1" x14ac:dyDescent="0.2">
      <c r="B2" s="823" t="s">
        <v>65</v>
      </c>
      <c r="C2" s="823"/>
      <c r="D2" s="823"/>
      <c r="E2" s="823"/>
      <c r="F2" s="823"/>
      <c r="G2" s="823"/>
      <c r="H2" s="823"/>
      <c r="I2" s="823"/>
      <c r="J2" s="823"/>
      <c r="K2" s="20"/>
      <c r="L2" s="20"/>
      <c r="M2" s="20"/>
    </row>
    <row r="3" spans="1:14" ht="15" customHeight="1" x14ac:dyDescent="0.2">
      <c r="B3" s="824" t="s">
        <v>296</v>
      </c>
      <c r="C3" s="824"/>
      <c r="D3" s="824"/>
      <c r="E3" s="824"/>
      <c r="F3" s="824"/>
      <c r="G3" s="824"/>
      <c r="H3" s="824"/>
      <c r="I3" s="824"/>
      <c r="J3" s="17"/>
      <c r="K3" s="17"/>
      <c r="L3" s="17"/>
      <c r="M3" s="17"/>
    </row>
    <row r="4" spans="1:14" ht="12.75" customHeight="1" x14ac:dyDescent="0.2">
      <c r="B4" s="17"/>
      <c r="C4" s="17"/>
      <c r="D4" s="17"/>
      <c r="E4" s="17"/>
      <c r="F4" s="17"/>
      <c r="G4" s="17"/>
      <c r="H4" s="17"/>
      <c r="I4" s="63" t="s">
        <v>49</v>
      </c>
      <c r="J4" s="17"/>
      <c r="K4" s="17"/>
      <c r="L4" s="17"/>
      <c r="M4" s="17"/>
      <c r="N4" s="407"/>
    </row>
    <row r="5" spans="1:14" ht="24" customHeight="1" x14ac:dyDescent="0.2">
      <c r="B5" s="6"/>
      <c r="C5" s="825" t="s">
        <v>156</v>
      </c>
      <c r="D5" s="825" t="s">
        <v>157</v>
      </c>
      <c r="E5" s="818" t="s">
        <v>48</v>
      </c>
      <c r="F5" s="820"/>
      <c r="G5" s="818" t="s">
        <v>46</v>
      </c>
      <c r="H5" s="820"/>
      <c r="I5" s="79" t="s">
        <v>47</v>
      </c>
    </row>
    <row r="6" spans="1:14" ht="20.25" customHeight="1" x14ac:dyDescent="0.2">
      <c r="B6" s="6"/>
      <c r="C6" s="826"/>
      <c r="D6" s="826"/>
      <c r="E6" s="105" t="s">
        <v>50</v>
      </c>
      <c r="F6" s="106" t="s">
        <v>51</v>
      </c>
      <c r="G6" s="107" t="s">
        <v>52</v>
      </c>
      <c r="H6" s="108" t="s">
        <v>53</v>
      </c>
      <c r="I6" s="80" t="s">
        <v>53</v>
      </c>
    </row>
    <row r="7" spans="1:14" ht="12.75" customHeight="1" x14ac:dyDescent="0.2">
      <c r="A7" s="8"/>
      <c r="B7" s="9" t="s">
        <v>20</v>
      </c>
      <c r="C7" s="159">
        <v>10</v>
      </c>
      <c r="D7" s="159">
        <v>12</v>
      </c>
      <c r="E7" s="77">
        <v>19</v>
      </c>
      <c r="F7" s="78">
        <v>26</v>
      </c>
      <c r="G7" s="77">
        <v>39</v>
      </c>
      <c r="H7" s="78">
        <v>44</v>
      </c>
      <c r="I7" s="414" t="s">
        <v>58</v>
      </c>
      <c r="J7" s="9" t="s">
        <v>20</v>
      </c>
    </row>
    <row r="8" spans="1:14" ht="12.75" customHeight="1" x14ac:dyDescent="0.2">
      <c r="A8" s="8"/>
      <c r="B8" s="84" t="s">
        <v>3</v>
      </c>
      <c r="C8" s="160">
        <v>10</v>
      </c>
      <c r="D8" s="160">
        <v>11.5</v>
      </c>
      <c r="E8" s="87" t="s">
        <v>54</v>
      </c>
      <c r="F8" s="88" t="s">
        <v>159</v>
      </c>
      <c r="G8" s="87">
        <v>36</v>
      </c>
      <c r="H8" s="88">
        <v>40</v>
      </c>
      <c r="I8" s="89">
        <v>40</v>
      </c>
      <c r="J8" s="84" t="s">
        <v>3</v>
      </c>
    </row>
    <row r="9" spans="1:14" ht="12.75" customHeight="1" x14ac:dyDescent="0.2">
      <c r="A9" s="8"/>
      <c r="B9" s="10" t="s">
        <v>5</v>
      </c>
      <c r="C9" s="161">
        <v>10</v>
      </c>
      <c r="D9" s="161">
        <v>11.5</v>
      </c>
      <c r="E9" s="60">
        <v>18</v>
      </c>
      <c r="F9" s="61" t="s">
        <v>159</v>
      </c>
      <c r="G9" s="276" t="s">
        <v>254</v>
      </c>
      <c r="H9" s="275" t="s">
        <v>229</v>
      </c>
      <c r="I9" s="320" t="s">
        <v>229</v>
      </c>
      <c r="J9" s="10" t="s">
        <v>5</v>
      </c>
    </row>
    <row r="10" spans="1:14" ht="12.75" customHeight="1" x14ac:dyDescent="0.2">
      <c r="A10" s="8"/>
      <c r="B10" s="84" t="s">
        <v>16</v>
      </c>
      <c r="C10" s="160">
        <v>10</v>
      </c>
      <c r="D10" s="160">
        <v>11.5</v>
      </c>
      <c r="E10" s="87" t="s">
        <v>54</v>
      </c>
      <c r="F10" s="88" t="s">
        <v>255</v>
      </c>
      <c r="G10" s="87" t="s">
        <v>63</v>
      </c>
      <c r="H10" s="274" t="s">
        <v>158</v>
      </c>
      <c r="I10" s="274" t="s">
        <v>158</v>
      </c>
      <c r="J10" s="84" t="s">
        <v>16</v>
      </c>
    </row>
    <row r="11" spans="1:14" ht="12.75" customHeight="1" x14ac:dyDescent="0.2">
      <c r="A11" s="8"/>
      <c r="B11" s="10" t="s">
        <v>21</v>
      </c>
      <c r="C11" s="161">
        <v>10</v>
      </c>
      <c r="D11" s="161">
        <v>11.5</v>
      </c>
      <c r="E11" s="276" t="s">
        <v>256</v>
      </c>
      <c r="F11" s="275" t="s">
        <v>257</v>
      </c>
      <c r="G11" s="60" t="s">
        <v>56</v>
      </c>
      <c r="H11" s="61" t="s">
        <v>57</v>
      </c>
      <c r="I11" s="62" t="s">
        <v>57</v>
      </c>
      <c r="J11" s="10" t="s">
        <v>21</v>
      </c>
    </row>
    <row r="12" spans="1:14" ht="12.75" customHeight="1" x14ac:dyDescent="0.2">
      <c r="A12" s="8"/>
      <c r="B12" s="84" t="s">
        <v>6</v>
      </c>
      <c r="C12" s="160">
        <v>10</v>
      </c>
      <c r="D12" s="160">
        <v>11.5</v>
      </c>
      <c r="E12" s="87" t="s">
        <v>54</v>
      </c>
      <c r="F12" s="88" t="s">
        <v>159</v>
      </c>
      <c r="G12" s="272" t="s">
        <v>233</v>
      </c>
      <c r="H12" s="274" t="s">
        <v>234</v>
      </c>
      <c r="I12" s="273" t="s">
        <v>57</v>
      </c>
      <c r="J12" s="84" t="s">
        <v>6</v>
      </c>
    </row>
    <row r="13" spans="1:14" ht="12.75" customHeight="1" x14ac:dyDescent="0.2">
      <c r="A13" s="8"/>
      <c r="B13" s="10" t="s">
        <v>24</v>
      </c>
      <c r="C13" s="161">
        <v>10</v>
      </c>
      <c r="D13" s="161">
        <v>11.5</v>
      </c>
      <c r="E13" s="60" t="s">
        <v>54</v>
      </c>
      <c r="F13" s="275" t="s">
        <v>55</v>
      </c>
      <c r="G13" s="60" t="s">
        <v>56</v>
      </c>
      <c r="H13" s="275" t="s">
        <v>258</v>
      </c>
      <c r="I13" s="320" t="s">
        <v>58</v>
      </c>
      <c r="J13" s="10" t="s">
        <v>24</v>
      </c>
    </row>
    <row r="14" spans="1:14" ht="12.75" customHeight="1" x14ac:dyDescent="0.2">
      <c r="A14" s="8"/>
      <c r="B14" s="84" t="s">
        <v>17</v>
      </c>
      <c r="C14" s="415" t="s">
        <v>308</v>
      </c>
      <c r="D14" s="160">
        <v>13</v>
      </c>
      <c r="E14" s="87" t="s">
        <v>60</v>
      </c>
      <c r="F14" s="88" t="s">
        <v>55</v>
      </c>
      <c r="G14" s="278" t="s">
        <v>314</v>
      </c>
      <c r="H14" s="274" t="s">
        <v>310</v>
      </c>
      <c r="I14" s="273" t="s">
        <v>310</v>
      </c>
      <c r="J14" s="84" t="s">
        <v>17</v>
      </c>
    </row>
    <row r="15" spans="1:14" ht="12.75" customHeight="1" x14ac:dyDescent="0.2">
      <c r="A15" s="8"/>
      <c r="B15" s="10" t="s">
        <v>22</v>
      </c>
      <c r="C15" s="161">
        <v>10</v>
      </c>
      <c r="D15" s="161">
        <v>11.5</v>
      </c>
      <c r="E15" s="60" t="s">
        <v>54</v>
      </c>
      <c r="F15" s="275" t="s">
        <v>313</v>
      </c>
      <c r="G15" s="276" t="s">
        <v>315</v>
      </c>
      <c r="H15" s="61" t="s">
        <v>57</v>
      </c>
      <c r="I15" s="320" t="s">
        <v>311</v>
      </c>
      <c r="J15" s="10" t="s">
        <v>22</v>
      </c>
    </row>
    <row r="16" spans="1:14" ht="12.75" customHeight="1" x14ac:dyDescent="0.2">
      <c r="A16" s="8"/>
      <c r="B16" s="84" t="s">
        <v>23</v>
      </c>
      <c r="C16" s="416" t="s">
        <v>309</v>
      </c>
      <c r="D16" s="416" t="s">
        <v>309</v>
      </c>
      <c r="E16" s="87">
        <v>19</v>
      </c>
      <c r="F16" s="91">
        <v>26</v>
      </c>
      <c r="G16" s="90">
        <v>38</v>
      </c>
      <c r="H16" s="274" t="s">
        <v>311</v>
      </c>
      <c r="I16" s="273" t="s">
        <v>311</v>
      </c>
      <c r="J16" s="84" t="s">
        <v>23</v>
      </c>
    </row>
    <row r="17" spans="1:13" ht="12.75" customHeight="1" x14ac:dyDescent="0.2">
      <c r="A17" s="8"/>
      <c r="B17" s="10" t="s">
        <v>44</v>
      </c>
      <c r="C17" s="161">
        <v>10</v>
      </c>
      <c r="D17" s="161">
        <v>11.5</v>
      </c>
      <c r="E17" s="60" t="s">
        <v>54</v>
      </c>
      <c r="F17" s="275" t="s">
        <v>159</v>
      </c>
      <c r="G17" s="60" t="s">
        <v>56</v>
      </c>
      <c r="H17" s="61" t="s">
        <v>57</v>
      </c>
      <c r="I17" s="320" t="s">
        <v>311</v>
      </c>
      <c r="J17" s="10" t="s">
        <v>44</v>
      </c>
    </row>
    <row r="18" spans="1:13" ht="12.75" customHeight="1" x14ac:dyDescent="0.2">
      <c r="A18" s="8"/>
      <c r="B18" s="84" t="s">
        <v>25</v>
      </c>
      <c r="C18" s="160">
        <v>12</v>
      </c>
      <c r="D18" s="277">
        <v>12</v>
      </c>
      <c r="E18" s="278" t="s">
        <v>54</v>
      </c>
      <c r="F18" s="274" t="s">
        <v>159</v>
      </c>
      <c r="G18" s="278" t="s">
        <v>57</v>
      </c>
      <c r="H18" s="274" t="s">
        <v>58</v>
      </c>
      <c r="I18" s="273" t="s">
        <v>58</v>
      </c>
      <c r="J18" s="84" t="s">
        <v>25</v>
      </c>
    </row>
    <row r="19" spans="1:13" ht="12.75" customHeight="1" x14ac:dyDescent="0.2">
      <c r="A19" s="8"/>
      <c r="B19" s="10" t="s">
        <v>4</v>
      </c>
      <c r="C19" s="161">
        <v>10</v>
      </c>
      <c r="D19" s="161" t="s">
        <v>201</v>
      </c>
      <c r="E19" s="60" t="s">
        <v>54</v>
      </c>
      <c r="F19" s="61" t="s">
        <v>59</v>
      </c>
      <c r="G19" s="60" t="s">
        <v>56</v>
      </c>
      <c r="H19" s="61" t="s">
        <v>57</v>
      </c>
      <c r="I19" s="320" t="s">
        <v>311</v>
      </c>
      <c r="J19" s="10" t="s">
        <v>4</v>
      </c>
    </row>
    <row r="20" spans="1:13" ht="12.75" customHeight="1" x14ac:dyDescent="0.2">
      <c r="A20" s="8"/>
      <c r="B20" s="84" t="s">
        <v>8</v>
      </c>
      <c r="C20" s="160">
        <v>10</v>
      </c>
      <c r="D20" s="160">
        <v>11.5</v>
      </c>
      <c r="E20" s="87" t="s">
        <v>54</v>
      </c>
      <c r="F20" s="274" t="s">
        <v>313</v>
      </c>
      <c r="G20" s="278" t="s">
        <v>56</v>
      </c>
      <c r="H20" s="88" t="s">
        <v>57</v>
      </c>
      <c r="I20" s="273" t="s">
        <v>311</v>
      </c>
      <c r="J20" s="84" t="s">
        <v>8</v>
      </c>
    </row>
    <row r="21" spans="1:13" ht="12.75" customHeight="1" x14ac:dyDescent="0.2">
      <c r="A21" s="8"/>
      <c r="B21" s="10" t="s">
        <v>9</v>
      </c>
      <c r="C21" s="161">
        <v>10</v>
      </c>
      <c r="D21" s="161">
        <v>11.5</v>
      </c>
      <c r="E21" s="60" t="s">
        <v>54</v>
      </c>
      <c r="F21" s="275" t="s">
        <v>313</v>
      </c>
      <c r="G21" s="60" t="s">
        <v>56</v>
      </c>
      <c r="H21" s="61" t="s">
        <v>57</v>
      </c>
      <c r="I21" s="320" t="s">
        <v>311</v>
      </c>
      <c r="J21" s="10" t="s">
        <v>9</v>
      </c>
    </row>
    <row r="22" spans="1:13" ht="12.75" customHeight="1" x14ac:dyDescent="0.2">
      <c r="A22" s="8"/>
      <c r="B22" s="84" t="s">
        <v>26</v>
      </c>
      <c r="C22" s="160">
        <v>10</v>
      </c>
      <c r="D22" s="160">
        <v>12</v>
      </c>
      <c r="E22" s="87" t="s">
        <v>60</v>
      </c>
      <c r="F22" s="88" t="s">
        <v>55</v>
      </c>
      <c r="G22" s="87" t="s">
        <v>58</v>
      </c>
      <c r="H22" s="88" t="s">
        <v>58</v>
      </c>
      <c r="I22" s="89" t="s">
        <v>58</v>
      </c>
      <c r="J22" s="84" t="s">
        <v>26</v>
      </c>
    </row>
    <row r="23" spans="1:13" ht="12.75" customHeight="1" x14ac:dyDescent="0.2">
      <c r="A23" s="8"/>
      <c r="B23" s="10" t="s">
        <v>7</v>
      </c>
      <c r="C23" s="161">
        <v>10</v>
      </c>
      <c r="D23" s="161">
        <v>11.5</v>
      </c>
      <c r="E23" s="60" t="s">
        <v>54</v>
      </c>
      <c r="F23" s="61" t="s">
        <v>59</v>
      </c>
      <c r="G23" s="276" t="s">
        <v>56</v>
      </c>
      <c r="H23" s="61" t="s">
        <v>57</v>
      </c>
      <c r="I23" s="320" t="s">
        <v>311</v>
      </c>
      <c r="J23" s="10" t="s">
        <v>7</v>
      </c>
    </row>
    <row r="24" spans="1:13" ht="12.75" customHeight="1" x14ac:dyDescent="0.2">
      <c r="A24" s="8"/>
      <c r="B24" s="85" t="s">
        <v>10</v>
      </c>
      <c r="C24" s="160">
        <v>10</v>
      </c>
      <c r="D24" s="160">
        <v>11.5</v>
      </c>
      <c r="E24" s="87" t="s">
        <v>54</v>
      </c>
      <c r="F24" s="88" t="s">
        <v>59</v>
      </c>
      <c r="G24" s="87" t="s">
        <v>56</v>
      </c>
      <c r="H24" s="88" t="s">
        <v>57</v>
      </c>
      <c r="I24" s="273" t="s">
        <v>311</v>
      </c>
      <c r="J24" s="85" t="s">
        <v>10</v>
      </c>
    </row>
    <row r="25" spans="1:13" ht="12.75" customHeight="1" x14ac:dyDescent="0.2">
      <c r="A25" s="8"/>
      <c r="B25" s="10" t="s">
        <v>236</v>
      </c>
      <c r="C25" s="161">
        <v>10</v>
      </c>
      <c r="D25" s="161">
        <v>11.5</v>
      </c>
      <c r="E25" s="60" t="s">
        <v>61</v>
      </c>
      <c r="F25" s="275" t="s">
        <v>319</v>
      </c>
      <c r="G25" s="60" t="s">
        <v>57</v>
      </c>
      <c r="H25" s="61" t="s">
        <v>62</v>
      </c>
      <c r="I25" s="62" t="s">
        <v>62</v>
      </c>
      <c r="J25" s="10" t="s">
        <v>18</v>
      </c>
    </row>
    <row r="26" spans="1:13" ht="12.75" customHeight="1" x14ac:dyDescent="0.2">
      <c r="A26" s="8"/>
      <c r="B26" s="84" t="s">
        <v>27</v>
      </c>
      <c r="C26" s="160">
        <v>10</v>
      </c>
      <c r="D26" s="160">
        <v>11.5</v>
      </c>
      <c r="E26" s="87">
        <v>18</v>
      </c>
      <c r="F26" s="88" t="s">
        <v>55</v>
      </c>
      <c r="G26" s="87">
        <v>36</v>
      </c>
      <c r="H26" s="274" t="s">
        <v>311</v>
      </c>
      <c r="I26" s="273" t="s">
        <v>311</v>
      </c>
      <c r="J26" s="84" t="s">
        <v>27</v>
      </c>
    </row>
    <row r="27" spans="1:13" ht="12.75" customHeight="1" x14ac:dyDescent="0.2">
      <c r="A27" s="8"/>
      <c r="B27" s="10" t="s">
        <v>11</v>
      </c>
      <c r="C27" s="161">
        <v>10</v>
      </c>
      <c r="D27" s="161">
        <v>11.5</v>
      </c>
      <c r="E27" s="60" t="s">
        <v>54</v>
      </c>
      <c r="F27" s="61" t="s">
        <v>159</v>
      </c>
      <c r="G27" s="60" t="s">
        <v>56</v>
      </c>
      <c r="H27" s="61" t="s">
        <v>57</v>
      </c>
      <c r="I27" s="62" t="s">
        <v>57</v>
      </c>
      <c r="J27" s="10" t="s">
        <v>11</v>
      </c>
      <c r="M27" s="2"/>
    </row>
    <row r="28" spans="1:13" ht="12.75" customHeight="1" x14ac:dyDescent="0.2">
      <c r="A28" s="8"/>
      <c r="B28" s="84" t="s">
        <v>28</v>
      </c>
      <c r="C28" s="415" t="s">
        <v>261</v>
      </c>
      <c r="D28" s="160">
        <v>12</v>
      </c>
      <c r="E28" s="87" t="s">
        <v>60</v>
      </c>
      <c r="F28" s="274" t="s">
        <v>55</v>
      </c>
      <c r="G28" s="278" t="s">
        <v>224</v>
      </c>
      <c r="H28" s="274" t="s">
        <v>260</v>
      </c>
      <c r="I28" s="273" t="s">
        <v>316</v>
      </c>
      <c r="J28" s="84" t="s">
        <v>28</v>
      </c>
    </row>
    <row r="29" spans="1:13" ht="12.75" customHeight="1" x14ac:dyDescent="0.2">
      <c r="A29" s="8"/>
      <c r="B29" s="10" t="s">
        <v>12</v>
      </c>
      <c r="C29" s="161">
        <v>10</v>
      </c>
      <c r="D29" s="161">
        <v>11.5</v>
      </c>
      <c r="E29" s="60" t="s">
        <v>54</v>
      </c>
      <c r="F29" s="275" t="s">
        <v>313</v>
      </c>
      <c r="G29" s="60" t="s">
        <v>56</v>
      </c>
      <c r="H29" s="61" t="s">
        <v>57</v>
      </c>
      <c r="I29" s="320" t="s">
        <v>311</v>
      </c>
      <c r="J29" s="10" t="s">
        <v>12</v>
      </c>
    </row>
    <row r="30" spans="1:13" ht="12.75" customHeight="1" x14ac:dyDescent="0.2">
      <c r="A30" s="8"/>
      <c r="B30" s="84" t="s">
        <v>14</v>
      </c>
      <c r="C30" s="160">
        <v>10</v>
      </c>
      <c r="D30" s="160">
        <v>11.5</v>
      </c>
      <c r="E30" s="87" t="s">
        <v>54</v>
      </c>
      <c r="F30" s="274" t="s">
        <v>313</v>
      </c>
      <c r="G30" s="87" t="s">
        <v>56</v>
      </c>
      <c r="H30" s="88" t="s">
        <v>57</v>
      </c>
      <c r="I30" s="273" t="s">
        <v>311</v>
      </c>
      <c r="J30" s="84" t="s">
        <v>14</v>
      </c>
    </row>
    <row r="31" spans="1:13" ht="12.75" customHeight="1" x14ac:dyDescent="0.2">
      <c r="A31" s="8"/>
      <c r="B31" s="10" t="s">
        <v>13</v>
      </c>
      <c r="C31" s="161">
        <v>10</v>
      </c>
      <c r="D31" s="161">
        <v>11.5</v>
      </c>
      <c r="E31" s="60" t="s">
        <v>54</v>
      </c>
      <c r="F31" s="61" t="s">
        <v>159</v>
      </c>
      <c r="G31" s="60" t="s">
        <v>56</v>
      </c>
      <c r="H31" s="61" t="s">
        <v>57</v>
      </c>
      <c r="I31" s="62" t="s">
        <v>57</v>
      </c>
      <c r="J31" s="10" t="s">
        <v>13</v>
      </c>
    </row>
    <row r="32" spans="1:13" ht="12.75" customHeight="1" x14ac:dyDescent="0.2">
      <c r="A32" s="8"/>
      <c r="B32" s="84" t="s">
        <v>238</v>
      </c>
      <c r="C32" s="160">
        <v>10</v>
      </c>
      <c r="D32" s="160">
        <v>11.5</v>
      </c>
      <c r="E32" s="87">
        <v>18</v>
      </c>
      <c r="F32" s="274" t="s">
        <v>262</v>
      </c>
      <c r="G32" s="87" t="s">
        <v>56</v>
      </c>
      <c r="H32" s="274" t="s">
        <v>263</v>
      </c>
      <c r="I32" s="273" t="s">
        <v>263</v>
      </c>
      <c r="J32" s="85" t="s">
        <v>29</v>
      </c>
    </row>
    <row r="33" spans="1:16" ht="12.75" customHeight="1" x14ac:dyDescent="0.2">
      <c r="A33" s="8"/>
      <c r="B33" s="10" t="s">
        <v>30</v>
      </c>
      <c r="C33" s="161">
        <v>10</v>
      </c>
      <c r="D33" s="161">
        <v>11.5</v>
      </c>
      <c r="E33" s="60" t="s">
        <v>54</v>
      </c>
      <c r="F33" s="275" t="s">
        <v>312</v>
      </c>
      <c r="G33" s="60" t="s">
        <v>63</v>
      </c>
      <c r="H33" s="275" t="s">
        <v>264</v>
      </c>
      <c r="I33" s="320" t="s">
        <v>58</v>
      </c>
      <c r="J33" s="10" t="s">
        <v>30</v>
      </c>
    </row>
    <row r="34" spans="1:16" x14ac:dyDescent="0.2">
      <c r="A34" s="8"/>
      <c r="B34" s="86" t="s">
        <v>19</v>
      </c>
      <c r="C34" s="163">
        <v>10</v>
      </c>
      <c r="D34" s="163">
        <v>11.5</v>
      </c>
      <c r="E34" s="92" t="s">
        <v>54</v>
      </c>
      <c r="F34" s="409" t="s">
        <v>55</v>
      </c>
      <c r="G34" s="92" t="s">
        <v>56</v>
      </c>
      <c r="H34" s="409" t="s">
        <v>311</v>
      </c>
      <c r="I34" s="410" t="s">
        <v>317</v>
      </c>
      <c r="J34" s="86" t="s">
        <v>19</v>
      </c>
    </row>
    <row r="35" spans="1:16" ht="12.75" customHeight="1" x14ac:dyDescent="0.2">
      <c r="A35" s="8"/>
      <c r="B35" s="10" t="s">
        <v>211</v>
      </c>
      <c r="C35" s="161">
        <v>10</v>
      </c>
      <c r="D35" s="161">
        <v>11.5</v>
      </c>
      <c r="E35" s="276" t="s">
        <v>54</v>
      </c>
      <c r="F35" s="275" t="s">
        <v>159</v>
      </c>
      <c r="G35" s="276" t="s">
        <v>56</v>
      </c>
      <c r="H35" s="275" t="s">
        <v>57</v>
      </c>
      <c r="I35" s="320" t="s">
        <v>311</v>
      </c>
      <c r="J35" s="10" t="s">
        <v>211</v>
      </c>
    </row>
    <row r="36" spans="1:16" ht="12.75" customHeight="1" x14ac:dyDescent="0.2">
      <c r="A36" s="8"/>
      <c r="B36" s="678" t="s">
        <v>100</v>
      </c>
      <c r="C36" s="367">
        <v>10</v>
      </c>
      <c r="D36" s="367">
        <v>11.5</v>
      </c>
      <c r="E36" s="371" t="s">
        <v>54</v>
      </c>
      <c r="F36" s="369" t="s">
        <v>59</v>
      </c>
      <c r="G36" s="368" t="s">
        <v>318</v>
      </c>
      <c r="H36" s="372" t="s">
        <v>57</v>
      </c>
      <c r="I36" s="373" t="s">
        <v>57</v>
      </c>
      <c r="J36" s="678" t="s">
        <v>100</v>
      </c>
    </row>
    <row r="37" spans="1:16" ht="12.75" customHeight="1" x14ac:dyDescent="0.2">
      <c r="A37" s="8"/>
      <c r="B37" s="10" t="s">
        <v>214</v>
      </c>
      <c r="C37" s="161">
        <v>10</v>
      </c>
      <c r="D37" s="364">
        <v>11.5</v>
      </c>
      <c r="E37" s="276" t="s">
        <v>54</v>
      </c>
      <c r="F37" s="275" t="s">
        <v>159</v>
      </c>
      <c r="G37" s="276" t="s">
        <v>56</v>
      </c>
      <c r="H37" s="275" t="s">
        <v>57</v>
      </c>
      <c r="I37" s="320" t="s">
        <v>58</v>
      </c>
      <c r="J37" s="10" t="s">
        <v>214</v>
      </c>
    </row>
    <row r="38" spans="1:16" ht="12.75" customHeight="1" x14ac:dyDescent="0.2">
      <c r="A38" s="8"/>
      <c r="B38" s="229" t="s">
        <v>212</v>
      </c>
      <c r="C38" s="367">
        <v>10</v>
      </c>
      <c r="D38" s="367">
        <v>11.5</v>
      </c>
      <c r="E38" s="368" t="s">
        <v>54</v>
      </c>
      <c r="F38" s="369" t="s">
        <v>313</v>
      </c>
      <c r="G38" s="368" t="s">
        <v>315</v>
      </c>
      <c r="H38" s="369" t="s">
        <v>57</v>
      </c>
      <c r="I38" s="370" t="s">
        <v>311</v>
      </c>
      <c r="J38" s="229" t="s">
        <v>212</v>
      </c>
    </row>
    <row r="39" spans="1:16" ht="12.75" customHeight="1" x14ac:dyDescent="0.2">
      <c r="A39" s="8"/>
      <c r="B39" s="11" t="s">
        <v>15</v>
      </c>
      <c r="C39" s="162">
        <v>10</v>
      </c>
      <c r="D39" s="162">
        <v>11.5</v>
      </c>
      <c r="E39" s="365" t="s">
        <v>54</v>
      </c>
      <c r="F39" s="412" t="s">
        <v>313</v>
      </c>
      <c r="G39" s="411" t="s">
        <v>320</v>
      </c>
      <c r="H39" s="412" t="s">
        <v>242</v>
      </c>
      <c r="I39" s="418" t="s">
        <v>311</v>
      </c>
      <c r="J39" s="11" t="s">
        <v>15</v>
      </c>
    </row>
    <row r="40" spans="1:16" ht="12.75" customHeight="1" x14ac:dyDescent="0.2">
      <c r="A40" s="8"/>
      <c r="B40" s="229" t="s">
        <v>1</v>
      </c>
      <c r="C40" s="367">
        <v>10</v>
      </c>
      <c r="D40" s="367">
        <v>11.5</v>
      </c>
      <c r="E40" s="371" t="s">
        <v>54</v>
      </c>
      <c r="F40" s="372" t="s">
        <v>159</v>
      </c>
      <c r="G40" s="371" t="s">
        <v>56</v>
      </c>
      <c r="H40" s="372" t="s">
        <v>57</v>
      </c>
      <c r="I40" s="373" t="s">
        <v>58</v>
      </c>
      <c r="J40" s="229" t="s">
        <v>1</v>
      </c>
    </row>
    <row r="41" spans="1:16" ht="12.75" customHeight="1" x14ac:dyDescent="0.2">
      <c r="A41" s="8"/>
      <c r="B41" s="10" t="s">
        <v>43</v>
      </c>
      <c r="C41" s="679">
        <v>10</v>
      </c>
      <c r="D41" s="680">
        <v>11.5</v>
      </c>
      <c r="E41" s="681" t="s">
        <v>54</v>
      </c>
      <c r="F41" s="275" t="s">
        <v>159</v>
      </c>
      <c r="G41" s="681" t="s">
        <v>56</v>
      </c>
      <c r="H41" s="61" t="s">
        <v>57</v>
      </c>
      <c r="I41" s="61" t="s">
        <v>57</v>
      </c>
      <c r="J41" s="10" t="s">
        <v>43</v>
      </c>
      <c r="O41" s="2"/>
    </row>
    <row r="42" spans="1:16" ht="12.75" customHeight="1" x14ac:dyDescent="0.2">
      <c r="A42" s="8"/>
      <c r="B42" s="229" t="s">
        <v>237</v>
      </c>
      <c r="C42" s="367">
        <v>10</v>
      </c>
      <c r="D42" s="367">
        <v>11.5</v>
      </c>
      <c r="E42" s="371" t="s">
        <v>60</v>
      </c>
      <c r="F42" s="372" t="s">
        <v>55</v>
      </c>
      <c r="G42" s="368" t="s">
        <v>243</v>
      </c>
      <c r="H42" s="369" t="s">
        <v>321</v>
      </c>
      <c r="I42" s="370" t="s">
        <v>321</v>
      </c>
      <c r="J42" s="229" t="s">
        <v>31</v>
      </c>
      <c r="O42" s="2"/>
    </row>
    <row r="43" spans="1:16" ht="12.75" customHeight="1" x14ac:dyDescent="0.2">
      <c r="A43" s="8"/>
      <c r="B43" s="11" t="s">
        <v>2</v>
      </c>
      <c r="C43" s="162">
        <v>10</v>
      </c>
      <c r="D43" s="162">
        <v>11.5</v>
      </c>
      <c r="E43" s="365" t="s">
        <v>54</v>
      </c>
      <c r="F43" s="366" t="s">
        <v>159</v>
      </c>
      <c r="G43" s="365" t="s">
        <v>56</v>
      </c>
      <c r="H43" s="366" t="s">
        <v>57</v>
      </c>
      <c r="I43" s="682" t="s">
        <v>57</v>
      </c>
      <c r="J43" s="11" t="s">
        <v>2</v>
      </c>
      <c r="O43" s="2"/>
    </row>
    <row r="44" spans="1:16" ht="15" customHeight="1" x14ac:dyDescent="0.2">
      <c r="B44" s="251" t="s">
        <v>202</v>
      </c>
      <c r="C44" s="4"/>
      <c r="D44" s="4"/>
      <c r="O44" s="2"/>
      <c r="P44" s="2"/>
    </row>
    <row r="45" spans="1:16" ht="12.75" customHeight="1" x14ac:dyDescent="0.2">
      <c r="B45" s="251" t="s">
        <v>302</v>
      </c>
      <c r="C45" s="4"/>
      <c r="D45" s="4"/>
      <c r="E45" s="21"/>
      <c r="F45" s="21"/>
      <c r="G45" s="21"/>
      <c r="H45" s="21"/>
      <c r="I45" s="21"/>
      <c r="J45" s="21"/>
      <c r="K45" s="21"/>
      <c r="L45" s="21"/>
      <c r="M45" s="22"/>
      <c r="N45" s="21"/>
      <c r="O45" s="2"/>
    </row>
    <row r="46" spans="1:16" ht="69.75" customHeight="1" x14ac:dyDescent="0.2">
      <c r="B46" s="801" t="s">
        <v>235</v>
      </c>
      <c r="C46" s="813"/>
      <c r="D46" s="813"/>
      <c r="E46" s="813"/>
      <c r="F46" s="813"/>
      <c r="G46" s="813"/>
      <c r="H46" s="813"/>
      <c r="I46" s="813"/>
      <c r="J46" s="813"/>
      <c r="K46" s="14"/>
      <c r="L46" s="14"/>
      <c r="M46" s="14"/>
      <c r="N46" s="14"/>
      <c r="O46" s="2"/>
    </row>
    <row r="47" spans="1:16" ht="12.75" customHeight="1" x14ac:dyDescent="0.2">
      <c r="B47" s="181" t="s">
        <v>231</v>
      </c>
      <c r="C47" s="181"/>
      <c r="D47" s="192"/>
      <c r="E47" s="192"/>
      <c r="F47" s="192"/>
      <c r="G47" s="192"/>
      <c r="H47" s="192"/>
      <c r="I47" s="192"/>
      <c r="J47" s="192"/>
      <c r="O47" s="2"/>
    </row>
    <row r="48" spans="1:16" ht="12.75" customHeight="1" x14ac:dyDescent="0.2">
      <c r="B48" s="181" t="s">
        <v>232</v>
      </c>
      <c r="C48" s="181"/>
      <c r="D48" s="192"/>
      <c r="E48" s="192"/>
      <c r="F48" s="192"/>
      <c r="G48" s="192"/>
      <c r="H48" s="192"/>
      <c r="I48" s="192"/>
      <c r="J48" s="192"/>
    </row>
    <row r="49" spans="2:19" ht="12.75" customHeight="1" x14ac:dyDescent="0.2">
      <c r="B49" s="181" t="s">
        <v>239</v>
      </c>
      <c r="C49" s="181"/>
      <c r="D49" s="192"/>
      <c r="E49" s="192"/>
      <c r="F49" s="192"/>
      <c r="G49" s="192"/>
      <c r="H49" s="192"/>
      <c r="I49" s="192"/>
      <c r="J49" s="192"/>
    </row>
    <row r="50" spans="2:19" ht="12.75" customHeight="1" x14ac:dyDescent="0.2">
      <c r="B50" s="417" t="s">
        <v>240</v>
      </c>
      <c r="C50" s="181"/>
      <c r="D50" s="192"/>
      <c r="E50" s="192"/>
      <c r="F50" s="192"/>
      <c r="G50" s="192"/>
      <c r="H50" s="192"/>
      <c r="I50" s="192"/>
      <c r="J50" s="192"/>
      <c r="S50" s="2"/>
    </row>
    <row r="51" spans="2:19" ht="12.75" customHeight="1" x14ac:dyDescent="0.2">
      <c r="B51" s="417" t="s">
        <v>241</v>
      </c>
      <c r="C51" s="181"/>
      <c r="D51" s="192"/>
      <c r="E51" s="192"/>
      <c r="F51" s="192"/>
      <c r="G51" s="192"/>
      <c r="H51" s="192"/>
      <c r="I51" s="192"/>
      <c r="J51" s="192"/>
    </row>
    <row r="52" spans="2:19" ht="12.75" customHeight="1" x14ac:dyDescent="0.2">
      <c r="B52" s="181" t="s">
        <v>259</v>
      </c>
      <c r="C52" s="192"/>
      <c r="D52" s="192"/>
      <c r="E52" s="192"/>
      <c r="F52" s="192"/>
      <c r="G52" s="192"/>
      <c r="H52" s="192"/>
      <c r="I52" s="192"/>
      <c r="J52" s="192"/>
    </row>
    <row r="53" spans="2:19" ht="12.75" customHeight="1" x14ac:dyDescent="0.2">
      <c r="B53" s="181" t="s">
        <v>265</v>
      </c>
      <c r="C53" s="192"/>
      <c r="D53" s="192"/>
      <c r="E53" s="192"/>
      <c r="F53" s="192"/>
      <c r="G53" s="192"/>
      <c r="H53" s="192"/>
      <c r="I53" s="192"/>
      <c r="J53" s="192"/>
    </row>
    <row r="54" spans="2:19" ht="12.75" customHeight="1" x14ac:dyDescent="0.2">
      <c r="B54" s="181"/>
      <c r="C54" s="192"/>
      <c r="D54" s="192"/>
      <c r="E54" s="192"/>
      <c r="F54" s="192"/>
      <c r="G54" s="192"/>
      <c r="H54" s="192"/>
      <c r="I54" s="192"/>
      <c r="J54" s="192"/>
    </row>
    <row r="55" spans="2:19" ht="12.75" customHeight="1" x14ac:dyDescent="0.2">
      <c r="B55" s="181"/>
      <c r="C55" s="192"/>
      <c r="D55" s="192"/>
      <c r="E55" s="192"/>
      <c r="F55" s="192"/>
      <c r="G55" s="192"/>
      <c r="H55" s="192"/>
      <c r="I55" s="192"/>
      <c r="J55" s="192"/>
    </row>
    <row r="56" spans="2:19" ht="12.75" customHeight="1" x14ac:dyDescent="0.2">
      <c r="B56" s="181"/>
      <c r="C56" s="192"/>
      <c r="D56" s="192"/>
      <c r="E56" s="192"/>
      <c r="F56" s="192"/>
      <c r="G56" s="192"/>
      <c r="H56" s="192"/>
      <c r="I56" s="192"/>
      <c r="J56" s="192"/>
    </row>
    <row r="57" spans="2:19" x14ac:dyDescent="0.2">
      <c r="B57" s="181"/>
    </row>
    <row r="58" spans="2:19" x14ac:dyDescent="0.2">
      <c r="B58" s="181"/>
    </row>
  </sheetData>
  <mergeCells count="7">
    <mergeCell ref="B46:J46"/>
    <mergeCell ref="B2:J2"/>
    <mergeCell ref="B3:I3"/>
    <mergeCell ref="C5:C6"/>
    <mergeCell ref="D5:D6"/>
    <mergeCell ref="E5:F5"/>
    <mergeCell ref="G5:H5"/>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O45"/>
  <sheetViews>
    <sheetView topLeftCell="A13" zoomScaleNormal="100" workbookViewId="0">
      <selection activeCell="Q30" sqref="Q30:R30"/>
    </sheetView>
  </sheetViews>
  <sheetFormatPr defaultRowHeight="12.75" x14ac:dyDescent="0.2"/>
  <cols>
    <col min="2" max="2" width="6.140625" customWidth="1"/>
    <col min="4" max="6" width="9.140625" customWidth="1"/>
  </cols>
  <sheetData>
    <row r="1" spans="2:15" ht="14.25" customHeight="1" x14ac:dyDescent="0.2">
      <c r="D1" s="158"/>
      <c r="E1" s="158"/>
      <c r="F1" s="158"/>
      <c r="G1" s="158"/>
      <c r="H1" s="158"/>
      <c r="I1" s="158"/>
      <c r="J1" s="158"/>
      <c r="K1" s="158"/>
      <c r="L1" s="15" t="s">
        <v>178</v>
      </c>
    </row>
    <row r="2" spans="2:15" ht="30" customHeight="1" x14ac:dyDescent="0.2">
      <c r="B2" s="823" t="s">
        <v>359</v>
      </c>
      <c r="C2" s="823"/>
      <c r="D2" s="823"/>
      <c r="E2" s="823"/>
      <c r="F2" s="823"/>
      <c r="G2" s="823"/>
      <c r="H2" s="823"/>
      <c r="I2" s="823"/>
      <c r="J2" s="823"/>
      <c r="K2" s="823"/>
      <c r="L2" s="197"/>
    </row>
    <row r="3" spans="2:15" ht="18" customHeight="1" x14ac:dyDescent="0.2">
      <c r="B3" s="823" t="s">
        <v>360</v>
      </c>
      <c r="C3" s="823"/>
      <c r="D3" s="823"/>
      <c r="E3" s="823"/>
      <c r="F3" s="823"/>
      <c r="G3" s="823"/>
      <c r="H3" s="823"/>
      <c r="I3" s="823"/>
      <c r="J3" s="823"/>
      <c r="K3" s="823"/>
      <c r="L3" s="823"/>
    </row>
    <row r="4" spans="2:15" ht="23.25" customHeight="1" x14ac:dyDescent="0.2">
      <c r="B4" s="2"/>
      <c r="C4" s="828" t="s">
        <v>80</v>
      </c>
      <c r="D4" s="250" t="s">
        <v>76</v>
      </c>
      <c r="E4" s="250" t="s">
        <v>76</v>
      </c>
      <c r="F4" s="831" t="s">
        <v>185</v>
      </c>
      <c r="G4" s="834" t="s">
        <v>136</v>
      </c>
      <c r="H4" s="834" t="s">
        <v>86</v>
      </c>
      <c r="I4" s="834" t="s">
        <v>84</v>
      </c>
      <c r="J4" s="834" t="s">
        <v>85</v>
      </c>
      <c r="K4" s="834" t="s">
        <v>204</v>
      </c>
      <c r="L4" s="837" t="s">
        <v>189</v>
      </c>
      <c r="M4" s="193"/>
    </row>
    <row r="5" spans="2:15" ht="12.75" customHeight="1" x14ac:dyDescent="0.2">
      <c r="B5" s="2"/>
      <c r="C5" s="829"/>
      <c r="D5" s="840" t="s">
        <v>186</v>
      </c>
      <c r="E5" s="842" t="s">
        <v>200</v>
      </c>
      <c r="F5" s="832"/>
      <c r="G5" s="835"/>
      <c r="H5" s="835"/>
      <c r="I5" s="835"/>
      <c r="J5" s="835"/>
      <c r="K5" s="835"/>
      <c r="L5" s="838"/>
    </row>
    <row r="6" spans="2:15" ht="25.5" customHeight="1" x14ac:dyDescent="0.2">
      <c r="B6" s="2"/>
      <c r="C6" s="830"/>
      <c r="D6" s="841"/>
      <c r="E6" s="843"/>
      <c r="F6" s="833"/>
      <c r="G6" s="836"/>
      <c r="H6" s="836"/>
      <c r="I6" s="836"/>
      <c r="J6" s="836"/>
      <c r="K6" s="836"/>
      <c r="L6" s="839"/>
    </row>
    <row r="7" spans="2:15" ht="16.5" customHeight="1" x14ac:dyDescent="0.2">
      <c r="B7" s="435" t="s">
        <v>250</v>
      </c>
      <c r="C7" s="773">
        <v>10297.334999999999</v>
      </c>
      <c r="D7" s="773">
        <v>3205.5479999999998</v>
      </c>
      <c r="E7" s="773">
        <v>1939.817</v>
      </c>
      <c r="F7" s="773">
        <v>571.43600000000004</v>
      </c>
      <c r="G7" s="773">
        <v>24.382999999999999</v>
      </c>
      <c r="H7" s="774">
        <v>44.500999999999998</v>
      </c>
      <c r="I7" s="774">
        <v>173.488</v>
      </c>
      <c r="J7" s="773">
        <v>295.90934259259257</v>
      </c>
      <c r="K7" s="773">
        <v>2450</v>
      </c>
      <c r="L7" s="773">
        <v>1592.25</v>
      </c>
      <c r="M7" s="461" t="s">
        <v>250</v>
      </c>
      <c r="N7" s="193"/>
    </row>
    <row r="8" spans="2:15" ht="12.75" customHeight="1" x14ac:dyDescent="0.2">
      <c r="B8" s="435" t="s">
        <v>213</v>
      </c>
      <c r="C8" s="773">
        <v>11675.771000000001</v>
      </c>
      <c r="D8" s="775">
        <v>3496.4180000000001</v>
      </c>
      <c r="E8" s="773">
        <v>2187.0169999999998</v>
      </c>
      <c r="F8" s="776">
        <f>SUM(F9:F36)</f>
        <v>636.78200000000015</v>
      </c>
      <c r="G8" s="774">
        <f>26</f>
        <v>26</v>
      </c>
      <c r="H8" s="774">
        <f>SUM(H9:H36)</f>
        <v>45.681000000000004</v>
      </c>
      <c r="I8" s="774">
        <f>SUM(I9:I36)</f>
        <v>186.88799999999998</v>
      </c>
      <c r="J8" s="773">
        <v>376.62334259259262</v>
      </c>
      <c r="K8" s="773">
        <v>2872.4320000000007</v>
      </c>
      <c r="L8" s="773">
        <v>1847.8009999999999</v>
      </c>
      <c r="M8" s="435" t="s">
        <v>213</v>
      </c>
      <c r="N8" s="193"/>
      <c r="O8" s="193"/>
    </row>
    <row r="9" spans="2:15" ht="12.75" customHeight="1" x14ac:dyDescent="0.2">
      <c r="B9" s="10" t="s">
        <v>20</v>
      </c>
      <c r="C9" s="777">
        <v>214.86699999999999</v>
      </c>
      <c r="D9" s="465">
        <v>62.271999999999998</v>
      </c>
      <c r="E9" s="467">
        <v>19.062000000000001</v>
      </c>
      <c r="F9" s="465">
        <v>32.600999999999999</v>
      </c>
      <c r="G9" s="465">
        <v>0.95</v>
      </c>
      <c r="H9" s="465">
        <v>0.70899999999999996</v>
      </c>
      <c r="I9" s="465">
        <v>1.268</v>
      </c>
      <c r="J9" s="465">
        <v>5.8360000000000003</v>
      </c>
      <c r="K9" s="465">
        <v>55.813000000000002</v>
      </c>
      <c r="L9" s="462">
        <v>36.356000000000002</v>
      </c>
      <c r="M9" s="10" t="s">
        <v>20</v>
      </c>
      <c r="N9" s="193"/>
    </row>
    <row r="10" spans="2:15" ht="12.75" customHeight="1" x14ac:dyDescent="0.2">
      <c r="B10" s="229" t="s">
        <v>3</v>
      </c>
      <c r="C10" s="778">
        <v>173.85400000000001</v>
      </c>
      <c r="D10" s="466">
        <v>73.947000000000003</v>
      </c>
      <c r="E10" s="466">
        <v>30.596</v>
      </c>
      <c r="F10" s="471">
        <v>11.173999999999999</v>
      </c>
      <c r="G10" s="471">
        <v>0.187</v>
      </c>
      <c r="H10" s="471">
        <v>0.62</v>
      </c>
      <c r="I10" s="471">
        <v>0.82099999999999995</v>
      </c>
      <c r="J10" s="466">
        <v>2.2669999999999999</v>
      </c>
      <c r="K10" s="466">
        <v>34.06</v>
      </c>
      <c r="L10" s="463">
        <v>20.181999999999999</v>
      </c>
      <c r="M10" s="229" t="s">
        <v>3</v>
      </c>
      <c r="N10" s="193"/>
    </row>
    <row r="11" spans="2:15" ht="12.75" customHeight="1" x14ac:dyDescent="0.2">
      <c r="B11" s="10" t="s">
        <v>5</v>
      </c>
      <c r="C11" s="777">
        <v>293.524</v>
      </c>
      <c r="D11" s="467">
        <v>131.28399999999999</v>
      </c>
      <c r="E11" s="467">
        <v>41.171999999999997</v>
      </c>
      <c r="F11" s="470">
        <v>26.718</v>
      </c>
      <c r="G11" s="470">
        <v>0.22</v>
      </c>
      <c r="H11" s="467">
        <v>0.63900000000000001</v>
      </c>
      <c r="I11" s="467">
        <v>2E-3</v>
      </c>
      <c r="J11" s="467">
        <v>2.633</v>
      </c>
      <c r="K11" s="467">
        <v>52.738999999999997</v>
      </c>
      <c r="L11" s="462">
        <v>38.116999999999997</v>
      </c>
      <c r="M11" s="10" t="s">
        <v>5</v>
      </c>
      <c r="N11" s="193"/>
    </row>
    <row r="12" spans="2:15" ht="12.75" customHeight="1" x14ac:dyDescent="0.2">
      <c r="B12" s="229" t="s">
        <v>16</v>
      </c>
      <c r="C12" s="778">
        <v>150.673</v>
      </c>
      <c r="D12" s="466">
        <v>32.058999999999997</v>
      </c>
      <c r="E12" s="466">
        <v>28.509</v>
      </c>
      <c r="F12" s="471">
        <v>5.8860000000000001</v>
      </c>
      <c r="G12" s="471">
        <v>0.37</v>
      </c>
      <c r="H12" s="471">
        <v>0.19500000000000001</v>
      </c>
      <c r="I12" s="466">
        <v>17.227</v>
      </c>
      <c r="J12" s="466">
        <v>5.1769999999999996</v>
      </c>
      <c r="K12" s="466">
        <v>30.757999999999999</v>
      </c>
      <c r="L12" s="463">
        <v>30.492000000000001</v>
      </c>
      <c r="M12" s="229" t="s">
        <v>16</v>
      </c>
      <c r="N12" s="193"/>
    </row>
    <row r="13" spans="2:15" ht="12.75" customHeight="1" x14ac:dyDescent="0.2">
      <c r="B13" s="10" t="s">
        <v>21</v>
      </c>
      <c r="C13" s="777">
        <v>2375.4229999999998</v>
      </c>
      <c r="D13" s="467">
        <v>452.75200000000001</v>
      </c>
      <c r="E13" s="467">
        <v>495.22699999999998</v>
      </c>
      <c r="F13" s="470">
        <v>46.412999999999997</v>
      </c>
      <c r="G13" s="470">
        <v>2.0329999999999999</v>
      </c>
      <c r="H13" s="467">
        <v>10.154</v>
      </c>
      <c r="I13" s="467">
        <v>22.579000000000001</v>
      </c>
      <c r="J13" s="467">
        <v>64.778999999999996</v>
      </c>
      <c r="K13" s="467">
        <v>735.84900000000005</v>
      </c>
      <c r="L13" s="462">
        <v>545.63599999999997</v>
      </c>
      <c r="M13" s="10" t="s">
        <v>21</v>
      </c>
      <c r="N13" s="193"/>
    </row>
    <row r="14" spans="2:15" ht="12.75" customHeight="1" x14ac:dyDescent="0.2">
      <c r="B14" s="229" t="s">
        <v>6</v>
      </c>
      <c r="C14" s="778">
        <v>41.654000000000003</v>
      </c>
      <c r="D14" s="466">
        <v>16.306999999999999</v>
      </c>
      <c r="E14" s="466">
        <v>3.7610000000000001</v>
      </c>
      <c r="F14" s="471">
        <v>1.254</v>
      </c>
      <c r="G14" s="466">
        <v>0</v>
      </c>
      <c r="H14" s="471">
        <v>1.099</v>
      </c>
      <c r="I14" s="471">
        <v>1.8859999999999999</v>
      </c>
      <c r="J14" s="471">
        <v>0.81100000000000005</v>
      </c>
      <c r="K14" s="466">
        <v>13.065</v>
      </c>
      <c r="L14" s="463">
        <v>3.4710000000000001</v>
      </c>
      <c r="M14" s="229" t="s">
        <v>6</v>
      </c>
      <c r="N14" s="193"/>
    </row>
    <row r="15" spans="2:15" ht="12.75" customHeight="1" x14ac:dyDescent="0.2">
      <c r="B15" s="10" t="s">
        <v>24</v>
      </c>
      <c r="C15" s="777">
        <v>102.095</v>
      </c>
      <c r="D15" s="470">
        <v>24.082000000000001</v>
      </c>
      <c r="E15" s="467">
        <v>29.033999999999999</v>
      </c>
      <c r="F15" s="470">
        <v>3.2360000000000002</v>
      </c>
      <c r="G15" s="470">
        <v>0.19</v>
      </c>
      <c r="H15" s="467">
        <v>0.312</v>
      </c>
      <c r="I15" s="470">
        <v>0.84299999999999997</v>
      </c>
      <c r="J15" s="470">
        <v>8.5459999999999994</v>
      </c>
      <c r="K15" s="467">
        <v>18.239000000000001</v>
      </c>
      <c r="L15" s="462">
        <v>17.611999999999998</v>
      </c>
      <c r="M15" s="10" t="s">
        <v>24</v>
      </c>
      <c r="N15" s="193"/>
    </row>
    <row r="16" spans="2:15" ht="12.75" customHeight="1" x14ac:dyDescent="0.2">
      <c r="B16" s="229" t="s">
        <v>17</v>
      </c>
      <c r="C16" s="778">
        <v>182.387</v>
      </c>
      <c r="D16" s="466">
        <v>36.542000000000002</v>
      </c>
      <c r="E16" s="466">
        <v>61.393999999999998</v>
      </c>
      <c r="F16" s="471">
        <v>0.66400000000000003</v>
      </c>
      <c r="G16" s="757">
        <v>0.03</v>
      </c>
      <c r="H16" s="466">
        <v>0.107</v>
      </c>
      <c r="I16" s="466">
        <v>18.815999999999999</v>
      </c>
      <c r="J16" s="466">
        <v>3.9510000000000001</v>
      </c>
      <c r="K16" s="466">
        <v>45.502000000000002</v>
      </c>
      <c r="L16" s="463">
        <v>15.381</v>
      </c>
      <c r="M16" s="229" t="s">
        <v>17</v>
      </c>
      <c r="N16" s="193"/>
    </row>
    <row r="17" spans="2:14" ht="12.75" customHeight="1" x14ac:dyDescent="0.2">
      <c r="B17" s="10" t="s">
        <v>22</v>
      </c>
      <c r="C17" s="777">
        <v>919.35299999999995</v>
      </c>
      <c r="D17" s="467">
        <v>342.16899999999998</v>
      </c>
      <c r="E17" s="475">
        <v>192.786</v>
      </c>
      <c r="F17" s="476">
        <v>15.708</v>
      </c>
      <c r="G17" s="475">
        <v>0.69</v>
      </c>
      <c r="H17" s="467">
        <v>0.54200000000000004</v>
      </c>
      <c r="I17" s="467">
        <v>8.157</v>
      </c>
      <c r="J17" s="467">
        <v>32.567999999999998</v>
      </c>
      <c r="K17" s="467">
        <v>235.13200000000001</v>
      </c>
      <c r="L17" s="462">
        <v>91.600999999999999</v>
      </c>
      <c r="M17" s="10" t="s">
        <v>22</v>
      </c>
      <c r="N17" s="193"/>
    </row>
    <row r="18" spans="2:14" ht="12.75" customHeight="1" x14ac:dyDescent="0.2">
      <c r="B18" s="229" t="s">
        <v>23</v>
      </c>
      <c r="C18" s="778">
        <v>1387.377</v>
      </c>
      <c r="D18" s="466">
        <v>372.71800000000002</v>
      </c>
      <c r="E18" s="471">
        <v>267.28800000000001</v>
      </c>
      <c r="F18" s="471">
        <v>204.804</v>
      </c>
      <c r="G18" s="471">
        <v>3.302</v>
      </c>
      <c r="H18" s="466">
        <v>4.2770000000000001</v>
      </c>
      <c r="I18" s="466">
        <v>13.882999999999999</v>
      </c>
      <c r="J18" s="471">
        <v>66.515000000000001</v>
      </c>
      <c r="K18" s="466">
        <v>210.73400000000001</v>
      </c>
      <c r="L18" s="473">
        <v>243.85599999999999</v>
      </c>
      <c r="M18" s="229" t="s">
        <v>23</v>
      </c>
      <c r="N18" s="193"/>
    </row>
    <row r="19" spans="2:14" ht="12.75" customHeight="1" x14ac:dyDescent="0.2">
      <c r="B19" s="10" t="s">
        <v>44</v>
      </c>
      <c r="C19" s="777">
        <v>81.039000000000001</v>
      </c>
      <c r="D19" s="467">
        <v>22.997</v>
      </c>
      <c r="E19" s="467">
        <v>15.417999999999999</v>
      </c>
      <c r="F19" s="467">
        <v>3.7389999999999999</v>
      </c>
      <c r="G19" s="467">
        <v>0.66</v>
      </c>
      <c r="H19" s="467">
        <v>5.1999999999999998E-2</v>
      </c>
      <c r="I19" s="467">
        <v>4.3869999999999996</v>
      </c>
      <c r="J19" s="467">
        <v>1.0940000000000001</v>
      </c>
      <c r="K19" s="467">
        <v>21.933</v>
      </c>
      <c r="L19" s="462">
        <v>10.759</v>
      </c>
      <c r="M19" s="10" t="s">
        <v>44</v>
      </c>
      <c r="N19" s="193"/>
    </row>
    <row r="20" spans="2:14" ht="12.75" customHeight="1" x14ac:dyDescent="0.2">
      <c r="B20" s="229" t="s">
        <v>25</v>
      </c>
      <c r="C20" s="778">
        <v>1132.538</v>
      </c>
      <c r="D20" s="466">
        <v>347.22199999999998</v>
      </c>
      <c r="E20" s="466">
        <v>166.36</v>
      </c>
      <c r="F20" s="466">
        <v>45.366999999999997</v>
      </c>
      <c r="G20" s="466">
        <v>2.2799999999999998</v>
      </c>
      <c r="H20" s="466">
        <v>3.2370000000000001</v>
      </c>
      <c r="I20" s="466">
        <v>48.658999999999999</v>
      </c>
      <c r="J20" s="466">
        <v>20.257000000000001</v>
      </c>
      <c r="K20" s="466">
        <v>348.947</v>
      </c>
      <c r="L20" s="463">
        <v>150.209</v>
      </c>
      <c r="M20" s="229" t="s">
        <v>25</v>
      </c>
      <c r="N20" s="193"/>
    </row>
    <row r="21" spans="2:14" ht="12.75" customHeight="1" x14ac:dyDescent="0.2">
      <c r="B21" s="10" t="s">
        <v>4</v>
      </c>
      <c r="C21" s="777">
        <v>19.71</v>
      </c>
      <c r="D21" s="467">
        <v>2.1230000000000002</v>
      </c>
      <c r="E21" s="467">
        <v>3.4910000000000001</v>
      </c>
      <c r="F21" s="467">
        <v>0</v>
      </c>
      <c r="G21" s="467">
        <v>0</v>
      </c>
      <c r="H21" s="467">
        <v>0</v>
      </c>
      <c r="I21" s="467">
        <v>0.31</v>
      </c>
      <c r="J21" s="467">
        <v>0.44400000000000001</v>
      </c>
      <c r="K21" s="467">
        <v>11.457000000000001</v>
      </c>
      <c r="L21" s="462">
        <v>1.885</v>
      </c>
      <c r="M21" s="10" t="s">
        <v>4</v>
      </c>
      <c r="N21" s="193"/>
    </row>
    <row r="22" spans="2:14" ht="12.75" customHeight="1" x14ac:dyDescent="0.2">
      <c r="B22" s="229" t="s">
        <v>8</v>
      </c>
      <c r="C22" s="778">
        <v>81.942999999999998</v>
      </c>
      <c r="D22" s="466">
        <v>27.117000000000001</v>
      </c>
      <c r="E22" s="466">
        <v>13.481999999999999</v>
      </c>
      <c r="F22" s="466">
        <v>0.77300000000000002</v>
      </c>
      <c r="G22" s="466">
        <v>0.54600000000000004</v>
      </c>
      <c r="H22" s="466">
        <v>0.26100000000000001</v>
      </c>
      <c r="I22" s="466">
        <v>0.874</v>
      </c>
      <c r="J22" s="466">
        <v>2.1040000000000001</v>
      </c>
      <c r="K22" s="466">
        <v>31.283999999999999</v>
      </c>
      <c r="L22" s="463">
        <v>5.5019999999999998</v>
      </c>
      <c r="M22" s="229" t="s">
        <v>8</v>
      </c>
      <c r="N22" s="193"/>
    </row>
    <row r="23" spans="2:14" ht="12.75" customHeight="1" x14ac:dyDescent="0.2">
      <c r="B23" s="10" t="s">
        <v>9</v>
      </c>
      <c r="C23" s="777">
        <v>140.77600000000001</v>
      </c>
      <c r="D23" s="467">
        <v>82.373000000000005</v>
      </c>
      <c r="E23" s="467">
        <v>17.175000000000001</v>
      </c>
      <c r="F23" s="470">
        <v>10.214</v>
      </c>
      <c r="G23" s="470">
        <v>7.0000000000000007E-2</v>
      </c>
      <c r="H23" s="470">
        <v>0.123</v>
      </c>
      <c r="I23" s="470">
        <v>1.056</v>
      </c>
      <c r="J23" s="467">
        <v>0.94299999999999995</v>
      </c>
      <c r="K23" s="467">
        <v>21.78</v>
      </c>
      <c r="L23" s="462">
        <v>7.0419999999999998</v>
      </c>
      <c r="M23" s="10" t="s">
        <v>9</v>
      </c>
      <c r="N23" s="193"/>
    </row>
    <row r="24" spans="2:14" ht="12.75" customHeight="1" x14ac:dyDescent="0.2">
      <c r="B24" s="229" t="s">
        <v>26</v>
      </c>
      <c r="C24" s="778">
        <v>22.28</v>
      </c>
      <c r="D24" s="466">
        <v>7.8140000000000001</v>
      </c>
      <c r="E24" s="471">
        <v>1.8740000000000001</v>
      </c>
      <c r="F24" s="471">
        <v>3.431</v>
      </c>
      <c r="G24" s="466">
        <v>0</v>
      </c>
      <c r="H24" s="471">
        <v>0.376</v>
      </c>
      <c r="I24" s="471">
        <v>0</v>
      </c>
      <c r="J24" s="471">
        <v>1.899342592592584</v>
      </c>
      <c r="K24" s="471">
        <v>4.6180000000000003</v>
      </c>
      <c r="L24" s="473">
        <v>2.2679999999999998</v>
      </c>
      <c r="M24" s="229" t="s">
        <v>26</v>
      </c>
      <c r="N24" s="193"/>
    </row>
    <row r="25" spans="2:14" ht="12.75" customHeight="1" x14ac:dyDescent="0.2">
      <c r="B25" s="10" t="s">
        <v>7</v>
      </c>
      <c r="C25" s="777">
        <v>255.07499999999999</v>
      </c>
      <c r="D25" s="467">
        <v>81.191999999999993</v>
      </c>
      <c r="E25" s="467">
        <v>52.834000000000003</v>
      </c>
      <c r="F25" s="470">
        <v>19.047999999999998</v>
      </c>
      <c r="G25" s="470">
        <v>0.48299999999999998</v>
      </c>
      <c r="H25" s="470">
        <v>0.876</v>
      </c>
      <c r="I25" s="470">
        <v>2.5000000000000001E-2</v>
      </c>
      <c r="J25" s="467">
        <v>1.425</v>
      </c>
      <c r="K25" s="467">
        <v>63.533999999999999</v>
      </c>
      <c r="L25" s="462">
        <v>35.658000000000001</v>
      </c>
      <c r="M25" s="10" t="s">
        <v>7</v>
      </c>
      <c r="N25" s="193"/>
    </row>
    <row r="26" spans="2:14" ht="12.75" customHeight="1" x14ac:dyDescent="0.2">
      <c r="B26" s="229" t="s">
        <v>10</v>
      </c>
      <c r="C26" s="778">
        <v>13.532</v>
      </c>
      <c r="D26" s="471">
        <v>1.3220000000000001</v>
      </c>
      <c r="E26" s="466">
        <v>4.0309999999999997</v>
      </c>
      <c r="F26" s="471">
        <v>0</v>
      </c>
      <c r="G26" s="466">
        <v>0</v>
      </c>
      <c r="H26" s="471">
        <v>0</v>
      </c>
      <c r="I26" s="471">
        <v>0.434</v>
      </c>
      <c r="J26" s="466">
        <v>1.901</v>
      </c>
      <c r="K26" s="466">
        <v>4.6980000000000004</v>
      </c>
      <c r="L26" s="473">
        <v>1.1459999999999999</v>
      </c>
      <c r="M26" s="229" t="s">
        <v>10</v>
      </c>
      <c r="N26" s="193"/>
    </row>
    <row r="27" spans="2:14" ht="12.75" customHeight="1" x14ac:dyDescent="0.2">
      <c r="B27" s="10" t="s">
        <v>18</v>
      </c>
      <c r="C27" s="777">
        <v>426.55099999999999</v>
      </c>
      <c r="D27" s="467">
        <v>128.75399999999999</v>
      </c>
      <c r="E27" s="470">
        <v>59.314999999999998</v>
      </c>
      <c r="F27" s="470">
        <v>17.145</v>
      </c>
      <c r="G27" s="467">
        <v>0.14000000000000001</v>
      </c>
      <c r="H27" s="467">
        <v>13.420999999999999</v>
      </c>
      <c r="I27" s="467">
        <v>7.8070000000000004</v>
      </c>
      <c r="J27" s="467">
        <v>26.433</v>
      </c>
      <c r="K27" s="467">
        <v>103.056</v>
      </c>
      <c r="L27" s="462">
        <v>70.48</v>
      </c>
      <c r="M27" s="10" t="s">
        <v>18</v>
      </c>
      <c r="N27" s="193"/>
    </row>
    <row r="28" spans="2:14" ht="12.75" customHeight="1" x14ac:dyDescent="0.2">
      <c r="B28" s="229" t="s">
        <v>27</v>
      </c>
      <c r="C28" s="778">
        <v>211.816</v>
      </c>
      <c r="D28" s="466">
        <v>61.905999999999999</v>
      </c>
      <c r="E28" s="466">
        <v>55.915999999999997</v>
      </c>
      <c r="F28" s="471">
        <v>18.722999999999999</v>
      </c>
      <c r="G28" s="471">
        <v>0.77</v>
      </c>
      <c r="H28" s="471">
        <v>0.628</v>
      </c>
      <c r="I28" s="466">
        <v>0</v>
      </c>
      <c r="J28" s="466">
        <v>9.0329999999999995</v>
      </c>
      <c r="K28" s="466">
        <v>39.073</v>
      </c>
      <c r="L28" s="463">
        <v>25.766999999999999</v>
      </c>
      <c r="M28" s="229" t="s">
        <v>27</v>
      </c>
      <c r="N28" s="193"/>
    </row>
    <row r="29" spans="2:14" ht="12.75" customHeight="1" x14ac:dyDescent="0.2">
      <c r="B29" s="10" t="s">
        <v>11</v>
      </c>
      <c r="C29" s="777">
        <v>909.42</v>
      </c>
      <c r="D29" s="467">
        <v>458.41899999999998</v>
      </c>
      <c r="E29" s="467">
        <v>141.34200000000001</v>
      </c>
      <c r="F29" s="467">
        <v>50.213999999999999</v>
      </c>
      <c r="G29" s="467">
        <v>5.0179999999999998</v>
      </c>
      <c r="H29" s="467">
        <v>0.98799999999999999</v>
      </c>
      <c r="I29" s="467">
        <v>2.0609999999999999</v>
      </c>
      <c r="J29" s="470">
        <v>4.806</v>
      </c>
      <c r="K29" s="467">
        <v>148.62</v>
      </c>
      <c r="L29" s="726">
        <v>97.951999999999998</v>
      </c>
      <c r="M29" s="10" t="s">
        <v>11</v>
      </c>
      <c r="N29" s="193"/>
    </row>
    <row r="30" spans="2:14" ht="12.75" customHeight="1" x14ac:dyDescent="0.2">
      <c r="B30" s="229" t="s">
        <v>28</v>
      </c>
      <c r="C30" s="778">
        <v>175.559</v>
      </c>
      <c r="D30" s="466">
        <v>73.462999999999994</v>
      </c>
      <c r="E30" s="466">
        <v>36.948</v>
      </c>
      <c r="F30" s="471">
        <v>0.64700000000000002</v>
      </c>
      <c r="G30" s="471">
        <v>7.1999999999999995E-2</v>
      </c>
      <c r="H30" s="471">
        <v>0.39500000000000002</v>
      </c>
      <c r="I30" s="471">
        <v>1.6879999999999999</v>
      </c>
      <c r="J30" s="466">
        <v>12.87</v>
      </c>
      <c r="K30" s="466">
        <v>33.581000000000003</v>
      </c>
      <c r="L30" s="463">
        <v>15.895</v>
      </c>
      <c r="M30" s="229" t="s">
        <v>28</v>
      </c>
      <c r="N30" s="193"/>
    </row>
    <row r="31" spans="2:14" ht="12.75" customHeight="1" x14ac:dyDescent="0.2">
      <c r="B31" s="10" t="s">
        <v>12</v>
      </c>
      <c r="C31" s="777">
        <v>390.06900000000002</v>
      </c>
      <c r="D31" s="467">
        <v>160.81899999999999</v>
      </c>
      <c r="E31" s="467">
        <v>80.378</v>
      </c>
      <c r="F31" s="467">
        <v>26.911999999999999</v>
      </c>
      <c r="G31" s="467">
        <v>5.9189999999999996</v>
      </c>
      <c r="H31" s="467">
        <v>2.1070000000000002</v>
      </c>
      <c r="I31" s="467">
        <v>0.28000000000000003</v>
      </c>
      <c r="J31" s="467">
        <v>4.625</v>
      </c>
      <c r="K31" s="467">
        <v>67.936000000000007</v>
      </c>
      <c r="L31" s="462">
        <v>41.093000000000004</v>
      </c>
      <c r="M31" s="10" t="s">
        <v>12</v>
      </c>
      <c r="N31" s="193"/>
    </row>
    <row r="32" spans="2:14" ht="12.75" customHeight="1" x14ac:dyDescent="0.2">
      <c r="B32" s="229" t="s">
        <v>14</v>
      </c>
      <c r="C32" s="778">
        <v>52.405999999999999</v>
      </c>
      <c r="D32" s="466">
        <v>27.617999999999999</v>
      </c>
      <c r="E32" s="466">
        <v>5.8460000000000001</v>
      </c>
      <c r="F32" s="471">
        <v>1.345</v>
      </c>
      <c r="G32" s="471">
        <v>0.17</v>
      </c>
      <c r="H32" s="471">
        <v>7.4999999999999997E-2</v>
      </c>
      <c r="I32" s="471">
        <v>0.16400000000000001</v>
      </c>
      <c r="J32" s="466">
        <v>0.71</v>
      </c>
      <c r="K32" s="466">
        <v>9.6760000000000002</v>
      </c>
      <c r="L32" s="463">
        <v>6.8019999999999996</v>
      </c>
      <c r="M32" s="229" t="s">
        <v>14</v>
      </c>
      <c r="N32" s="193"/>
    </row>
    <row r="33" spans="2:14" ht="12.75" customHeight="1" x14ac:dyDescent="0.2">
      <c r="B33" s="10" t="s">
        <v>13</v>
      </c>
      <c r="C33" s="777">
        <v>117.489</v>
      </c>
      <c r="D33" s="467">
        <v>50.942</v>
      </c>
      <c r="E33" s="467">
        <v>15.959</v>
      </c>
      <c r="F33" s="470">
        <v>7.0369999999999999</v>
      </c>
      <c r="G33" s="470">
        <v>0.17</v>
      </c>
      <c r="H33" s="467">
        <v>0.371</v>
      </c>
      <c r="I33" s="470">
        <v>6.0000000000000001E-3</v>
      </c>
      <c r="J33" s="467">
        <v>0.62</v>
      </c>
      <c r="K33" s="467">
        <v>25.379000000000001</v>
      </c>
      <c r="L33" s="462">
        <v>17.004999999999999</v>
      </c>
      <c r="M33" s="10" t="s">
        <v>13</v>
      </c>
      <c r="N33" s="193"/>
    </row>
    <row r="34" spans="2:14" ht="12.75" customHeight="1" x14ac:dyDescent="0.2">
      <c r="B34" s="229" t="s">
        <v>29</v>
      </c>
      <c r="C34" s="778">
        <v>142.12100000000001</v>
      </c>
      <c r="D34" s="471">
        <v>45.158999999999999</v>
      </c>
      <c r="E34" s="471">
        <v>25.442</v>
      </c>
      <c r="F34" s="471">
        <v>9.48</v>
      </c>
      <c r="G34" s="471">
        <v>0.115</v>
      </c>
      <c r="H34" s="466">
        <v>0.22700000000000001</v>
      </c>
      <c r="I34" s="466">
        <v>8.7479999999999993</v>
      </c>
      <c r="J34" s="466">
        <v>6.0830000000000002</v>
      </c>
      <c r="K34" s="466">
        <v>25.210999999999999</v>
      </c>
      <c r="L34" s="463">
        <v>21.655999999999999</v>
      </c>
      <c r="M34" s="229" t="s">
        <v>29</v>
      </c>
      <c r="N34" s="193"/>
    </row>
    <row r="35" spans="2:14" ht="12.75" customHeight="1" x14ac:dyDescent="0.2">
      <c r="B35" s="478" t="s">
        <v>30</v>
      </c>
      <c r="C35" s="779">
        <v>283.80399999999997</v>
      </c>
      <c r="D35" s="479">
        <v>82.176000000000002</v>
      </c>
      <c r="E35" s="479">
        <v>75.176000000000002</v>
      </c>
      <c r="F35" s="479">
        <v>8.9030000000000005</v>
      </c>
      <c r="G35" s="479">
        <v>0</v>
      </c>
      <c r="H35" s="479">
        <v>2.71</v>
      </c>
      <c r="I35" s="479">
        <v>11.507</v>
      </c>
      <c r="J35" s="479">
        <v>7.5789999999999997</v>
      </c>
      <c r="K35" s="479">
        <v>57.326000000000001</v>
      </c>
      <c r="L35" s="480">
        <v>38.427</v>
      </c>
      <c r="M35" s="478" t="s">
        <v>30</v>
      </c>
      <c r="N35" s="193"/>
    </row>
    <row r="36" spans="2:14" ht="12.75" customHeight="1" x14ac:dyDescent="0.2">
      <c r="B36" s="230" t="s">
        <v>19</v>
      </c>
      <c r="C36" s="780">
        <v>1378.4359999999999</v>
      </c>
      <c r="D36" s="468">
        <v>290.87</v>
      </c>
      <c r="E36" s="468">
        <v>247.2</v>
      </c>
      <c r="F36" s="472">
        <v>65.346000000000004</v>
      </c>
      <c r="G36" s="472">
        <v>1.7</v>
      </c>
      <c r="H36" s="472">
        <v>1.18</v>
      </c>
      <c r="I36" s="472">
        <v>13.4</v>
      </c>
      <c r="J36" s="468">
        <v>80.713999999999999</v>
      </c>
      <c r="K36" s="468">
        <v>422.43200000000002</v>
      </c>
      <c r="L36" s="464">
        <v>255.55099999999999</v>
      </c>
      <c r="M36" s="230" t="s">
        <v>19</v>
      </c>
      <c r="N36" s="193"/>
    </row>
    <row r="37" spans="2:14" ht="12.75" customHeight="1" x14ac:dyDescent="0.2">
      <c r="B37" s="503" t="s">
        <v>266</v>
      </c>
      <c r="C37" s="243"/>
      <c r="D37" s="244"/>
      <c r="E37" s="244"/>
      <c r="F37" s="244"/>
      <c r="G37" s="244"/>
      <c r="H37" s="244"/>
      <c r="I37" s="244"/>
      <c r="J37" s="244"/>
      <c r="K37" s="244"/>
      <c r="N37" s="193"/>
    </row>
    <row r="38" spans="2:14" ht="12.75" customHeight="1" x14ac:dyDescent="0.2">
      <c r="B38" s="668" t="s">
        <v>303</v>
      </c>
      <c r="C38" s="242"/>
      <c r="D38" s="242"/>
      <c r="E38" s="242"/>
      <c r="F38" s="249"/>
      <c r="G38" s="242"/>
      <c r="H38" s="242"/>
      <c r="I38" s="242"/>
      <c r="J38" s="242"/>
      <c r="K38" s="242"/>
      <c r="N38" s="193"/>
    </row>
    <row r="39" spans="2:14" ht="38.25" customHeight="1" x14ac:dyDescent="0.2">
      <c r="B39" s="827" t="s">
        <v>210</v>
      </c>
      <c r="C39" s="827"/>
      <c r="D39" s="827"/>
      <c r="E39" s="827"/>
      <c r="F39" s="827"/>
      <c r="G39" s="827"/>
      <c r="H39" s="827"/>
      <c r="I39" s="827"/>
      <c r="J39" s="827"/>
      <c r="K39" s="827"/>
      <c r="L39" s="827"/>
      <c r="M39" s="827"/>
    </row>
    <row r="40" spans="2:14" ht="25.5" customHeight="1" x14ac:dyDescent="0.2">
      <c r="B40" s="827" t="s">
        <v>199</v>
      </c>
      <c r="C40" s="827"/>
      <c r="D40" s="827"/>
      <c r="E40" s="827"/>
      <c r="F40" s="827"/>
      <c r="G40" s="827"/>
      <c r="H40" s="827"/>
      <c r="I40" s="827"/>
      <c r="J40" s="827"/>
      <c r="K40" s="827"/>
    </row>
    <row r="41" spans="2:14" x14ac:dyDescent="0.2">
      <c r="B41" s="267" t="s">
        <v>206</v>
      </c>
      <c r="C41" s="245"/>
      <c r="D41" s="246"/>
      <c r="E41" s="246"/>
      <c r="F41" s="246"/>
      <c r="G41" s="246"/>
      <c r="H41" s="246"/>
      <c r="I41" s="246"/>
      <c r="J41" s="246"/>
      <c r="K41" s="246"/>
    </row>
    <row r="42" spans="2:14" ht="24" customHeight="1" x14ac:dyDescent="0.2">
      <c r="B42" s="247" t="s">
        <v>184</v>
      </c>
      <c r="C42" s="248"/>
      <c r="D42" s="248"/>
      <c r="E42" s="248"/>
      <c r="F42" s="248"/>
      <c r="G42" s="248"/>
      <c r="H42" s="248"/>
      <c r="I42" s="248"/>
      <c r="J42" s="248"/>
      <c r="K42" s="248"/>
    </row>
    <row r="44" spans="2:14" x14ac:dyDescent="0.2">
      <c r="C44" s="193"/>
      <c r="D44" s="193"/>
      <c r="E44" s="193"/>
      <c r="F44" s="193"/>
      <c r="G44" s="193"/>
      <c r="H44" s="193"/>
      <c r="I44" s="193"/>
      <c r="J44" s="193"/>
      <c r="K44" s="193"/>
      <c r="L44" s="193"/>
    </row>
    <row r="45" spans="2:14" x14ac:dyDescent="0.2">
      <c r="C45" s="193"/>
      <c r="D45" s="193"/>
      <c r="E45" s="193"/>
      <c r="F45" s="193"/>
      <c r="G45" s="193"/>
      <c r="H45" s="193"/>
      <c r="I45" s="193"/>
      <c r="J45" s="193"/>
      <c r="K45" s="193"/>
      <c r="L45" s="193"/>
    </row>
  </sheetData>
  <mergeCells count="14">
    <mergeCell ref="B40:K40"/>
    <mergeCell ref="B2:K2"/>
    <mergeCell ref="B3:L3"/>
    <mergeCell ref="C4:C6"/>
    <mergeCell ref="F4:F6"/>
    <mergeCell ref="G4:G6"/>
    <mergeCell ref="H4:H6"/>
    <mergeCell ref="I4:I6"/>
    <mergeCell ref="J4:J6"/>
    <mergeCell ref="K4:K6"/>
    <mergeCell ref="L4:L6"/>
    <mergeCell ref="D5:D6"/>
    <mergeCell ref="E5:E6"/>
    <mergeCell ref="B39:M39"/>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6"/>
  <sheetViews>
    <sheetView zoomScaleNormal="100" workbookViewId="0">
      <selection activeCell="A45" sqref="A45:XFD46"/>
    </sheetView>
  </sheetViews>
  <sheetFormatPr defaultRowHeight="12.75" x14ac:dyDescent="0.2"/>
  <cols>
    <col min="2" max="2" width="7" customWidth="1"/>
    <col min="3" max="3" width="9.85546875" customWidth="1"/>
    <col min="4" max="4" width="8.7109375" customWidth="1"/>
    <col min="5" max="5" width="10.5703125" customWidth="1"/>
    <col min="6" max="6" width="6.7109375" customWidth="1"/>
    <col min="7" max="7" width="8" customWidth="1"/>
    <col min="8" max="13" width="8.28515625" customWidth="1"/>
  </cols>
  <sheetData>
    <row r="1" spans="1:14" ht="14.25" customHeight="1" x14ac:dyDescent="0.2">
      <c r="D1" s="158"/>
      <c r="E1" s="158"/>
      <c r="F1" s="158"/>
      <c r="G1" s="158"/>
      <c r="H1" s="158"/>
      <c r="I1" s="158"/>
      <c r="J1" s="158"/>
      <c r="K1" s="158"/>
      <c r="L1" s="158"/>
      <c r="M1" s="15" t="s">
        <v>179</v>
      </c>
    </row>
    <row r="2" spans="1:14" ht="30" customHeight="1" x14ac:dyDescent="0.2">
      <c r="B2" s="823" t="s">
        <v>297</v>
      </c>
      <c r="C2" s="823"/>
      <c r="D2" s="823"/>
      <c r="E2" s="823"/>
      <c r="F2" s="823"/>
      <c r="G2" s="823"/>
      <c r="H2" s="823"/>
      <c r="I2" s="823"/>
      <c r="J2" s="823"/>
      <c r="K2" s="823"/>
      <c r="L2" s="823"/>
      <c r="M2" s="823"/>
    </row>
    <row r="3" spans="1:14" ht="18" customHeight="1" x14ac:dyDescent="0.2">
      <c r="B3" s="823">
        <v>2018</v>
      </c>
      <c r="C3" s="823"/>
      <c r="D3" s="823"/>
      <c r="E3" s="823"/>
      <c r="F3" s="823"/>
      <c r="G3" s="823"/>
      <c r="H3" s="823"/>
      <c r="I3" s="823"/>
      <c r="J3" s="823"/>
      <c r="K3" s="823"/>
      <c r="L3" s="823"/>
    </row>
    <row r="4" spans="1:14" ht="23.25" customHeight="1" x14ac:dyDescent="0.2">
      <c r="B4" s="2"/>
      <c r="C4" s="828" t="s">
        <v>80</v>
      </c>
      <c r="D4" s="250" t="s">
        <v>76</v>
      </c>
      <c r="E4" s="250" t="s">
        <v>76</v>
      </c>
      <c r="F4" s="831" t="s">
        <v>185</v>
      </c>
      <c r="G4" s="834" t="s">
        <v>136</v>
      </c>
      <c r="H4" s="834" t="s">
        <v>86</v>
      </c>
      <c r="I4" s="834" t="s">
        <v>84</v>
      </c>
      <c r="J4" s="834" t="s">
        <v>85</v>
      </c>
      <c r="K4" s="834" t="s">
        <v>204</v>
      </c>
      <c r="L4" s="837" t="s">
        <v>189</v>
      </c>
      <c r="M4" s="193"/>
    </row>
    <row r="5" spans="1:14" ht="12.75" customHeight="1" x14ac:dyDescent="0.2">
      <c r="B5" s="2"/>
      <c r="C5" s="829"/>
      <c r="D5" s="840" t="s">
        <v>186</v>
      </c>
      <c r="E5" s="842" t="s">
        <v>200</v>
      </c>
      <c r="F5" s="832"/>
      <c r="G5" s="835"/>
      <c r="H5" s="835"/>
      <c r="I5" s="835"/>
      <c r="J5" s="835"/>
      <c r="K5" s="835"/>
      <c r="L5" s="838"/>
    </row>
    <row r="6" spans="1:14" ht="29.25" customHeight="1" x14ac:dyDescent="0.2">
      <c r="B6" s="2"/>
      <c r="C6" s="830"/>
      <c r="D6" s="841"/>
      <c r="E6" s="843"/>
      <c r="F6" s="833"/>
      <c r="G6" s="836"/>
      <c r="H6" s="836"/>
      <c r="I6" s="836"/>
      <c r="J6" s="836"/>
      <c r="K6" s="836"/>
      <c r="L6" s="839"/>
    </row>
    <row r="7" spans="1:14" ht="15" customHeight="1" x14ac:dyDescent="0.2">
      <c r="A7" s="474"/>
      <c r="B7" s="435" t="s">
        <v>250</v>
      </c>
      <c r="C7" s="741">
        <v>1206962</v>
      </c>
      <c r="D7" s="741">
        <v>549291</v>
      </c>
      <c r="E7" s="742">
        <v>401132</v>
      </c>
      <c r="F7" s="741">
        <v>825</v>
      </c>
      <c r="G7" s="742">
        <v>170</v>
      </c>
      <c r="H7" s="742">
        <v>9472</v>
      </c>
      <c r="I7" s="742">
        <v>9094</v>
      </c>
      <c r="J7" s="742">
        <v>4339</v>
      </c>
      <c r="K7" s="741">
        <v>139314</v>
      </c>
      <c r="L7" s="772">
        <v>93325</v>
      </c>
      <c r="M7" s="770" t="s">
        <v>250</v>
      </c>
    </row>
    <row r="8" spans="1:14" ht="12.75" customHeight="1" x14ac:dyDescent="0.2">
      <c r="A8" s="474"/>
      <c r="B8" s="435" t="s">
        <v>213</v>
      </c>
      <c r="C8" s="741">
        <v>1317167</v>
      </c>
      <c r="D8" s="743">
        <v>601664</v>
      </c>
      <c r="E8" s="741">
        <v>414183</v>
      </c>
      <c r="F8" s="743">
        <v>981</v>
      </c>
      <c r="G8" s="741">
        <v>181</v>
      </c>
      <c r="H8" s="742">
        <v>9732</v>
      </c>
      <c r="I8" s="742">
        <v>10231</v>
      </c>
      <c r="J8" s="742">
        <v>5462</v>
      </c>
      <c r="K8" s="741">
        <v>159365</v>
      </c>
      <c r="L8" s="772">
        <v>115368</v>
      </c>
      <c r="M8" s="771" t="s">
        <v>213</v>
      </c>
    </row>
    <row r="9" spans="1:14" ht="12.75" customHeight="1" x14ac:dyDescent="0.2">
      <c r="A9" s="474"/>
      <c r="B9" s="10" t="s">
        <v>20</v>
      </c>
      <c r="C9" s="744">
        <v>19023</v>
      </c>
      <c r="D9" s="745">
        <v>8333</v>
      </c>
      <c r="E9" s="746">
        <v>3617</v>
      </c>
      <c r="F9" s="745">
        <v>26</v>
      </c>
      <c r="G9" s="745">
        <v>34</v>
      </c>
      <c r="H9" s="745">
        <v>345</v>
      </c>
      <c r="I9" s="745">
        <v>143</v>
      </c>
      <c r="J9" s="745">
        <v>246</v>
      </c>
      <c r="K9" s="745">
        <v>3597</v>
      </c>
      <c r="L9" s="746">
        <v>2682</v>
      </c>
      <c r="M9" s="10" t="s">
        <v>20</v>
      </c>
      <c r="N9" s="474"/>
    </row>
    <row r="10" spans="1:14" ht="12.75" customHeight="1" x14ac:dyDescent="0.2">
      <c r="A10" s="474"/>
      <c r="B10" s="229" t="s">
        <v>3</v>
      </c>
      <c r="C10" s="501">
        <v>23279</v>
      </c>
      <c r="D10" s="727">
        <v>13832</v>
      </c>
      <c r="E10" s="727">
        <v>5835</v>
      </c>
      <c r="F10" s="728">
        <v>11</v>
      </c>
      <c r="G10" s="728">
        <v>2</v>
      </c>
      <c r="H10" s="727">
        <v>33</v>
      </c>
      <c r="I10" s="727">
        <v>50</v>
      </c>
      <c r="J10" s="727">
        <v>56</v>
      </c>
      <c r="K10" s="727">
        <v>2479</v>
      </c>
      <c r="L10" s="727">
        <v>981</v>
      </c>
      <c r="M10" s="229" t="s">
        <v>3</v>
      </c>
      <c r="N10" s="474"/>
    </row>
    <row r="11" spans="1:14" ht="12.75" customHeight="1" x14ac:dyDescent="0.2">
      <c r="A11" s="474"/>
      <c r="B11" s="10" t="s">
        <v>5</v>
      </c>
      <c r="C11" s="744">
        <v>40878</v>
      </c>
      <c r="D11" s="746">
        <v>31872</v>
      </c>
      <c r="E11" s="746">
        <v>4039</v>
      </c>
      <c r="F11" s="746">
        <v>36</v>
      </c>
      <c r="G11" s="746">
        <v>2</v>
      </c>
      <c r="H11" s="746">
        <v>94</v>
      </c>
      <c r="I11" s="746">
        <v>3</v>
      </c>
      <c r="J11" s="746">
        <v>54</v>
      </c>
      <c r="K11" s="746">
        <v>4488</v>
      </c>
      <c r="L11" s="746">
        <v>290</v>
      </c>
      <c r="M11" s="10" t="s">
        <v>5</v>
      </c>
      <c r="N11" s="474"/>
    </row>
    <row r="12" spans="1:14" ht="12.75" customHeight="1" x14ac:dyDescent="0.2">
      <c r="A12" s="474"/>
      <c r="B12" s="229" t="s">
        <v>16</v>
      </c>
      <c r="C12" s="501">
        <v>11278</v>
      </c>
      <c r="D12" s="727">
        <v>4953</v>
      </c>
      <c r="E12" s="727">
        <v>3155</v>
      </c>
      <c r="F12" s="727">
        <v>15</v>
      </c>
      <c r="G12" s="727">
        <v>6</v>
      </c>
      <c r="H12" s="727">
        <v>20</v>
      </c>
      <c r="I12" s="727">
        <v>256</v>
      </c>
      <c r="J12" s="727">
        <v>82</v>
      </c>
      <c r="K12" s="727">
        <v>1471</v>
      </c>
      <c r="L12" s="727">
        <v>1320</v>
      </c>
      <c r="M12" s="229" t="s">
        <v>16</v>
      </c>
      <c r="N12" s="474"/>
    </row>
    <row r="13" spans="1:14" ht="12.75" customHeight="1" x14ac:dyDescent="0.2">
      <c r="A13" s="474"/>
      <c r="B13" s="10" t="s">
        <v>21</v>
      </c>
      <c r="C13" s="744">
        <v>108834</v>
      </c>
      <c r="D13" s="746">
        <v>38321</v>
      </c>
      <c r="E13" s="746">
        <v>32288</v>
      </c>
      <c r="F13" s="746">
        <v>179</v>
      </c>
      <c r="G13" s="746">
        <v>25</v>
      </c>
      <c r="H13" s="746">
        <v>1004</v>
      </c>
      <c r="I13" s="746">
        <v>912</v>
      </c>
      <c r="J13" s="746">
        <v>544</v>
      </c>
      <c r="K13" s="746">
        <v>20572</v>
      </c>
      <c r="L13" s="746">
        <v>14988</v>
      </c>
      <c r="M13" s="10" t="s">
        <v>21</v>
      </c>
      <c r="N13" s="474"/>
    </row>
    <row r="14" spans="1:14" ht="12.75" customHeight="1" x14ac:dyDescent="0.2">
      <c r="A14" s="474"/>
      <c r="B14" s="229" t="s">
        <v>6</v>
      </c>
      <c r="C14" s="501">
        <v>5713</v>
      </c>
      <c r="D14" s="727">
        <v>3272</v>
      </c>
      <c r="E14" s="727">
        <v>740</v>
      </c>
      <c r="F14" s="727">
        <v>6</v>
      </c>
      <c r="G14" s="727">
        <v>0</v>
      </c>
      <c r="H14" s="727">
        <v>7</v>
      </c>
      <c r="I14" s="727">
        <v>40</v>
      </c>
      <c r="J14" s="727">
        <v>21</v>
      </c>
      <c r="K14" s="727">
        <v>1475</v>
      </c>
      <c r="L14" s="727">
        <v>153</v>
      </c>
      <c r="M14" s="229" t="s">
        <v>6</v>
      </c>
      <c r="N14" s="474"/>
    </row>
    <row r="15" spans="1:14" ht="12.75" customHeight="1" x14ac:dyDescent="0.2">
      <c r="A15" s="474"/>
      <c r="B15" s="10" t="s">
        <v>24</v>
      </c>
      <c r="C15" s="744">
        <v>24876</v>
      </c>
      <c r="D15" s="747">
        <v>4753</v>
      </c>
      <c r="E15" s="746">
        <v>15273</v>
      </c>
      <c r="F15" s="747">
        <v>12</v>
      </c>
      <c r="G15" s="747">
        <v>2</v>
      </c>
      <c r="H15" s="746">
        <v>34</v>
      </c>
      <c r="I15" s="747">
        <v>174</v>
      </c>
      <c r="J15" s="747">
        <v>94</v>
      </c>
      <c r="K15" s="746">
        <v>1719</v>
      </c>
      <c r="L15" s="746">
        <v>2815</v>
      </c>
      <c r="M15" s="10" t="s">
        <v>24</v>
      </c>
      <c r="N15" s="474"/>
    </row>
    <row r="16" spans="1:14" ht="12.75" customHeight="1" x14ac:dyDescent="0.2">
      <c r="A16" s="474"/>
      <c r="B16" s="229" t="s">
        <v>17</v>
      </c>
      <c r="C16" s="501">
        <v>59684</v>
      </c>
      <c r="D16" s="727">
        <v>16484</v>
      </c>
      <c r="E16" s="727">
        <v>34330</v>
      </c>
      <c r="F16" s="728">
        <v>7</v>
      </c>
      <c r="G16" s="727">
        <v>8</v>
      </c>
      <c r="H16" s="727">
        <v>22</v>
      </c>
      <c r="I16" s="727">
        <v>2277</v>
      </c>
      <c r="J16" s="727">
        <v>63</v>
      </c>
      <c r="K16" s="727">
        <v>5368</v>
      </c>
      <c r="L16" s="727">
        <v>1125</v>
      </c>
      <c r="M16" s="229" t="s">
        <v>17</v>
      </c>
      <c r="N16" s="474"/>
    </row>
    <row r="17" spans="1:14" ht="12.75" customHeight="1" x14ac:dyDescent="0.2">
      <c r="A17" s="474"/>
      <c r="B17" s="10" t="s">
        <v>22</v>
      </c>
      <c r="C17" s="744">
        <v>196645</v>
      </c>
      <c r="D17" s="746">
        <v>102151</v>
      </c>
      <c r="E17" s="748">
        <v>62408</v>
      </c>
      <c r="F17" s="749">
        <v>17</v>
      </c>
      <c r="G17" s="748">
        <v>8</v>
      </c>
      <c r="H17" s="746">
        <v>76</v>
      </c>
      <c r="I17" s="746">
        <v>484</v>
      </c>
      <c r="J17" s="746">
        <v>136</v>
      </c>
      <c r="K17" s="746">
        <v>15604</v>
      </c>
      <c r="L17" s="746">
        <v>15761</v>
      </c>
      <c r="M17" s="10" t="s">
        <v>22</v>
      </c>
      <c r="N17" s="474"/>
    </row>
    <row r="18" spans="1:14" ht="12.75" customHeight="1" x14ac:dyDescent="0.2">
      <c r="A18" s="474"/>
      <c r="B18" s="229" t="s">
        <v>23</v>
      </c>
      <c r="C18" s="501">
        <v>134457</v>
      </c>
      <c r="D18" s="727">
        <v>32283</v>
      </c>
      <c r="E18" s="727">
        <v>65700</v>
      </c>
      <c r="F18" s="727">
        <v>30</v>
      </c>
      <c r="G18" s="727">
        <v>30</v>
      </c>
      <c r="H18" s="727">
        <v>935</v>
      </c>
      <c r="I18" s="727">
        <v>762</v>
      </c>
      <c r="J18" s="727">
        <v>604</v>
      </c>
      <c r="K18" s="727">
        <v>7456</v>
      </c>
      <c r="L18" s="727">
        <v>26657</v>
      </c>
      <c r="M18" s="229" t="s">
        <v>23</v>
      </c>
      <c r="N18" s="474"/>
    </row>
    <row r="19" spans="1:14" ht="12.75" customHeight="1" x14ac:dyDescent="0.2">
      <c r="A19" s="474"/>
      <c r="B19" s="10" t="s">
        <v>44</v>
      </c>
      <c r="C19" s="744">
        <v>9263</v>
      </c>
      <c r="D19" s="746">
        <v>5437</v>
      </c>
      <c r="E19" s="746">
        <v>1922</v>
      </c>
      <c r="F19" s="746">
        <v>9</v>
      </c>
      <c r="G19" s="746">
        <v>2</v>
      </c>
      <c r="H19" s="746">
        <v>18</v>
      </c>
      <c r="I19" s="746">
        <v>784</v>
      </c>
      <c r="J19" s="746">
        <v>12</v>
      </c>
      <c r="K19" s="746">
        <v>1005</v>
      </c>
      <c r="L19" s="746">
        <v>74</v>
      </c>
      <c r="M19" s="10" t="s">
        <v>44</v>
      </c>
      <c r="N19" s="474"/>
    </row>
    <row r="20" spans="1:14" ht="12.75" customHeight="1" x14ac:dyDescent="0.2">
      <c r="A20" s="474"/>
      <c r="B20" s="229" t="s">
        <v>25</v>
      </c>
      <c r="C20" s="501">
        <v>120158</v>
      </c>
      <c r="D20" s="727">
        <v>63186</v>
      </c>
      <c r="E20" s="727">
        <v>30580</v>
      </c>
      <c r="F20" s="727">
        <v>21</v>
      </c>
      <c r="G20" s="727">
        <v>10</v>
      </c>
      <c r="H20" s="727">
        <v>1090</v>
      </c>
      <c r="I20" s="727">
        <v>702</v>
      </c>
      <c r="J20" s="727">
        <v>188</v>
      </c>
      <c r="K20" s="727">
        <v>21862</v>
      </c>
      <c r="L20" s="337">
        <v>2519</v>
      </c>
      <c r="M20" s="229" t="s">
        <v>25</v>
      </c>
      <c r="N20" s="474"/>
    </row>
    <row r="21" spans="1:14" ht="12.75" customHeight="1" x14ac:dyDescent="0.2">
      <c r="A21" s="474"/>
      <c r="B21" s="10" t="s">
        <v>4</v>
      </c>
      <c r="C21" s="744">
        <v>3137</v>
      </c>
      <c r="D21" s="746">
        <v>798</v>
      </c>
      <c r="E21" s="746">
        <v>1238</v>
      </c>
      <c r="F21" s="746">
        <v>0</v>
      </c>
      <c r="G21" s="746">
        <v>0</v>
      </c>
      <c r="H21" s="746">
        <v>0</v>
      </c>
      <c r="I21" s="746">
        <v>66</v>
      </c>
      <c r="J21" s="746">
        <v>3</v>
      </c>
      <c r="K21" s="746">
        <v>821</v>
      </c>
      <c r="L21" s="335">
        <v>211</v>
      </c>
      <c r="M21" s="10" t="s">
        <v>4</v>
      </c>
      <c r="N21" s="474"/>
    </row>
    <row r="22" spans="1:14" ht="12.75" customHeight="1" x14ac:dyDescent="0.2">
      <c r="A22" s="474"/>
      <c r="B22" s="229" t="s">
        <v>8</v>
      </c>
      <c r="C22" s="501">
        <v>7740</v>
      </c>
      <c r="D22" s="727">
        <v>3381</v>
      </c>
      <c r="E22" s="727">
        <v>1155</v>
      </c>
      <c r="F22" s="727">
        <v>23</v>
      </c>
      <c r="G22" s="727">
        <v>2</v>
      </c>
      <c r="H22" s="727">
        <v>21</v>
      </c>
      <c r="I22" s="727">
        <v>58</v>
      </c>
      <c r="J22" s="727">
        <v>32</v>
      </c>
      <c r="K22" s="727">
        <v>2436</v>
      </c>
      <c r="L22" s="337">
        <v>632</v>
      </c>
      <c r="M22" s="229" t="s">
        <v>8</v>
      </c>
      <c r="N22" s="474"/>
    </row>
    <row r="23" spans="1:14" ht="12.75" customHeight="1" x14ac:dyDescent="0.2">
      <c r="A23" s="474"/>
      <c r="B23" s="10" t="s">
        <v>9</v>
      </c>
      <c r="C23" s="744">
        <v>18538</v>
      </c>
      <c r="D23" s="746">
        <v>6200</v>
      </c>
      <c r="E23" s="746">
        <v>8303</v>
      </c>
      <c r="F23" s="746">
        <v>4</v>
      </c>
      <c r="G23" s="746">
        <v>1</v>
      </c>
      <c r="H23" s="746">
        <v>34</v>
      </c>
      <c r="I23" s="746">
        <v>10</v>
      </c>
      <c r="J23" s="746">
        <v>45</v>
      </c>
      <c r="K23" s="746">
        <v>2511</v>
      </c>
      <c r="L23" s="335">
        <v>1430</v>
      </c>
      <c r="M23" s="10" t="s">
        <v>9</v>
      </c>
      <c r="N23" s="474"/>
    </row>
    <row r="24" spans="1:14" ht="12.75" customHeight="1" x14ac:dyDescent="0.2">
      <c r="A24" s="474"/>
      <c r="B24" s="229" t="s">
        <v>26</v>
      </c>
      <c r="C24" s="501">
        <v>996</v>
      </c>
      <c r="D24" s="727">
        <v>417</v>
      </c>
      <c r="E24" s="727">
        <v>243</v>
      </c>
      <c r="F24" s="727">
        <v>1</v>
      </c>
      <c r="G24" s="727">
        <v>0</v>
      </c>
      <c r="H24" s="728">
        <v>27</v>
      </c>
      <c r="I24" s="728">
        <v>0</v>
      </c>
      <c r="J24" s="727">
        <v>29</v>
      </c>
      <c r="K24" s="727">
        <v>214</v>
      </c>
      <c r="L24" s="337">
        <v>65</v>
      </c>
      <c r="M24" s="229" t="s">
        <v>26</v>
      </c>
      <c r="N24" s="474"/>
    </row>
    <row r="25" spans="1:14" ht="12.75" customHeight="1" x14ac:dyDescent="0.2">
      <c r="A25" s="474"/>
      <c r="B25" s="10" t="s">
        <v>7</v>
      </c>
      <c r="C25" s="744">
        <v>29729</v>
      </c>
      <c r="D25" s="746">
        <v>14605</v>
      </c>
      <c r="E25" s="746">
        <v>9138</v>
      </c>
      <c r="F25" s="747">
        <v>34</v>
      </c>
      <c r="G25" s="747">
        <v>6</v>
      </c>
      <c r="H25" s="747">
        <v>117</v>
      </c>
      <c r="I25" s="747">
        <v>5</v>
      </c>
      <c r="J25" s="746">
        <v>76</v>
      </c>
      <c r="K25" s="746">
        <v>4222</v>
      </c>
      <c r="L25" s="335">
        <v>1526</v>
      </c>
      <c r="M25" s="10" t="s">
        <v>7</v>
      </c>
      <c r="N25" s="474"/>
    </row>
    <row r="26" spans="1:14" ht="12.75" customHeight="1" x14ac:dyDescent="0.2">
      <c r="A26" s="474"/>
      <c r="B26" s="229" t="s">
        <v>10</v>
      </c>
      <c r="C26" s="501">
        <v>1766</v>
      </c>
      <c r="D26" s="728">
        <v>407</v>
      </c>
      <c r="E26" s="727">
        <v>882</v>
      </c>
      <c r="F26" s="728">
        <v>0</v>
      </c>
      <c r="G26" s="727">
        <v>0</v>
      </c>
      <c r="H26" s="728">
        <v>0</v>
      </c>
      <c r="I26" s="728">
        <v>108</v>
      </c>
      <c r="J26" s="727">
        <v>22</v>
      </c>
      <c r="K26" s="727">
        <v>306</v>
      </c>
      <c r="L26" s="337">
        <v>41</v>
      </c>
      <c r="M26" s="229" t="s">
        <v>10</v>
      </c>
      <c r="N26" s="474"/>
    </row>
    <row r="27" spans="1:14" ht="12.75" customHeight="1" x14ac:dyDescent="0.2">
      <c r="A27" s="474"/>
      <c r="B27" s="10" t="s">
        <v>18</v>
      </c>
      <c r="C27" s="744">
        <v>48397</v>
      </c>
      <c r="D27" s="746">
        <v>12900</v>
      </c>
      <c r="E27" s="746">
        <v>11863</v>
      </c>
      <c r="F27" s="746">
        <v>55</v>
      </c>
      <c r="G27" s="746">
        <v>11</v>
      </c>
      <c r="H27" s="746">
        <v>4287</v>
      </c>
      <c r="I27" s="746">
        <v>806</v>
      </c>
      <c r="J27" s="746">
        <v>387</v>
      </c>
      <c r="K27" s="746">
        <v>9495</v>
      </c>
      <c r="L27" s="335">
        <v>8593</v>
      </c>
      <c r="M27" s="10" t="s">
        <v>18</v>
      </c>
      <c r="N27" s="474"/>
    </row>
    <row r="28" spans="1:14" ht="12.75" customHeight="1" x14ac:dyDescent="0.2">
      <c r="A28" s="474"/>
      <c r="B28" s="229" t="s">
        <v>27</v>
      </c>
      <c r="C28" s="501">
        <v>14084</v>
      </c>
      <c r="D28" s="727">
        <v>6329</v>
      </c>
      <c r="E28" s="727">
        <v>5602</v>
      </c>
      <c r="F28" s="727">
        <v>28</v>
      </c>
      <c r="G28" s="727">
        <v>3</v>
      </c>
      <c r="H28" s="727">
        <v>92</v>
      </c>
      <c r="I28" s="727">
        <v>0</v>
      </c>
      <c r="J28" s="727">
        <v>170</v>
      </c>
      <c r="K28" s="727">
        <v>1334</v>
      </c>
      <c r="L28" s="337">
        <v>526</v>
      </c>
      <c r="M28" s="229" t="s">
        <v>27</v>
      </c>
      <c r="N28" s="474"/>
    </row>
    <row r="29" spans="1:14" ht="12.75" customHeight="1" x14ac:dyDescent="0.2">
      <c r="A29" s="474"/>
      <c r="B29" s="10" t="s">
        <v>11</v>
      </c>
      <c r="C29" s="744">
        <v>172850</v>
      </c>
      <c r="D29" s="746">
        <v>100853</v>
      </c>
      <c r="E29" s="746">
        <v>50453</v>
      </c>
      <c r="F29" s="746">
        <v>136</v>
      </c>
      <c r="G29" s="746">
        <v>10</v>
      </c>
      <c r="H29" s="746">
        <v>405</v>
      </c>
      <c r="I29" s="746">
        <v>254</v>
      </c>
      <c r="J29" s="746">
        <v>774</v>
      </c>
      <c r="K29" s="746">
        <v>15141</v>
      </c>
      <c r="L29" s="335">
        <v>4824</v>
      </c>
      <c r="M29" s="10" t="s">
        <v>11</v>
      </c>
      <c r="N29" s="474"/>
    </row>
    <row r="30" spans="1:14" ht="12.75" customHeight="1" x14ac:dyDescent="0.2">
      <c r="A30" s="474"/>
      <c r="B30" s="229" t="s">
        <v>28</v>
      </c>
      <c r="C30" s="501">
        <v>25592</v>
      </c>
      <c r="D30" s="727">
        <v>7841</v>
      </c>
      <c r="E30" s="727">
        <v>13505</v>
      </c>
      <c r="F30" s="727">
        <v>4</v>
      </c>
      <c r="G30" s="727">
        <v>1</v>
      </c>
      <c r="H30" s="727">
        <v>49</v>
      </c>
      <c r="I30" s="727">
        <v>251</v>
      </c>
      <c r="J30" s="727">
        <v>91</v>
      </c>
      <c r="K30" s="727">
        <v>2415</v>
      </c>
      <c r="L30" s="337">
        <v>1435</v>
      </c>
      <c r="M30" s="229" t="s">
        <v>28</v>
      </c>
      <c r="N30" s="474"/>
    </row>
    <row r="31" spans="1:14" ht="12.75" customHeight="1" x14ac:dyDescent="0.2">
      <c r="A31" s="474"/>
      <c r="B31" s="10" t="s">
        <v>12</v>
      </c>
      <c r="C31" s="744">
        <v>51922</v>
      </c>
      <c r="D31" s="746">
        <v>31679</v>
      </c>
      <c r="E31" s="746">
        <v>14855</v>
      </c>
      <c r="F31" s="746">
        <v>95</v>
      </c>
      <c r="G31" s="746">
        <v>2</v>
      </c>
      <c r="H31" s="746">
        <v>162</v>
      </c>
      <c r="I31" s="746">
        <v>61</v>
      </c>
      <c r="J31" s="746">
        <v>80</v>
      </c>
      <c r="K31" s="746">
        <v>3183</v>
      </c>
      <c r="L31" s="335">
        <v>1805</v>
      </c>
      <c r="M31" s="10" t="s">
        <v>12</v>
      </c>
      <c r="N31" s="474"/>
    </row>
    <row r="32" spans="1:14" ht="12.75" customHeight="1" x14ac:dyDescent="0.2">
      <c r="A32" s="474"/>
      <c r="B32" s="229" t="s">
        <v>14</v>
      </c>
      <c r="C32" s="501">
        <v>8685</v>
      </c>
      <c r="D32" s="727">
        <v>5699</v>
      </c>
      <c r="E32" s="727">
        <v>1067</v>
      </c>
      <c r="F32" s="727">
        <v>8</v>
      </c>
      <c r="G32" s="727">
        <v>2</v>
      </c>
      <c r="H32" s="727">
        <v>51</v>
      </c>
      <c r="I32" s="727">
        <v>44</v>
      </c>
      <c r="J32" s="727">
        <v>115</v>
      </c>
      <c r="K32" s="727">
        <v>1291</v>
      </c>
      <c r="L32" s="337">
        <v>408</v>
      </c>
      <c r="M32" s="229" t="s">
        <v>14</v>
      </c>
      <c r="N32" s="474"/>
    </row>
    <row r="33" spans="1:14" ht="12.75" customHeight="1" x14ac:dyDescent="0.2">
      <c r="A33" s="474"/>
      <c r="B33" s="10" t="s">
        <v>13</v>
      </c>
      <c r="C33" s="744">
        <v>21746</v>
      </c>
      <c r="D33" s="746">
        <v>10464</v>
      </c>
      <c r="E33" s="746">
        <v>5599</v>
      </c>
      <c r="F33" s="747">
        <v>15</v>
      </c>
      <c r="G33" s="747">
        <v>2</v>
      </c>
      <c r="H33" s="746">
        <v>48</v>
      </c>
      <c r="I33" s="747">
        <v>6</v>
      </c>
      <c r="J33" s="746">
        <v>69</v>
      </c>
      <c r="K33" s="746">
        <v>3957</v>
      </c>
      <c r="L33" s="335">
        <v>1586</v>
      </c>
      <c r="M33" s="10" t="s">
        <v>13</v>
      </c>
      <c r="N33" s="474"/>
    </row>
    <row r="34" spans="1:14" ht="12.75" customHeight="1" x14ac:dyDescent="0.2">
      <c r="A34" s="474"/>
      <c r="B34" s="229" t="s">
        <v>29</v>
      </c>
      <c r="C34" s="501">
        <v>19526</v>
      </c>
      <c r="D34" s="727">
        <v>8861</v>
      </c>
      <c r="E34" s="727">
        <v>7917</v>
      </c>
      <c r="F34" s="727">
        <v>8</v>
      </c>
      <c r="G34" s="727">
        <v>1</v>
      </c>
      <c r="H34" s="727">
        <v>71</v>
      </c>
      <c r="I34" s="727">
        <v>243</v>
      </c>
      <c r="J34" s="727">
        <v>74</v>
      </c>
      <c r="K34" s="727">
        <v>1913</v>
      </c>
      <c r="L34" s="337">
        <v>438</v>
      </c>
      <c r="M34" s="229" t="s">
        <v>29</v>
      </c>
      <c r="N34" s="474"/>
    </row>
    <row r="35" spans="1:14" ht="12.75" customHeight="1" x14ac:dyDescent="0.2">
      <c r="A35" s="474"/>
      <c r="B35" s="478" t="s">
        <v>30</v>
      </c>
      <c r="C35" s="750">
        <v>28166</v>
      </c>
      <c r="D35" s="751">
        <v>13980</v>
      </c>
      <c r="E35" s="751">
        <v>9425</v>
      </c>
      <c r="F35" s="751">
        <v>45</v>
      </c>
      <c r="G35" s="751">
        <v>0</v>
      </c>
      <c r="H35" s="751">
        <v>430</v>
      </c>
      <c r="I35" s="751">
        <v>595</v>
      </c>
      <c r="J35" s="751">
        <v>272</v>
      </c>
      <c r="K35" s="751">
        <v>2979</v>
      </c>
      <c r="L35" s="752">
        <v>440</v>
      </c>
      <c r="M35" s="478" t="s">
        <v>30</v>
      </c>
      <c r="N35" s="474"/>
    </row>
    <row r="36" spans="1:14" ht="12.75" customHeight="1" x14ac:dyDescent="0.2">
      <c r="A36" s="474"/>
      <c r="B36" s="230" t="s">
        <v>19</v>
      </c>
      <c r="C36" s="753">
        <v>110205</v>
      </c>
      <c r="D36" s="754">
        <v>52373</v>
      </c>
      <c r="E36" s="754">
        <v>13051</v>
      </c>
      <c r="F36" s="755">
        <v>156</v>
      </c>
      <c r="G36" s="755">
        <v>11</v>
      </c>
      <c r="H36" s="754">
        <v>260</v>
      </c>
      <c r="I36" s="754">
        <v>1137</v>
      </c>
      <c r="J36" s="754">
        <v>1123</v>
      </c>
      <c r="K36" s="754">
        <v>20051</v>
      </c>
      <c r="L36" s="756">
        <v>22043</v>
      </c>
      <c r="M36" s="230" t="s">
        <v>19</v>
      </c>
      <c r="N36" s="474"/>
    </row>
    <row r="37" spans="1:14" ht="12.75" customHeight="1" x14ac:dyDescent="0.2">
      <c r="B37" s="503" t="s">
        <v>266</v>
      </c>
      <c r="C37" s="243"/>
      <c r="D37" s="244"/>
      <c r="E37" s="244"/>
      <c r="F37" s="244"/>
      <c r="G37" s="244"/>
      <c r="H37" s="244"/>
      <c r="I37" s="244"/>
      <c r="J37" s="244"/>
      <c r="K37" s="244"/>
    </row>
    <row r="38" spans="1:14" ht="12.75" customHeight="1" x14ac:dyDescent="0.2">
      <c r="B38" s="668" t="s">
        <v>303</v>
      </c>
      <c r="C38" s="242"/>
      <c r="D38" s="242"/>
      <c r="E38" s="242"/>
      <c r="F38" s="249"/>
      <c r="G38" s="242"/>
      <c r="H38" s="242"/>
      <c r="I38" s="242"/>
      <c r="J38" s="242"/>
      <c r="K38" s="242"/>
    </row>
    <row r="39" spans="1:14" ht="26.25" customHeight="1" x14ac:dyDescent="0.2">
      <c r="B39" s="827" t="s">
        <v>207</v>
      </c>
      <c r="C39" s="827"/>
      <c r="D39" s="827"/>
      <c r="E39" s="827"/>
      <c r="F39" s="827"/>
      <c r="G39" s="827"/>
      <c r="H39" s="827"/>
      <c r="I39" s="827"/>
      <c r="J39" s="827"/>
      <c r="K39" s="827"/>
      <c r="L39" s="827"/>
      <c r="M39" s="827"/>
    </row>
    <row r="40" spans="1:14" ht="22.5" customHeight="1" x14ac:dyDescent="0.2">
      <c r="B40" s="827" t="s">
        <v>199</v>
      </c>
      <c r="C40" s="844"/>
      <c r="D40" s="844"/>
      <c r="E40" s="844"/>
      <c r="F40" s="844"/>
      <c r="G40" s="844"/>
      <c r="H40" s="844"/>
      <c r="I40" s="844"/>
      <c r="J40" s="844"/>
      <c r="K40" s="844"/>
    </row>
    <row r="41" spans="1:14" ht="15.75" customHeight="1" x14ac:dyDescent="0.2">
      <c r="B41" s="267" t="s">
        <v>206</v>
      </c>
      <c r="C41" s="245"/>
      <c r="D41" s="246"/>
      <c r="E41" s="246"/>
      <c r="F41" s="246"/>
      <c r="G41" s="246"/>
      <c r="H41" s="246"/>
      <c r="I41" s="246"/>
      <c r="J41" s="246"/>
      <c r="K41" s="246"/>
    </row>
    <row r="42" spans="1:14" ht="27" customHeight="1" x14ac:dyDescent="0.2">
      <c r="B42" s="247" t="s">
        <v>184</v>
      </c>
      <c r="C42" s="248"/>
      <c r="D42" s="248"/>
      <c r="E42" s="248"/>
      <c r="F42" s="248"/>
      <c r="G42" s="248"/>
      <c r="H42" s="248"/>
      <c r="I42" s="248"/>
      <c r="J42" s="248"/>
      <c r="K42" s="248"/>
    </row>
    <row r="44" spans="1:14" x14ac:dyDescent="0.2">
      <c r="B44" s="474"/>
      <c r="C44" s="474"/>
      <c r="D44" s="474"/>
      <c r="E44" s="474"/>
      <c r="F44" s="474"/>
      <c r="G44" s="474"/>
      <c r="H44" s="474"/>
      <c r="I44" s="474"/>
      <c r="J44" s="474"/>
      <c r="K44" s="474"/>
      <c r="L44" s="474"/>
      <c r="M44" s="474"/>
    </row>
    <row r="45" spans="1:14" x14ac:dyDescent="0.2">
      <c r="B45" s="474"/>
      <c r="C45" s="474"/>
      <c r="D45" s="474"/>
      <c r="E45" s="474"/>
      <c r="F45" s="474"/>
      <c r="G45" s="474"/>
      <c r="H45" s="474"/>
      <c r="I45" s="474"/>
      <c r="J45" s="474"/>
      <c r="K45" s="474"/>
      <c r="L45" s="474"/>
      <c r="M45" s="474"/>
    </row>
    <row r="46" spans="1:14" x14ac:dyDescent="0.2">
      <c r="C46" s="474"/>
      <c r="D46" s="474"/>
      <c r="E46" s="474"/>
      <c r="F46" s="474"/>
      <c r="G46" s="474"/>
      <c r="H46" s="474"/>
      <c r="I46" s="474"/>
      <c r="J46" s="474"/>
      <c r="K46" s="474"/>
      <c r="L46" s="474"/>
    </row>
  </sheetData>
  <mergeCells count="14">
    <mergeCell ref="B40:K40"/>
    <mergeCell ref="B2:M2"/>
    <mergeCell ref="C4:C6"/>
    <mergeCell ref="F4:F6"/>
    <mergeCell ref="G4:G6"/>
    <mergeCell ref="H4:H6"/>
    <mergeCell ref="I4:I6"/>
    <mergeCell ref="J4:J6"/>
    <mergeCell ref="K4:K6"/>
    <mergeCell ref="L4:L6"/>
    <mergeCell ref="D5:D6"/>
    <mergeCell ref="E5:E6"/>
    <mergeCell ref="B39:M39"/>
    <mergeCell ref="B3:L3"/>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45"/>
  <sheetViews>
    <sheetView topLeftCell="A22" zoomScaleNormal="100" workbookViewId="0">
      <selection activeCell="O1" sqref="O1:O1048576"/>
    </sheetView>
  </sheetViews>
  <sheetFormatPr defaultRowHeight="12.75" x14ac:dyDescent="0.2"/>
  <cols>
    <col min="2" max="2" width="6.42578125" customWidth="1"/>
    <col min="3" max="3" width="8.5703125" customWidth="1"/>
    <col min="4" max="4" width="8.7109375" customWidth="1"/>
    <col min="5" max="6" width="8.28515625" customWidth="1"/>
    <col min="7" max="7" width="9.5703125" customWidth="1"/>
    <col min="8" max="13" width="8.28515625" customWidth="1"/>
    <col min="14" max="14" width="4" customWidth="1"/>
  </cols>
  <sheetData>
    <row r="1" spans="1:15" ht="14.25" customHeight="1" x14ac:dyDescent="0.2">
      <c r="D1" s="158"/>
      <c r="E1" s="158"/>
      <c r="F1" s="158"/>
      <c r="G1" s="158"/>
      <c r="H1" s="158"/>
      <c r="I1" s="158"/>
      <c r="J1" s="158"/>
      <c r="K1" s="158"/>
      <c r="L1" s="158"/>
      <c r="M1" s="15" t="s">
        <v>180</v>
      </c>
      <c r="N1" s="15"/>
    </row>
    <row r="2" spans="1:15" ht="21" customHeight="1" x14ac:dyDescent="0.2">
      <c r="B2" s="823" t="s">
        <v>298</v>
      </c>
      <c r="C2" s="823"/>
      <c r="D2" s="823"/>
      <c r="E2" s="823"/>
      <c r="F2" s="823"/>
      <c r="G2" s="823"/>
      <c r="H2" s="823"/>
      <c r="I2" s="823"/>
      <c r="J2" s="823"/>
      <c r="K2" s="823"/>
      <c r="L2" s="823"/>
      <c r="M2" s="823"/>
    </row>
    <row r="3" spans="1:15" ht="18" customHeight="1" x14ac:dyDescent="0.2">
      <c r="B3" s="823" t="s">
        <v>350</v>
      </c>
      <c r="C3" s="823"/>
      <c r="D3" s="823"/>
      <c r="E3" s="823"/>
      <c r="F3" s="823"/>
      <c r="G3" s="823"/>
      <c r="H3" s="823"/>
      <c r="I3" s="823"/>
      <c r="J3" s="823"/>
      <c r="K3" s="823"/>
      <c r="L3" s="823"/>
      <c r="M3" s="823"/>
    </row>
    <row r="4" spans="1:15" ht="23.25" customHeight="1" x14ac:dyDescent="0.2">
      <c r="B4" s="2"/>
      <c r="C4" s="846" t="s">
        <v>80</v>
      </c>
      <c r="D4" s="250" t="s">
        <v>76</v>
      </c>
      <c r="E4" s="250" t="s">
        <v>76</v>
      </c>
      <c r="F4" s="831" t="s">
        <v>185</v>
      </c>
      <c r="G4" s="834" t="s">
        <v>136</v>
      </c>
      <c r="H4" s="834" t="s">
        <v>86</v>
      </c>
      <c r="I4" s="834" t="s">
        <v>84</v>
      </c>
      <c r="J4" s="834" t="s">
        <v>85</v>
      </c>
      <c r="K4" s="834" t="s">
        <v>204</v>
      </c>
      <c r="L4" s="837" t="s">
        <v>189</v>
      </c>
    </row>
    <row r="5" spans="1:15" ht="12.75" customHeight="1" x14ac:dyDescent="0.2">
      <c r="B5" s="2"/>
      <c r="C5" s="829"/>
      <c r="D5" s="842" t="s">
        <v>186</v>
      </c>
      <c r="E5" s="842" t="s">
        <v>200</v>
      </c>
      <c r="F5" s="832"/>
      <c r="G5" s="835"/>
      <c r="H5" s="835"/>
      <c r="I5" s="835"/>
      <c r="J5" s="835"/>
      <c r="K5" s="835"/>
      <c r="L5" s="838"/>
    </row>
    <row r="6" spans="1:15" ht="29.25" customHeight="1" x14ac:dyDescent="0.2">
      <c r="B6" s="658"/>
      <c r="C6" s="830"/>
      <c r="D6" s="843"/>
      <c r="E6" s="843"/>
      <c r="F6" s="833"/>
      <c r="G6" s="836"/>
      <c r="H6" s="836"/>
      <c r="I6" s="836"/>
      <c r="J6" s="836"/>
      <c r="K6" s="836"/>
      <c r="L6" s="839"/>
      <c r="O6" s="474"/>
    </row>
    <row r="7" spans="1:15" ht="12.75" customHeight="1" x14ac:dyDescent="0.2">
      <c r="A7" s="469"/>
      <c r="B7" s="500" t="s">
        <v>250</v>
      </c>
      <c r="C7" s="501">
        <v>1397368.3</v>
      </c>
      <c r="D7" s="501">
        <v>345436.3</v>
      </c>
      <c r="E7" s="501">
        <v>129125.4</v>
      </c>
      <c r="F7" s="666">
        <v>70830.3</v>
      </c>
      <c r="G7" s="501">
        <v>13091.7</v>
      </c>
      <c r="H7" s="666">
        <v>8181.1</v>
      </c>
      <c r="I7" s="666">
        <v>118539.80000000002</v>
      </c>
      <c r="J7" s="501">
        <v>123214.5</v>
      </c>
      <c r="K7" s="501">
        <v>480000</v>
      </c>
      <c r="L7" s="666">
        <v>108949.30000000005</v>
      </c>
      <c r="M7" s="502" t="s">
        <v>250</v>
      </c>
      <c r="O7" s="474"/>
    </row>
    <row r="8" spans="1:15" ht="12.75" customHeight="1" x14ac:dyDescent="0.2">
      <c r="B8" s="436" t="s">
        <v>213</v>
      </c>
      <c r="C8" s="437">
        <v>1620499.3</v>
      </c>
      <c r="D8" s="437">
        <v>374531</v>
      </c>
      <c r="E8" s="437">
        <v>151999.9</v>
      </c>
      <c r="F8" s="438">
        <v>84640.7</v>
      </c>
      <c r="G8" s="438">
        <v>15066.1</v>
      </c>
      <c r="H8" s="438">
        <v>8861.3000000000011</v>
      </c>
      <c r="I8" s="438">
        <v>136390.30000000002</v>
      </c>
      <c r="J8" s="437">
        <v>155189.79999999999</v>
      </c>
      <c r="K8" s="437">
        <f>SUM(K9:K36)</f>
        <v>558083</v>
      </c>
      <c r="L8" s="437">
        <f>SUM(L9:L36)</f>
        <v>135737.19999999998</v>
      </c>
      <c r="M8" s="436" t="s">
        <v>213</v>
      </c>
      <c r="O8" s="474"/>
    </row>
    <row r="9" spans="1:15" ht="12.75" customHeight="1" x14ac:dyDescent="0.2">
      <c r="A9" s="474"/>
      <c r="B9" s="10" t="s">
        <v>20</v>
      </c>
      <c r="C9" s="781">
        <v>46571.5</v>
      </c>
      <c r="D9" s="335">
        <v>11945.4</v>
      </c>
      <c r="E9" s="335">
        <v>1247.5</v>
      </c>
      <c r="F9" s="335">
        <v>2590</v>
      </c>
      <c r="G9" s="335">
        <v>732.8</v>
      </c>
      <c r="H9" s="335">
        <v>209</v>
      </c>
      <c r="I9" s="335">
        <v>2957.5</v>
      </c>
      <c r="J9" s="335">
        <v>3523</v>
      </c>
      <c r="K9" s="335">
        <v>18846.8</v>
      </c>
      <c r="L9" s="335">
        <v>4519.5</v>
      </c>
      <c r="M9" s="10" t="s">
        <v>20</v>
      </c>
      <c r="O9" s="474"/>
    </row>
    <row r="10" spans="1:15" ht="12.75" customHeight="1" x14ac:dyDescent="0.2">
      <c r="A10" s="474"/>
      <c r="B10" s="229" t="s">
        <v>3</v>
      </c>
      <c r="C10" s="782">
        <v>8319</v>
      </c>
      <c r="D10" s="337">
        <v>4288.1000000000004</v>
      </c>
      <c r="E10" s="337">
        <v>521.20000000000005</v>
      </c>
      <c r="F10" s="338">
        <v>138.30000000000001</v>
      </c>
      <c r="G10" s="338">
        <v>163.80000000000001</v>
      </c>
      <c r="H10" s="338">
        <v>37.900000000000006</v>
      </c>
      <c r="I10" s="338">
        <v>37</v>
      </c>
      <c r="J10" s="337">
        <v>402.2</v>
      </c>
      <c r="K10" s="337">
        <v>2308</v>
      </c>
      <c r="L10" s="337">
        <v>422.6</v>
      </c>
      <c r="M10" s="229" t="s">
        <v>3</v>
      </c>
      <c r="O10" s="474"/>
    </row>
    <row r="11" spans="1:15" ht="12.75" customHeight="1" x14ac:dyDescent="0.2">
      <c r="A11" s="474"/>
      <c r="B11" s="10" t="s">
        <v>5</v>
      </c>
      <c r="C11" s="781">
        <v>25701.1</v>
      </c>
      <c r="D11" s="335">
        <v>9605.7000000000007</v>
      </c>
      <c r="E11" s="335">
        <v>1703.4</v>
      </c>
      <c r="F11" s="336">
        <v>1395</v>
      </c>
      <c r="G11" s="336">
        <v>400.1</v>
      </c>
      <c r="H11" s="335">
        <v>46.2</v>
      </c>
      <c r="I11" s="462">
        <v>0.3</v>
      </c>
      <c r="J11" s="335">
        <v>1252.9000000000001</v>
      </c>
      <c r="K11" s="335">
        <v>9906.5</v>
      </c>
      <c r="L11" s="335">
        <v>1390.9</v>
      </c>
      <c r="M11" s="10" t="s">
        <v>5</v>
      </c>
      <c r="O11" s="474"/>
    </row>
    <row r="12" spans="1:15" ht="12.75" customHeight="1" x14ac:dyDescent="0.2">
      <c r="A12" s="474"/>
      <c r="B12" s="229" t="s">
        <v>16</v>
      </c>
      <c r="C12" s="782">
        <v>57961.9</v>
      </c>
      <c r="D12" s="337">
        <v>6268.6</v>
      </c>
      <c r="E12" s="337">
        <v>3304.1</v>
      </c>
      <c r="F12" s="338">
        <v>1069</v>
      </c>
      <c r="G12" s="338">
        <v>433.4</v>
      </c>
      <c r="H12" s="338">
        <v>167.3</v>
      </c>
      <c r="I12" s="337">
        <v>29934.600000000002</v>
      </c>
      <c r="J12" s="337">
        <v>2897.8</v>
      </c>
      <c r="K12" s="337">
        <v>11806.6</v>
      </c>
      <c r="L12" s="337">
        <v>2080.5</v>
      </c>
      <c r="M12" s="229" t="s">
        <v>16</v>
      </c>
      <c r="O12" s="474"/>
    </row>
    <row r="13" spans="1:15" ht="12.75" customHeight="1" x14ac:dyDescent="0.2">
      <c r="A13" s="474"/>
      <c r="B13" s="10" t="s">
        <v>21</v>
      </c>
      <c r="C13" s="781">
        <v>340661.6</v>
      </c>
      <c r="D13" s="335">
        <v>44248.2</v>
      </c>
      <c r="E13" s="335">
        <v>38612.5</v>
      </c>
      <c r="F13" s="336">
        <v>12686.6</v>
      </c>
      <c r="G13" s="336">
        <v>1759.4</v>
      </c>
      <c r="H13" s="335">
        <v>2011.1</v>
      </c>
      <c r="I13" s="335">
        <v>36018.1</v>
      </c>
      <c r="J13" s="335">
        <v>22935.4</v>
      </c>
      <c r="K13" s="335">
        <v>138257</v>
      </c>
      <c r="L13" s="335">
        <v>44133.2</v>
      </c>
      <c r="M13" s="10" t="s">
        <v>21</v>
      </c>
      <c r="O13" s="474"/>
    </row>
    <row r="14" spans="1:15" ht="12.75" customHeight="1" x14ac:dyDescent="0.2">
      <c r="A14" s="474"/>
      <c r="B14" s="229" t="s">
        <v>6</v>
      </c>
      <c r="C14" s="782">
        <v>5836.2</v>
      </c>
      <c r="D14" s="337">
        <v>1416.6</v>
      </c>
      <c r="E14" s="337">
        <v>160</v>
      </c>
      <c r="F14" s="338">
        <v>81.400000000000006</v>
      </c>
      <c r="G14" s="337">
        <v>0</v>
      </c>
      <c r="H14" s="338">
        <v>60.5</v>
      </c>
      <c r="I14" s="338">
        <v>446.5</v>
      </c>
      <c r="J14" s="338">
        <v>371.7</v>
      </c>
      <c r="K14" s="337">
        <v>3135.1</v>
      </c>
      <c r="L14" s="337">
        <v>164.4</v>
      </c>
      <c r="M14" s="229" t="s">
        <v>6</v>
      </c>
      <c r="O14" s="474"/>
    </row>
    <row r="15" spans="1:15" ht="12.75" customHeight="1" x14ac:dyDescent="0.2">
      <c r="A15" s="474"/>
      <c r="B15" s="10" t="s">
        <v>24</v>
      </c>
      <c r="C15" s="781">
        <v>24477</v>
      </c>
      <c r="D15" s="336">
        <v>2449.1999999999998</v>
      </c>
      <c r="E15" s="335">
        <v>2991.3</v>
      </c>
      <c r="F15" s="336">
        <v>475</v>
      </c>
      <c r="G15" s="336">
        <v>89.3</v>
      </c>
      <c r="H15" s="336">
        <v>22.3</v>
      </c>
      <c r="I15" s="335">
        <v>700.9</v>
      </c>
      <c r="J15" s="336">
        <v>10412.9</v>
      </c>
      <c r="K15" s="335">
        <v>5622.6</v>
      </c>
      <c r="L15" s="335">
        <v>1713.5</v>
      </c>
      <c r="M15" s="10" t="s">
        <v>24</v>
      </c>
      <c r="O15" s="474"/>
    </row>
    <row r="16" spans="1:15" ht="12.75" customHeight="1" x14ac:dyDescent="0.2">
      <c r="A16" s="474"/>
      <c r="B16" s="229" t="s">
        <v>17</v>
      </c>
      <c r="C16" s="782">
        <v>14040.8</v>
      </c>
      <c r="D16" s="337">
        <v>2530.6999999999998</v>
      </c>
      <c r="E16" s="337">
        <v>1511.7</v>
      </c>
      <c r="F16" s="338">
        <v>98.1</v>
      </c>
      <c r="G16" s="337">
        <v>237.2</v>
      </c>
      <c r="H16" s="337">
        <v>2.3000000000000003</v>
      </c>
      <c r="I16" s="337">
        <v>2141.8000000000002</v>
      </c>
      <c r="J16" s="337">
        <v>1385.9</v>
      </c>
      <c r="K16" s="337">
        <v>5258.1</v>
      </c>
      <c r="L16" s="337">
        <v>875.1</v>
      </c>
      <c r="M16" s="229" t="s">
        <v>17</v>
      </c>
      <c r="O16" s="474"/>
    </row>
    <row r="17" spans="1:15" ht="12.75" customHeight="1" x14ac:dyDescent="0.2">
      <c r="A17" s="474"/>
      <c r="B17" s="10" t="s">
        <v>22</v>
      </c>
      <c r="C17" s="781">
        <v>116285.1</v>
      </c>
      <c r="D17" s="335">
        <v>34478.5</v>
      </c>
      <c r="E17" s="336">
        <v>10584.1</v>
      </c>
      <c r="F17" s="335">
        <v>2781.2000000000003</v>
      </c>
      <c r="G17" s="336">
        <v>1005</v>
      </c>
      <c r="H17" s="335">
        <v>27.099999999999998</v>
      </c>
      <c r="I17" s="335">
        <v>2190.6999999999998</v>
      </c>
      <c r="J17" s="335">
        <v>12033.1</v>
      </c>
      <c r="K17" s="335">
        <v>48027.7</v>
      </c>
      <c r="L17" s="335">
        <v>5157.7</v>
      </c>
      <c r="M17" s="10" t="s">
        <v>22</v>
      </c>
      <c r="O17" s="474"/>
    </row>
    <row r="18" spans="1:15" ht="12.75" customHeight="1" x14ac:dyDescent="0.2">
      <c r="A18" s="474"/>
      <c r="B18" s="229" t="s">
        <v>23</v>
      </c>
      <c r="C18" s="782">
        <v>216824.9</v>
      </c>
      <c r="D18" s="337">
        <v>49430.3</v>
      </c>
      <c r="E18" s="337">
        <v>25209.7</v>
      </c>
      <c r="F18" s="337">
        <v>24688.799999999999</v>
      </c>
      <c r="G18" s="337">
        <v>751.6</v>
      </c>
      <c r="H18" s="337">
        <v>750.6</v>
      </c>
      <c r="I18" s="338">
        <v>19975.2</v>
      </c>
      <c r="J18" s="337">
        <v>20981.3</v>
      </c>
      <c r="K18" s="337">
        <v>60008</v>
      </c>
      <c r="L18" s="337">
        <v>15029.5</v>
      </c>
      <c r="M18" s="229" t="s">
        <v>23</v>
      </c>
      <c r="O18" s="474"/>
    </row>
    <row r="19" spans="1:15" ht="12.75" customHeight="1" x14ac:dyDescent="0.2">
      <c r="A19" s="474"/>
      <c r="B19" s="10" t="s">
        <v>44</v>
      </c>
      <c r="C19" s="781">
        <v>5055</v>
      </c>
      <c r="D19" s="335">
        <v>1745.2</v>
      </c>
      <c r="E19" s="335">
        <v>479.7</v>
      </c>
      <c r="F19" s="336">
        <v>128.5</v>
      </c>
      <c r="G19" s="336">
        <v>153.80000000000001</v>
      </c>
      <c r="H19" s="335">
        <v>3.3</v>
      </c>
      <c r="I19" s="335">
        <v>396.9</v>
      </c>
      <c r="J19" s="336">
        <v>253.6</v>
      </c>
      <c r="K19" s="335">
        <v>1625.5</v>
      </c>
      <c r="L19" s="335">
        <v>268.5</v>
      </c>
      <c r="M19" s="10" t="s">
        <v>44</v>
      </c>
      <c r="O19" s="474"/>
    </row>
    <row r="20" spans="1:15" ht="12.75" customHeight="1" x14ac:dyDescent="0.2">
      <c r="A20" s="474"/>
      <c r="B20" s="229" t="s">
        <v>25</v>
      </c>
      <c r="C20" s="782">
        <v>161547.1</v>
      </c>
      <c r="D20" s="337">
        <v>50080.5</v>
      </c>
      <c r="E20" s="337">
        <v>12576.4</v>
      </c>
      <c r="F20" s="337">
        <v>8256.7999999999993</v>
      </c>
      <c r="G20" s="337">
        <v>3536.4</v>
      </c>
      <c r="H20" s="337">
        <v>487.79999999999995</v>
      </c>
      <c r="I20" s="337">
        <v>11329.2</v>
      </c>
      <c r="J20" s="337">
        <v>9303.4</v>
      </c>
      <c r="K20" s="337">
        <v>55803.4</v>
      </c>
      <c r="L20" s="337">
        <v>10173.4</v>
      </c>
      <c r="M20" s="229" t="s">
        <v>25</v>
      </c>
      <c r="O20" s="474"/>
    </row>
    <row r="21" spans="1:15" ht="12.75" customHeight="1" x14ac:dyDescent="0.2">
      <c r="A21" s="474"/>
      <c r="B21" s="10" t="s">
        <v>4</v>
      </c>
      <c r="C21" s="781">
        <v>3136.4</v>
      </c>
      <c r="D21" s="335">
        <v>180.2</v>
      </c>
      <c r="E21" s="335">
        <v>152.9</v>
      </c>
      <c r="F21" s="335">
        <v>0</v>
      </c>
      <c r="G21" s="335">
        <v>0</v>
      </c>
      <c r="H21" s="335">
        <v>0</v>
      </c>
      <c r="I21" s="335">
        <v>38.9</v>
      </c>
      <c r="J21" s="335">
        <v>116.8</v>
      </c>
      <c r="K21" s="335">
        <v>2566.5</v>
      </c>
      <c r="L21" s="335">
        <v>81.099999999999994</v>
      </c>
      <c r="M21" s="10" t="s">
        <v>4</v>
      </c>
      <c r="O21" s="474"/>
    </row>
    <row r="22" spans="1:15" ht="12.75" customHeight="1" x14ac:dyDescent="0.2">
      <c r="A22" s="474"/>
      <c r="B22" s="229" t="s">
        <v>8</v>
      </c>
      <c r="C22" s="782">
        <v>5781.7</v>
      </c>
      <c r="D22" s="337">
        <v>1545.6</v>
      </c>
      <c r="E22" s="337">
        <v>207.6</v>
      </c>
      <c r="F22" s="338">
        <v>165.2</v>
      </c>
      <c r="G22" s="338">
        <v>39.4</v>
      </c>
      <c r="H22" s="338">
        <v>17.399999999999999</v>
      </c>
      <c r="I22" s="338">
        <v>86.6</v>
      </c>
      <c r="J22" s="337">
        <v>641</v>
      </c>
      <c r="K22" s="337">
        <v>2919.1</v>
      </c>
      <c r="L22" s="337">
        <v>159.9</v>
      </c>
      <c r="M22" s="229" t="s">
        <v>8</v>
      </c>
      <c r="O22" s="474"/>
    </row>
    <row r="23" spans="1:15" ht="12.75" customHeight="1" x14ac:dyDescent="0.2">
      <c r="A23" s="474"/>
      <c r="B23" s="10" t="s">
        <v>9</v>
      </c>
      <c r="C23" s="781">
        <v>11123.1</v>
      </c>
      <c r="D23" s="335">
        <v>5861.9</v>
      </c>
      <c r="E23" s="335">
        <v>343.2</v>
      </c>
      <c r="F23" s="336">
        <v>553.6</v>
      </c>
      <c r="G23" s="336">
        <v>12.1</v>
      </c>
      <c r="H23" s="336">
        <v>2.9</v>
      </c>
      <c r="I23" s="336">
        <v>154.80000000000001</v>
      </c>
      <c r="J23" s="335">
        <v>403.9</v>
      </c>
      <c r="K23" s="335">
        <v>3621.4</v>
      </c>
      <c r="L23" s="335">
        <v>169.3</v>
      </c>
      <c r="M23" s="10" t="s">
        <v>9</v>
      </c>
      <c r="O23" s="474"/>
    </row>
    <row r="24" spans="1:15" ht="12.75" customHeight="1" x14ac:dyDescent="0.2">
      <c r="A24" s="474"/>
      <c r="B24" s="229" t="s">
        <v>26</v>
      </c>
      <c r="C24" s="782">
        <v>6589.3</v>
      </c>
      <c r="D24" s="337">
        <v>1442.5</v>
      </c>
      <c r="E24" s="337">
        <v>310.8</v>
      </c>
      <c r="F24" s="338">
        <v>185</v>
      </c>
      <c r="G24" s="337">
        <v>0</v>
      </c>
      <c r="H24" s="338">
        <v>295.3</v>
      </c>
      <c r="I24" s="338">
        <v>0</v>
      </c>
      <c r="J24" s="338">
        <v>2856.3</v>
      </c>
      <c r="K24" s="338">
        <v>761.7</v>
      </c>
      <c r="L24" s="337">
        <v>737.7</v>
      </c>
      <c r="M24" s="229" t="s">
        <v>26</v>
      </c>
      <c r="O24" s="474"/>
    </row>
    <row r="25" spans="1:15" ht="12.75" customHeight="1" x14ac:dyDescent="0.2">
      <c r="A25" s="474"/>
      <c r="B25" s="10" t="s">
        <v>7</v>
      </c>
      <c r="C25" s="781">
        <v>18876.900000000001</v>
      </c>
      <c r="D25" s="335">
        <v>6294.5</v>
      </c>
      <c r="E25" s="335">
        <v>1837.3</v>
      </c>
      <c r="F25" s="335">
        <v>654.9</v>
      </c>
      <c r="G25" s="336">
        <v>253.5</v>
      </c>
      <c r="H25" s="336">
        <v>96.1</v>
      </c>
      <c r="I25" s="336">
        <v>3.6</v>
      </c>
      <c r="J25" s="335">
        <v>2673.2</v>
      </c>
      <c r="K25" s="335">
        <v>6061.5</v>
      </c>
      <c r="L25" s="335">
        <v>1002.2</v>
      </c>
      <c r="M25" s="10" t="s">
        <v>7</v>
      </c>
      <c r="O25" s="474"/>
    </row>
    <row r="26" spans="1:15" ht="12.75" customHeight="1" x14ac:dyDescent="0.2">
      <c r="A26" s="474"/>
      <c r="B26" s="229" t="s">
        <v>10</v>
      </c>
      <c r="C26" s="782">
        <v>2364.3000000000002</v>
      </c>
      <c r="D26" s="337">
        <v>121.1</v>
      </c>
      <c r="E26" s="337">
        <v>136.9</v>
      </c>
      <c r="F26" s="337">
        <v>0</v>
      </c>
      <c r="G26" s="337">
        <v>0</v>
      </c>
      <c r="H26" s="338">
        <v>0</v>
      </c>
      <c r="I26" s="338">
        <v>80.099999999999994</v>
      </c>
      <c r="J26" s="337">
        <v>1120.5999999999999</v>
      </c>
      <c r="K26" s="337">
        <v>789.5</v>
      </c>
      <c r="L26" s="337">
        <v>116</v>
      </c>
      <c r="M26" s="229" t="s">
        <v>10</v>
      </c>
      <c r="O26" s="474"/>
    </row>
    <row r="27" spans="1:15" ht="12.75" customHeight="1" x14ac:dyDescent="0.2">
      <c r="A27" s="474"/>
      <c r="B27" s="10" t="s">
        <v>18</v>
      </c>
      <c r="C27" s="781">
        <v>91212.9</v>
      </c>
      <c r="D27" s="335">
        <v>23470.3</v>
      </c>
      <c r="E27" s="335">
        <v>4133.3</v>
      </c>
      <c r="F27" s="336">
        <v>3002.6</v>
      </c>
      <c r="G27" s="504">
        <v>192.3</v>
      </c>
      <c r="H27" s="336">
        <v>3062.3</v>
      </c>
      <c r="I27" s="336">
        <v>6897.8</v>
      </c>
      <c r="J27" s="335">
        <v>11329.8</v>
      </c>
      <c r="K27" s="335">
        <v>32867</v>
      </c>
      <c r="L27" s="335">
        <v>6257.5</v>
      </c>
      <c r="M27" s="10" t="s">
        <v>18</v>
      </c>
      <c r="O27" s="474"/>
    </row>
    <row r="28" spans="1:15" ht="12.75" customHeight="1" x14ac:dyDescent="0.2">
      <c r="A28" s="474"/>
      <c r="B28" s="229" t="s">
        <v>27</v>
      </c>
      <c r="C28" s="782">
        <v>44311.5</v>
      </c>
      <c r="D28" s="337">
        <v>9546.7000000000007</v>
      </c>
      <c r="E28" s="337">
        <v>4887</v>
      </c>
      <c r="F28" s="338">
        <v>4590.8</v>
      </c>
      <c r="G28" s="338">
        <v>890.9</v>
      </c>
      <c r="H28" s="338">
        <v>122.2</v>
      </c>
      <c r="I28" s="337">
        <v>0</v>
      </c>
      <c r="J28" s="337">
        <v>3236.5</v>
      </c>
      <c r="K28" s="337">
        <v>17810.2</v>
      </c>
      <c r="L28" s="337">
        <v>3227.2</v>
      </c>
      <c r="M28" s="229" t="s">
        <v>27</v>
      </c>
      <c r="O28" s="474"/>
    </row>
    <row r="29" spans="1:15" ht="12.75" customHeight="1" x14ac:dyDescent="0.2">
      <c r="A29" s="474"/>
      <c r="B29" s="10" t="s">
        <v>11</v>
      </c>
      <c r="C29" s="781">
        <v>63905.7</v>
      </c>
      <c r="D29" s="335">
        <v>36361.199999999997</v>
      </c>
      <c r="E29" s="335">
        <v>4347.5</v>
      </c>
      <c r="F29" s="335">
        <v>2775.9</v>
      </c>
      <c r="G29" s="335">
        <v>1064.2</v>
      </c>
      <c r="H29" s="335">
        <v>63.2</v>
      </c>
      <c r="I29" s="335">
        <v>382.8</v>
      </c>
      <c r="J29" s="336">
        <v>2840.8</v>
      </c>
      <c r="K29" s="335">
        <v>12857.1</v>
      </c>
      <c r="L29" s="335">
        <v>3213</v>
      </c>
      <c r="M29" s="10" t="s">
        <v>11</v>
      </c>
      <c r="O29" s="474"/>
    </row>
    <row r="30" spans="1:15" ht="12.75" customHeight="1" x14ac:dyDescent="0.2">
      <c r="A30" s="474"/>
      <c r="B30" s="229" t="s">
        <v>28</v>
      </c>
      <c r="C30" s="782">
        <v>21863.8</v>
      </c>
      <c r="D30" s="337">
        <v>6026.8</v>
      </c>
      <c r="E30" s="337">
        <v>1437.1</v>
      </c>
      <c r="F30" s="338">
        <v>77</v>
      </c>
      <c r="G30" s="338">
        <v>103.3</v>
      </c>
      <c r="H30" s="338">
        <v>45.4</v>
      </c>
      <c r="I30" s="338">
        <v>429.8</v>
      </c>
      <c r="J30" s="337">
        <v>4864.8</v>
      </c>
      <c r="K30" s="337">
        <v>7907.5</v>
      </c>
      <c r="L30" s="337">
        <v>972.1</v>
      </c>
      <c r="M30" s="229" t="s">
        <v>28</v>
      </c>
      <c r="O30" s="474"/>
    </row>
    <row r="31" spans="1:15" ht="12.75" customHeight="1" x14ac:dyDescent="0.2">
      <c r="A31" s="474"/>
      <c r="B31" s="10" t="s">
        <v>12</v>
      </c>
      <c r="C31" s="781">
        <v>19693.8</v>
      </c>
      <c r="D31" s="335">
        <v>10482.6</v>
      </c>
      <c r="E31" s="335">
        <v>1514.8</v>
      </c>
      <c r="F31" s="335">
        <v>936.3</v>
      </c>
      <c r="G31" s="335">
        <v>457</v>
      </c>
      <c r="H31" s="335">
        <v>146.4</v>
      </c>
      <c r="I31" s="335">
        <v>51.5</v>
      </c>
      <c r="J31" s="335">
        <v>880.9</v>
      </c>
      <c r="K31" s="335">
        <v>4173</v>
      </c>
      <c r="L31" s="335">
        <v>1051.0999999999999</v>
      </c>
      <c r="M31" s="10" t="s">
        <v>12</v>
      </c>
      <c r="O31" s="474"/>
    </row>
    <row r="32" spans="1:15" ht="12.75" customHeight="1" x14ac:dyDescent="0.2">
      <c r="A32" s="474"/>
      <c r="B32" s="229" t="s">
        <v>14</v>
      </c>
      <c r="C32" s="782">
        <v>6367</v>
      </c>
      <c r="D32" s="337">
        <v>3087.9</v>
      </c>
      <c r="E32" s="337">
        <v>290.7</v>
      </c>
      <c r="F32" s="338">
        <v>245</v>
      </c>
      <c r="G32" s="338">
        <v>43.2</v>
      </c>
      <c r="H32" s="338">
        <v>2.7</v>
      </c>
      <c r="I32" s="338">
        <v>33.6</v>
      </c>
      <c r="J32" s="337">
        <v>233.7</v>
      </c>
      <c r="K32" s="337">
        <v>2082.9</v>
      </c>
      <c r="L32" s="337">
        <v>347.3</v>
      </c>
      <c r="M32" s="229" t="s">
        <v>14</v>
      </c>
      <c r="O32" s="474"/>
    </row>
    <row r="33" spans="1:15" ht="12.75" customHeight="1" x14ac:dyDescent="0.2">
      <c r="A33" s="474"/>
      <c r="B33" s="10" t="s">
        <v>13</v>
      </c>
      <c r="C33" s="781">
        <v>10297.299999999999</v>
      </c>
      <c r="D33" s="335">
        <v>4349.7</v>
      </c>
      <c r="E33" s="335">
        <v>377</v>
      </c>
      <c r="F33" s="336">
        <v>735</v>
      </c>
      <c r="G33" s="336">
        <v>564</v>
      </c>
      <c r="H33" s="335">
        <v>60.5</v>
      </c>
      <c r="I33" s="462">
        <v>0.2</v>
      </c>
      <c r="J33" s="335">
        <v>192.6</v>
      </c>
      <c r="K33" s="335">
        <v>3349.6</v>
      </c>
      <c r="L33" s="335">
        <v>668.7</v>
      </c>
      <c r="M33" s="10" t="s">
        <v>13</v>
      </c>
      <c r="O33" s="474"/>
    </row>
    <row r="34" spans="1:15" ht="12.75" customHeight="1" x14ac:dyDescent="0.2">
      <c r="A34" s="474"/>
      <c r="B34" s="229" t="s">
        <v>29</v>
      </c>
      <c r="C34" s="782">
        <v>23117.7</v>
      </c>
      <c r="D34" s="338">
        <v>6925</v>
      </c>
      <c r="E34" s="338">
        <v>1794.9</v>
      </c>
      <c r="F34" s="338">
        <v>887.2</v>
      </c>
      <c r="G34" s="338">
        <v>209</v>
      </c>
      <c r="H34" s="337">
        <v>18.5</v>
      </c>
      <c r="I34" s="337">
        <v>2042.1</v>
      </c>
      <c r="J34" s="337">
        <v>3294.3</v>
      </c>
      <c r="K34" s="337">
        <v>6117.2</v>
      </c>
      <c r="L34" s="337">
        <v>1829.5</v>
      </c>
      <c r="M34" s="229" t="s">
        <v>29</v>
      </c>
      <c r="O34" s="474"/>
    </row>
    <row r="35" spans="1:15" ht="12.75" customHeight="1" x14ac:dyDescent="0.2">
      <c r="A35" s="474"/>
      <c r="B35" s="478" t="s">
        <v>30</v>
      </c>
      <c r="C35" s="783">
        <v>45445.8</v>
      </c>
      <c r="D35" s="481">
        <v>11253.3</v>
      </c>
      <c r="E35" s="481">
        <v>8452.7999999999993</v>
      </c>
      <c r="F35" s="481">
        <v>1633.1</v>
      </c>
      <c r="G35" s="481">
        <v>0</v>
      </c>
      <c r="H35" s="481">
        <v>422.8</v>
      </c>
      <c r="I35" s="481">
        <v>2209.3000000000002</v>
      </c>
      <c r="J35" s="481">
        <v>2776.1</v>
      </c>
      <c r="K35" s="481">
        <v>15510.5</v>
      </c>
      <c r="L35" s="481">
        <v>3187.9</v>
      </c>
      <c r="M35" s="478" t="s">
        <v>30</v>
      </c>
      <c r="O35" s="474"/>
    </row>
    <row r="36" spans="1:15" ht="12.75" customHeight="1" x14ac:dyDescent="0.2">
      <c r="A36" s="474"/>
      <c r="B36" s="230" t="s">
        <v>19</v>
      </c>
      <c r="C36" s="784">
        <v>223131</v>
      </c>
      <c r="D36" s="339">
        <v>29094.7</v>
      </c>
      <c r="E36" s="339">
        <v>22874.5</v>
      </c>
      <c r="F36" s="725">
        <v>13810.4</v>
      </c>
      <c r="G36" s="725">
        <v>1974.4</v>
      </c>
      <c r="H36" s="339">
        <v>680.2</v>
      </c>
      <c r="I36" s="339">
        <v>17850.5</v>
      </c>
      <c r="J36" s="339">
        <v>31975.200000000001</v>
      </c>
      <c r="K36" s="339">
        <v>78083</v>
      </c>
      <c r="L36" s="339">
        <v>26787.9</v>
      </c>
      <c r="M36" s="230" t="s">
        <v>19</v>
      </c>
      <c r="O36" s="474"/>
    </row>
    <row r="37" spans="1:15" ht="12.75" customHeight="1" x14ac:dyDescent="0.2">
      <c r="B37" s="503" t="s">
        <v>266</v>
      </c>
      <c r="C37" s="243"/>
      <c r="D37" s="244"/>
      <c r="E37" s="244"/>
      <c r="F37" s="244"/>
      <c r="G37" s="244"/>
      <c r="H37" s="244"/>
      <c r="I37" s="244"/>
      <c r="J37" s="244"/>
      <c r="K37" s="244"/>
      <c r="M37" s="242"/>
    </row>
    <row r="38" spans="1:15" ht="12.75" customHeight="1" x14ac:dyDescent="0.2">
      <c r="B38" s="668" t="s">
        <v>303</v>
      </c>
      <c r="C38" s="242"/>
      <c r="D38" s="242"/>
      <c r="E38" s="242"/>
      <c r="F38" s="249"/>
      <c r="G38" s="242"/>
      <c r="H38" s="242"/>
      <c r="I38" s="242"/>
      <c r="J38" s="242"/>
      <c r="K38" s="242"/>
      <c r="M38" s="245"/>
    </row>
    <row r="39" spans="1:15" ht="24" customHeight="1" x14ac:dyDescent="0.2">
      <c r="B39" s="845" t="s">
        <v>207</v>
      </c>
      <c r="C39" s="845"/>
      <c r="D39" s="845"/>
      <c r="E39" s="845"/>
      <c r="F39" s="845"/>
      <c r="G39" s="845"/>
      <c r="H39" s="845"/>
      <c r="I39" s="845"/>
      <c r="J39" s="845"/>
      <c r="K39" s="845"/>
      <c r="L39" s="845"/>
      <c r="M39" s="845"/>
    </row>
    <row r="40" spans="1:15" ht="12.75" customHeight="1" x14ac:dyDescent="0.2">
      <c r="B40" s="827" t="s">
        <v>199</v>
      </c>
      <c r="C40" s="827"/>
      <c r="D40" s="827"/>
      <c r="E40" s="827"/>
      <c r="F40" s="827"/>
      <c r="G40" s="827"/>
      <c r="H40" s="827"/>
      <c r="I40" s="827"/>
      <c r="J40" s="827"/>
      <c r="K40" s="827"/>
      <c r="L40" s="827"/>
      <c r="M40" s="827"/>
      <c r="N40" s="827"/>
    </row>
    <row r="41" spans="1:15" ht="17.25" customHeight="1" x14ac:dyDescent="0.2">
      <c r="B41" s="267" t="s">
        <v>206</v>
      </c>
      <c r="C41" s="245"/>
      <c r="D41" s="246"/>
      <c r="E41" s="246"/>
      <c r="F41" s="246"/>
      <c r="G41" s="246"/>
      <c r="H41" s="246"/>
      <c r="I41" s="246"/>
      <c r="J41" s="246"/>
      <c r="K41" s="246"/>
      <c r="M41" s="248"/>
    </row>
    <row r="42" spans="1:15" x14ac:dyDescent="0.2">
      <c r="B42" s="247" t="s">
        <v>184</v>
      </c>
      <c r="C42" s="248"/>
      <c r="D42" s="248"/>
      <c r="E42" s="248"/>
      <c r="F42" s="248"/>
      <c r="G42" s="248"/>
      <c r="H42" s="248"/>
      <c r="I42" s="248"/>
      <c r="J42" s="248"/>
      <c r="K42" s="248"/>
    </row>
    <row r="44" spans="1:15" x14ac:dyDescent="0.2">
      <c r="C44" s="474"/>
      <c r="D44" s="474"/>
      <c r="E44" s="474"/>
      <c r="F44" s="474"/>
      <c r="G44" s="474"/>
      <c r="H44" s="474"/>
      <c r="I44" s="474"/>
      <c r="J44" s="474"/>
      <c r="K44" s="474"/>
      <c r="L44" s="474"/>
    </row>
    <row r="45" spans="1:15" x14ac:dyDescent="0.2">
      <c r="C45" s="474"/>
      <c r="D45" s="474"/>
      <c r="E45" s="474"/>
      <c r="F45" s="474"/>
      <c r="G45" s="474"/>
      <c r="H45" s="474"/>
      <c r="I45" s="474"/>
      <c r="J45" s="474"/>
      <c r="K45" s="474"/>
      <c r="L45" s="474"/>
    </row>
  </sheetData>
  <mergeCells count="14">
    <mergeCell ref="B39:M39"/>
    <mergeCell ref="B40:N40"/>
    <mergeCell ref="B2:M2"/>
    <mergeCell ref="B3:M3"/>
    <mergeCell ref="C4:C6"/>
    <mergeCell ref="D5:D6"/>
    <mergeCell ref="E5:E6"/>
    <mergeCell ref="G4:G6"/>
    <mergeCell ref="H4:H6"/>
    <mergeCell ref="I4:I6"/>
    <mergeCell ref="J4:J6"/>
    <mergeCell ref="K4:K6"/>
    <mergeCell ref="L4:L6"/>
    <mergeCell ref="F4:F6"/>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I43"/>
  <sheetViews>
    <sheetView zoomScaleNormal="100" workbookViewId="0">
      <selection activeCell="AG15" sqref="AG15"/>
    </sheetView>
  </sheetViews>
  <sheetFormatPr defaultColWidth="4.7109375" defaultRowHeight="12.75" x14ac:dyDescent="0.2"/>
  <cols>
    <col min="1" max="1" width="9.42578125" customWidth="1"/>
    <col min="2" max="6" width="11.28515625" customWidth="1"/>
    <col min="7" max="7" width="10.7109375" customWidth="1"/>
    <col min="8" max="8" width="9.85546875" customWidth="1"/>
    <col min="9" max="9" width="11.28515625" customWidth="1"/>
    <col min="10" max="10" width="4.7109375" customWidth="1"/>
    <col min="11" max="11" width="0.140625" customWidth="1"/>
  </cols>
  <sheetData>
    <row r="1" spans="1:9" ht="14.25" customHeight="1" x14ac:dyDescent="0.2">
      <c r="C1" s="158"/>
      <c r="D1" s="158"/>
      <c r="E1" s="158"/>
      <c r="H1" s="13" t="s">
        <v>168</v>
      </c>
      <c r="I1" s="13"/>
    </row>
    <row r="2" spans="1:9" ht="15" customHeight="1" x14ac:dyDescent="0.2">
      <c r="A2" s="850" t="s">
        <v>145</v>
      </c>
      <c r="B2" s="850"/>
      <c r="C2" s="850"/>
      <c r="D2" s="850"/>
      <c r="E2" s="850"/>
      <c r="F2" s="850"/>
      <c r="G2" s="850"/>
      <c r="H2" s="850"/>
      <c r="I2" s="185"/>
    </row>
    <row r="3" spans="1:9" ht="15" customHeight="1" x14ac:dyDescent="0.2">
      <c r="A3" s="851" t="s">
        <v>101</v>
      </c>
      <c r="B3" s="851"/>
      <c r="C3" s="851"/>
      <c r="D3" s="851"/>
      <c r="E3" s="851"/>
      <c r="F3" s="851"/>
      <c r="G3" s="851"/>
      <c r="H3" s="851"/>
      <c r="I3" s="186"/>
    </row>
    <row r="4" spans="1:9" ht="15" customHeight="1" x14ac:dyDescent="0.2">
      <c r="A4" s="852">
        <v>2019</v>
      </c>
      <c r="B4" s="852"/>
      <c r="C4" s="852"/>
      <c r="D4" s="852"/>
      <c r="E4" s="852"/>
      <c r="F4" s="852"/>
      <c r="G4" s="852"/>
      <c r="H4" s="852"/>
      <c r="I4" s="34"/>
    </row>
    <row r="5" spans="1:9" ht="15" customHeight="1" x14ac:dyDescent="0.2">
      <c r="A5" s="34"/>
      <c r="B5" s="853" t="s">
        <v>145</v>
      </c>
      <c r="C5" s="855" t="s">
        <v>117</v>
      </c>
      <c r="D5" s="856"/>
      <c r="E5" s="857"/>
      <c r="F5" s="858" t="s">
        <v>146</v>
      </c>
      <c r="G5" s="860" t="s">
        <v>121</v>
      </c>
      <c r="H5" s="58"/>
      <c r="I5" s="58"/>
    </row>
    <row r="6" spans="1:9" ht="51.75" customHeight="1" x14ac:dyDescent="0.2">
      <c r="B6" s="854"/>
      <c r="C6" s="136" t="s">
        <v>81</v>
      </c>
      <c r="D6" s="134" t="s">
        <v>82</v>
      </c>
      <c r="E6" s="135" t="s">
        <v>83</v>
      </c>
      <c r="F6" s="859"/>
      <c r="G6" s="861"/>
      <c r="H6" s="58"/>
      <c r="I6" s="58"/>
    </row>
    <row r="7" spans="1:9" ht="12" customHeight="1" x14ac:dyDescent="0.2">
      <c r="B7" s="439" t="s">
        <v>245</v>
      </c>
      <c r="C7" s="848"/>
      <c r="D7" s="848"/>
      <c r="E7" s="849"/>
      <c r="F7" s="132" t="s">
        <v>32</v>
      </c>
      <c r="G7" s="440" t="s">
        <v>246</v>
      </c>
      <c r="H7" s="55"/>
      <c r="I7" s="55"/>
    </row>
    <row r="8" spans="1:9" ht="12" customHeight="1" x14ac:dyDescent="0.2">
      <c r="A8" s="436" t="s">
        <v>250</v>
      </c>
      <c r="B8" s="441">
        <v>964147.3</v>
      </c>
      <c r="C8" s="442">
        <v>273592.59999999998</v>
      </c>
      <c r="D8" s="442">
        <v>523462</v>
      </c>
      <c r="E8" s="442">
        <v>167092.70000000001</v>
      </c>
      <c r="F8" s="443">
        <v>13.130192264058268</v>
      </c>
      <c r="G8" s="444">
        <v>2150</v>
      </c>
      <c r="H8" s="436" t="s">
        <v>250</v>
      </c>
      <c r="I8" s="55"/>
    </row>
    <row r="9" spans="1:9" ht="12.75" customHeight="1" x14ac:dyDescent="0.2">
      <c r="A9" s="436" t="s">
        <v>213</v>
      </c>
      <c r="B9" s="441">
        <v>1176744.8</v>
      </c>
      <c r="C9" s="442">
        <v>334071.90000000002</v>
      </c>
      <c r="D9" s="442">
        <v>610488</v>
      </c>
      <c r="E9" s="442">
        <v>232184.9</v>
      </c>
      <c r="F9" s="443">
        <v>13.254781178674978</v>
      </c>
      <c r="G9" s="444">
        <v>2290</v>
      </c>
      <c r="H9" s="436" t="s">
        <v>213</v>
      </c>
      <c r="I9" s="647"/>
    </row>
    <row r="10" spans="1:9" ht="12.75" customHeight="1" x14ac:dyDescent="0.2">
      <c r="A10" s="10" t="s">
        <v>20</v>
      </c>
      <c r="B10" s="342">
        <v>26190.6</v>
      </c>
      <c r="C10" s="340">
        <v>7239.5</v>
      </c>
      <c r="D10" s="340">
        <v>16353.7</v>
      </c>
      <c r="E10" s="343">
        <v>2597.4</v>
      </c>
      <c r="F10" s="291">
        <v>11.249310625050466</v>
      </c>
      <c r="G10" s="341">
        <v>2280</v>
      </c>
      <c r="H10" s="10" t="s">
        <v>20</v>
      </c>
      <c r="I10" s="18"/>
    </row>
    <row r="11" spans="1:9" ht="12.75" customHeight="1" x14ac:dyDescent="0.2">
      <c r="A11" s="84" t="s">
        <v>3</v>
      </c>
      <c r="B11" s="344">
        <v>5203.6000000000004</v>
      </c>
      <c r="C11" s="345">
        <v>703.2</v>
      </c>
      <c r="D11" s="345">
        <v>2865.3</v>
      </c>
      <c r="E11" s="346">
        <v>1635.1</v>
      </c>
      <c r="F11" s="280">
        <v>13.724781676377265</v>
      </c>
      <c r="G11" s="347">
        <v>750</v>
      </c>
      <c r="H11" s="84" t="s">
        <v>3</v>
      </c>
      <c r="I11" s="18"/>
    </row>
    <row r="12" spans="1:9" ht="12.75" customHeight="1" x14ac:dyDescent="0.2">
      <c r="A12" s="10" t="s">
        <v>5</v>
      </c>
      <c r="B12" s="342">
        <v>10780.3</v>
      </c>
      <c r="C12" s="340">
        <v>4164.7</v>
      </c>
      <c r="D12" s="340">
        <v>5273.7</v>
      </c>
      <c r="E12" s="343">
        <v>1341.9</v>
      </c>
      <c r="F12" s="291">
        <v>10.026255409423488</v>
      </c>
      <c r="G12" s="341">
        <v>1010</v>
      </c>
      <c r="H12" s="10" t="s">
        <v>5</v>
      </c>
      <c r="I12" s="18"/>
    </row>
    <row r="13" spans="1:9" ht="12.75" customHeight="1" x14ac:dyDescent="0.2">
      <c r="A13" s="84" t="s">
        <v>16</v>
      </c>
      <c r="B13" s="344">
        <v>17144.099999999999</v>
      </c>
      <c r="C13" s="345">
        <v>5839</v>
      </c>
      <c r="D13" s="345">
        <v>9355.2999999999993</v>
      </c>
      <c r="E13" s="346">
        <v>1949.9</v>
      </c>
      <c r="F13" s="280">
        <v>12.062377267926884</v>
      </c>
      <c r="G13" s="347">
        <v>2950</v>
      </c>
      <c r="H13" s="84" t="s">
        <v>16</v>
      </c>
      <c r="I13" s="18"/>
    </row>
    <row r="14" spans="1:9" ht="12.75" customHeight="1" x14ac:dyDescent="0.2">
      <c r="A14" s="10" t="s">
        <v>21</v>
      </c>
      <c r="B14" s="342">
        <v>242698</v>
      </c>
      <c r="C14" s="340">
        <v>84938</v>
      </c>
      <c r="D14" s="340">
        <v>114242</v>
      </c>
      <c r="E14" s="343">
        <v>43518</v>
      </c>
      <c r="F14" s="291">
        <v>14.106166194907324</v>
      </c>
      <c r="G14" s="341">
        <v>2920</v>
      </c>
      <c r="H14" s="10" t="s">
        <v>21</v>
      </c>
      <c r="I14" s="18"/>
    </row>
    <row r="15" spans="1:9" ht="12.75" customHeight="1" x14ac:dyDescent="0.2">
      <c r="A15" s="84" t="s">
        <v>6</v>
      </c>
      <c r="B15" s="344">
        <v>1595.1</v>
      </c>
      <c r="C15" s="345">
        <v>319.7</v>
      </c>
      <c r="D15" s="345">
        <v>964.6</v>
      </c>
      <c r="E15" s="346">
        <v>310.8</v>
      </c>
      <c r="F15" s="280">
        <v>11.724107516923551</v>
      </c>
      <c r="G15" s="347">
        <v>1200</v>
      </c>
      <c r="H15" s="84" t="s">
        <v>6</v>
      </c>
      <c r="I15" s="18"/>
    </row>
    <row r="16" spans="1:9" ht="12.75" customHeight="1" x14ac:dyDescent="0.2">
      <c r="A16" s="10" t="s">
        <v>24</v>
      </c>
      <c r="B16" s="342">
        <v>12505.9</v>
      </c>
      <c r="C16" s="340">
        <v>4585.6000000000004</v>
      </c>
      <c r="D16" s="340">
        <v>4551.5</v>
      </c>
      <c r="E16" s="343">
        <v>3368.8</v>
      </c>
      <c r="F16" s="291">
        <v>12.464940206481501</v>
      </c>
      <c r="G16" s="341">
        <v>2540</v>
      </c>
      <c r="H16" s="10" t="s">
        <v>24</v>
      </c>
      <c r="I16" s="18"/>
    </row>
    <row r="17" spans="1:9" ht="12.75" customHeight="1" x14ac:dyDescent="0.2">
      <c r="A17" s="84" t="s">
        <v>17</v>
      </c>
      <c r="B17" s="344">
        <v>18040.7</v>
      </c>
      <c r="C17" s="345">
        <v>4320</v>
      </c>
      <c r="D17" s="345">
        <v>5771.6</v>
      </c>
      <c r="E17" s="346">
        <v>7949.1</v>
      </c>
      <c r="F17" s="280">
        <v>12.925637480028374</v>
      </c>
      <c r="G17" s="347">
        <v>1680</v>
      </c>
      <c r="H17" s="84" t="s">
        <v>17</v>
      </c>
      <c r="I17" s="18"/>
    </row>
    <row r="18" spans="1:9" ht="12.75" customHeight="1" x14ac:dyDescent="0.2">
      <c r="A18" s="10" t="s">
        <v>22</v>
      </c>
      <c r="B18" s="342">
        <v>91546</v>
      </c>
      <c r="C18" s="340">
        <v>23815</v>
      </c>
      <c r="D18" s="340">
        <v>53383</v>
      </c>
      <c r="E18" s="343">
        <v>14348</v>
      </c>
      <c r="F18" s="298">
        <v>12.37849144825889</v>
      </c>
      <c r="G18" s="348">
        <v>1940</v>
      </c>
      <c r="H18" s="10" t="s">
        <v>22</v>
      </c>
      <c r="I18" s="18"/>
    </row>
    <row r="19" spans="1:9" ht="12.75" customHeight="1" x14ac:dyDescent="0.2">
      <c r="A19" s="84" t="s">
        <v>23</v>
      </c>
      <c r="B19" s="344">
        <v>178799</v>
      </c>
      <c r="C19" s="345">
        <v>43845</v>
      </c>
      <c r="D19" s="345">
        <v>102720</v>
      </c>
      <c r="E19" s="346">
        <v>32235</v>
      </c>
      <c r="F19" s="280">
        <v>14.109201728781434</v>
      </c>
      <c r="G19" s="347">
        <v>2650</v>
      </c>
      <c r="H19" s="84" t="s">
        <v>23</v>
      </c>
      <c r="I19" s="18"/>
    </row>
    <row r="20" spans="1:9" ht="12.75" customHeight="1" x14ac:dyDescent="0.2">
      <c r="A20" s="10" t="s">
        <v>44</v>
      </c>
      <c r="B20" s="349">
        <v>3712.6</v>
      </c>
      <c r="C20" s="350">
        <v>931.1</v>
      </c>
      <c r="D20" s="350">
        <v>1887.1</v>
      </c>
      <c r="E20" s="351">
        <v>894.5</v>
      </c>
      <c r="F20" s="317">
        <v>9.3806061034833004</v>
      </c>
      <c r="G20" s="352">
        <v>910</v>
      </c>
      <c r="H20" s="10" t="s">
        <v>44</v>
      </c>
      <c r="I20" s="18"/>
    </row>
    <row r="21" spans="1:9" ht="12.75" customHeight="1" x14ac:dyDescent="0.2">
      <c r="A21" s="84" t="s">
        <v>25</v>
      </c>
      <c r="B21" s="344">
        <v>140483.6</v>
      </c>
      <c r="C21" s="345">
        <v>34970.9</v>
      </c>
      <c r="D21" s="345">
        <v>84337.1</v>
      </c>
      <c r="E21" s="346">
        <v>21175.599999999999</v>
      </c>
      <c r="F21" s="280">
        <v>12.920892008005818</v>
      </c>
      <c r="G21" s="347">
        <v>2350</v>
      </c>
      <c r="H21" s="84" t="s">
        <v>25</v>
      </c>
      <c r="I21" s="18"/>
    </row>
    <row r="22" spans="1:9" ht="12.75" customHeight="1" x14ac:dyDescent="0.2">
      <c r="A22" s="10" t="s">
        <v>4</v>
      </c>
      <c r="B22" s="342">
        <v>2414.1999999999998</v>
      </c>
      <c r="C22" s="340">
        <v>590.29999999999995</v>
      </c>
      <c r="D22" s="340">
        <v>1289.4000000000001</v>
      </c>
      <c r="E22" s="343">
        <v>534.5</v>
      </c>
      <c r="F22" s="291">
        <v>15.327767372464365</v>
      </c>
      <c r="G22" s="341">
        <v>2740</v>
      </c>
      <c r="H22" s="10" t="s">
        <v>4</v>
      </c>
      <c r="I22" s="300"/>
    </row>
    <row r="23" spans="1:9" ht="12.75" customHeight="1" x14ac:dyDescent="0.2">
      <c r="A23" s="84" t="s">
        <v>8</v>
      </c>
      <c r="B23" s="344">
        <v>2201.6999999999998</v>
      </c>
      <c r="C23" s="345">
        <v>452.9</v>
      </c>
      <c r="D23" s="345">
        <v>1262.3</v>
      </c>
      <c r="E23" s="346">
        <v>486.5</v>
      </c>
      <c r="F23" s="280">
        <v>12.142486846604381</v>
      </c>
      <c r="G23" s="347">
        <v>1150</v>
      </c>
      <c r="H23" s="84" t="s">
        <v>8</v>
      </c>
      <c r="I23" s="18"/>
    </row>
    <row r="24" spans="1:9" ht="12.75" customHeight="1" x14ac:dyDescent="0.2">
      <c r="A24" s="10" t="s">
        <v>9</v>
      </c>
      <c r="B24" s="342">
        <v>4658.5</v>
      </c>
      <c r="C24" s="340">
        <v>998.9</v>
      </c>
      <c r="D24" s="340">
        <v>3141.3</v>
      </c>
      <c r="E24" s="343">
        <v>518.29999999999995</v>
      </c>
      <c r="F24" s="291">
        <v>15.819410486280901</v>
      </c>
      <c r="G24" s="341">
        <v>1670</v>
      </c>
      <c r="H24" s="10" t="s">
        <v>9</v>
      </c>
      <c r="I24" s="18"/>
    </row>
    <row r="25" spans="1:9" ht="12.75" customHeight="1" x14ac:dyDescent="0.2">
      <c r="A25" s="84" t="s">
        <v>26</v>
      </c>
      <c r="B25" s="344">
        <v>3337.3</v>
      </c>
      <c r="C25" s="345">
        <v>999.7</v>
      </c>
      <c r="D25" s="345">
        <v>2218.1999999999998</v>
      </c>
      <c r="E25" s="346">
        <v>119.5</v>
      </c>
      <c r="F25" s="280">
        <v>15.967484187056833</v>
      </c>
      <c r="G25" s="347">
        <v>5370</v>
      </c>
      <c r="H25" s="84" t="s">
        <v>26</v>
      </c>
      <c r="I25" s="18"/>
    </row>
    <row r="26" spans="1:9" ht="12.75" customHeight="1" x14ac:dyDescent="0.2">
      <c r="A26" s="10" t="s">
        <v>7</v>
      </c>
      <c r="B26" s="342">
        <v>9252</v>
      </c>
      <c r="C26" s="340">
        <v>2341.8000000000002</v>
      </c>
      <c r="D26" s="340">
        <v>5737.7</v>
      </c>
      <c r="E26" s="343">
        <v>1172.5</v>
      </c>
      <c r="F26" s="291">
        <v>12.60748109286639</v>
      </c>
      <c r="G26" s="341">
        <v>950</v>
      </c>
      <c r="H26" s="10" t="s">
        <v>7</v>
      </c>
      <c r="I26" s="18"/>
    </row>
    <row r="27" spans="1:9" ht="12.75" customHeight="1" x14ac:dyDescent="0.2">
      <c r="A27" s="84" t="s">
        <v>10</v>
      </c>
      <c r="B27" s="344">
        <v>842.1</v>
      </c>
      <c r="C27" s="345">
        <v>222.8</v>
      </c>
      <c r="D27" s="345">
        <v>394.6</v>
      </c>
      <c r="E27" s="346">
        <v>224.7</v>
      </c>
      <c r="F27" s="280">
        <v>11.516684901531729</v>
      </c>
      <c r="G27" s="347">
        <v>1670</v>
      </c>
      <c r="H27" s="84" t="s">
        <v>10</v>
      </c>
      <c r="I27" s="18"/>
    </row>
    <row r="28" spans="1:9" ht="12.75" customHeight="1" x14ac:dyDescent="0.2">
      <c r="A28" s="10" t="s">
        <v>18</v>
      </c>
      <c r="B28" s="342">
        <v>43435</v>
      </c>
      <c r="C28" s="340">
        <v>11130</v>
      </c>
      <c r="D28" s="340">
        <v>24244</v>
      </c>
      <c r="E28" s="343">
        <v>8061</v>
      </c>
      <c r="F28" s="298">
        <v>12.417627971468187</v>
      </c>
      <c r="G28" s="348">
        <v>2500</v>
      </c>
      <c r="H28" s="10" t="s">
        <v>18</v>
      </c>
      <c r="I28" s="18"/>
    </row>
    <row r="29" spans="1:9" ht="12.75" customHeight="1" x14ac:dyDescent="0.2">
      <c r="A29" s="84" t="s">
        <v>27</v>
      </c>
      <c r="B29" s="344">
        <v>24843.3</v>
      </c>
      <c r="C29" s="345">
        <v>6350.8</v>
      </c>
      <c r="D29" s="345">
        <v>13488.4</v>
      </c>
      <c r="E29" s="346">
        <v>5004.1000000000004</v>
      </c>
      <c r="F29" s="280">
        <v>12.089014715593098</v>
      </c>
      <c r="G29" s="347">
        <v>2800</v>
      </c>
      <c r="H29" s="84" t="s">
        <v>27</v>
      </c>
      <c r="I29" s="18"/>
    </row>
    <row r="30" spans="1:9" ht="12.75" customHeight="1" x14ac:dyDescent="0.2">
      <c r="A30" s="10" t="s">
        <v>11</v>
      </c>
      <c r="B30" s="349">
        <v>39019.9</v>
      </c>
      <c r="C30" s="350">
        <v>10825.5</v>
      </c>
      <c r="D30" s="350">
        <v>25017.7</v>
      </c>
      <c r="E30" s="351">
        <v>3176.7</v>
      </c>
      <c r="F30" s="317">
        <v>12.847770649255292</v>
      </c>
      <c r="G30" s="352">
        <v>1020</v>
      </c>
      <c r="H30" s="10" t="s">
        <v>11</v>
      </c>
      <c r="I30" s="55"/>
    </row>
    <row r="31" spans="1:9" ht="12.75" customHeight="1" x14ac:dyDescent="0.2">
      <c r="A31" s="84" t="s">
        <v>28</v>
      </c>
      <c r="B31" s="344">
        <v>19298.400000000001</v>
      </c>
      <c r="C31" s="345">
        <v>6824.3</v>
      </c>
      <c r="D31" s="345">
        <v>9947.7999999999993</v>
      </c>
      <c r="E31" s="346">
        <v>2526.1999999999998</v>
      </c>
      <c r="F31" s="280">
        <v>13.239828156108457</v>
      </c>
      <c r="G31" s="347">
        <v>1880</v>
      </c>
      <c r="H31" s="84" t="s">
        <v>28</v>
      </c>
      <c r="I31" s="18"/>
    </row>
    <row r="32" spans="1:9" ht="12.75" customHeight="1" x14ac:dyDescent="0.2">
      <c r="A32" s="10" t="s">
        <v>12</v>
      </c>
      <c r="B32" s="342">
        <v>16455.099999999999</v>
      </c>
      <c r="C32" s="340">
        <v>3924.2</v>
      </c>
      <c r="D32" s="340">
        <v>8146.9</v>
      </c>
      <c r="E32" s="343">
        <v>4384.1000000000004</v>
      </c>
      <c r="F32" s="291">
        <v>12.139693790903436</v>
      </c>
      <c r="G32" s="341">
        <v>850</v>
      </c>
      <c r="H32" s="10" t="s">
        <v>12</v>
      </c>
      <c r="I32" s="18"/>
    </row>
    <row r="33" spans="1:9" ht="12.75" customHeight="1" x14ac:dyDescent="0.2">
      <c r="A33" s="84" t="s">
        <v>14</v>
      </c>
      <c r="B33" s="344">
        <v>4499.8</v>
      </c>
      <c r="C33" s="345">
        <v>1312</v>
      </c>
      <c r="D33" s="345">
        <v>2918</v>
      </c>
      <c r="E33" s="346">
        <v>269.8</v>
      </c>
      <c r="F33" s="280">
        <v>16.964629061324207</v>
      </c>
      <c r="G33" s="347">
        <v>2150</v>
      </c>
      <c r="H33" s="84" t="s">
        <v>14</v>
      </c>
      <c r="I33" s="18"/>
    </row>
    <row r="34" spans="1:9" ht="12.75" customHeight="1" x14ac:dyDescent="0.2">
      <c r="A34" s="10" t="s">
        <v>13</v>
      </c>
      <c r="B34" s="342">
        <v>3450.1</v>
      </c>
      <c r="C34" s="340">
        <v>860.4</v>
      </c>
      <c r="D34" s="340">
        <v>1836</v>
      </c>
      <c r="E34" s="343">
        <v>753.8</v>
      </c>
      <c r="F34" s="291">
        <v>6.5384906947655681</v>
      </c>
      <c r="G34" s="341">
        <v>630</v>
      </c>
      <c r="H34" s="10" t="s">
        <v>13</v>
      </c>
      <c r="I34" s="18"/>
    </row>
    <row r="35" spans="1:9" ht="12.75" customHeight="1" x14ac:dyDescent="0.2">
      <c r="A35" s="84" t="s">
        <v>29</v>
      </c>
      <c r="B35" s="344">
        <v>13970</v>
      </c>
      <c r="C35" s="345">
        <v>3774</v>
      </c>
      <c r="D35" s="345">
        <v>7598</v>
      </c>
      <c r="E35" s="346">
        <v>2598</v>
      </c>
      <c r="F35" s="280">
        <v>11.611187300004156</v>
      </c>
      <c r="G35" s="347">
        <v>2530</v>
      </c>
      <c r="H35" s="84" t="s">
        <v>29</v>
      </c>
      <c r="I35" s="18"/>
    </row>
    <row r="36" spans="1:9" ht="12.75" customHeight="1" x14ac:dyDescent="0.2">
      <c r="A36" s="11" t="s">
        <v>30</v>
      </c>
      <c r="B36" s="660">
        <v>26792.5</v>
      </c>
      <c r="C36" s="661">
        <v>7567.5</v>
      </c>
      <c r="D36" s="661">
        <v>13239.8</v>
      </c>
      <c r="E36" s="662">
        <v>5985.1</v>
      </c>
      <c r="F36" s="496">
        <v>12.947840391559511</v>
      </c>
      <c r="G36" s="663">
        <v>2610</v>
      </c>
      <c r="H36" s="11" t="s">
        <v>30</v>
      </c>
      <c r="I36" s="18"/>
    </row>
    <row r="37" spans="1:9" ht="12.75" customHeight="1" x14ac:dyDescent="0.2">
      <c r="A37" s="230" t="s">
        <v>19</v>
      </c>
      <c r="B37" s="353">
        <v>212740.2</v>
      </c>
      <c r="C37" s="354">
        <v>60805.2</v>
      </c>
      <c r="D37" s="354">
        <v>86784.7</v>
      </c>
      <c r="E37" s="355">
        <v>65150.3</v>
      </c>
      <c r="F37" s="318">
        <v>13.825229610112515</v>
      </c>
      <c r="G37" s="356">
        <v>3180</v>
      </c>
      <c r="H37" s="230" t="s">
        <v>19</v>
      </c>
      <c r="I37" s="18"/>
    </row>
    <row r="38" spans="1:9" ht="12.75" customHeight="1" x14ac:dyDescent="0.2">
      <c r="A38" s="303" t="s">
        <v>251</v>
      </c>
      <c r="B38" s="5"/>
      <c r="C38" s="5"/>
      <c r="D38" s="5"/>
      <c r="E38" s="5"/>
      <c r="I38" s="18"/>
    </row>
    <row r="39" spans="1:9" ht="12.75" customHeight="1" x14ac:dyDescent="0.2">
      <c r="A39" s="847" t="s">
        <v>340</v>
      </c>
      <c r="B39" s="847"/>
      <c r="C39" s="847"/>
      <c r="D39" s="847"/>
      <c r="E39" s="847"/>
      <c r="F39" s="847"/>
      <c r="G39" s="847"/>
      <c r="H39" s="297"/>
      <c r="I39" s="18"/>
    </row>
    <row r="40" spans="1:9" ht="15" customHeight="1" x14ac:dyDescent="0.2">
      <c r="A40" s="803"/>
      <c r="B40" s="803"/>
      <c r="C40" s="803"/>
      <c r="D40" s="803"/>
      <c r="E40" s="803"/>
      <c r="F40" s="299"/>
      <c r="G40" s="299"/>
    </row>
    <row r="41" spans="1:9" ht="12.75" customHeight="1" x14ac:dyDescent="0.2"/>
    <row r="43" spans="1:9" x14ac:dyDescent="0.2">
      <c r="B43" s="434"/>
      <c r="C43" s="434"/>
      <c r="D43" s="434"/>
      <c r="E43" s="434"/>
    </row>
  </sheetData>
  <mergeCells count="10">
    <mergeCell ref="A40:E40"/>
    <mergeCell ref="A39:G39"/>
    <mergeCell ref="C7:E7"/>
    <mergeCell ref="A2:H2"/>
    <mergeCell ref="A3:H3"/>
    <mergeCell ref="A4:H4"/>
    <mergeCell ref="B5:B6"/>
    <mergeCell ref="C5:E5"/>
    <mergeCell ref="F5:F6"/>
    <mergeCell ref="G5:G6"/>
  </mergeCells>
  <phoneticPr fontId="4" type="noConversion"/>
  <printOptions horizontalCentered="1"/>
  <pageMargins left="0.6692913385826772" right="0.27559055118110237" top="0.51181102362204722" bottom="0.27559055118110237" header="0" footer="0"/>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T2.1</vt:lpstr>
      <vt:lpstr>overview</vt:lpstr>
      <vt:lpstr>growth_eu27</vt:lpstr>
      <vt:lpstr>limits</vt:lpstr>
      <vt:lpstr>weights</vt:lpstr>
      <vt:lpstr>empl</vt:lpstr>
      <vt:lpstr>entrpr</vt:lpstr>
      <vt:lpstr>turnov</vt:lpstr>
      <vt:lpstr>house_exp_type</vt:lpstr>
      <vt:lpstr>price_index</vt:lpstr>
      <vt:lpstr>trade_by_mode</vt:lpstr>
      <vt:lpstr>tax_fuel</vt:lpstr>
      <vt:lpstr>tax_otrans</vt:lpstr>
      <vt:lpstr>tax_ontot</vt:lpstr>
      <vt:lpstr>world_infr</vt:lpstr>
      <vt:lpstr>world_perf</vt:lpstr>
      <vt:lpstr>empl!Print_Area</vt:lpstr>
      <vt:lpstr>growth_eu27!Print_Area</vt:lpstr>
      <vt:lpstr>limits!Print_Area</vt:lpstr>
      <vt:lpstr>overview!Print_Area</vt:lpstr>
      <vt:lpstr>T2.1!Print_Area</vt:lpstr>
      <vt:lpstr>weights!Print_Area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LUPU Iuliana (MOVE)</cp:lastModifiedBy>
  <cp:lastPrinted>2021-07-07T12:31:19Z</cp:lastPrinted>
  <dcterms:created xsi:type="dcterms:W3CDTF">2003-09-05T14:33:05Z</dcterms:created>
  <dcterms:modified xsi:type="dcterms:W3CDTF">2021-09-13T11:31:49Z</dcterms:modified>
</cp:coreProperties>
</file>