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2 work files\To publish\"/>
    </mc:Choice>
  </mc:AlternateContent>
  <bookViews>
    <workbookView xWindow="0" yWindow="0" windowWidth="13665" windowHeight="5880" tabRatio="882"/>
  </bookViews>
  <sheets>
    <sheet name="T2.3" sheetId="140" r:id="rId1"/>
    <sheet name="passeng_graph" sheetId="138" r:id="rId2"/>
    <sheet name="perf_mode_pkm" sheetId="71" r:id="rId3"/>
    <sheet name="split_mode_pkm" sheetId="72" r:id="rId4"/>
    <sheet name="cars" sheetId="143" r:id="rId5"/>
    <sheet name="bus_coach" sheetId="144" r:id="rId6"/>
    <sheet name="tram_metro" sheetId="145" r:id="rId7"/>
    <sheet name="rail_pkm" sheetId="146" r:id="rId8"/>
    <sheet name="hs_rail" sheetId="97" r:id="rId9"/>
    <sheet name="USA" sheetId="142" r:id="rId10"/>
  </sheets>
  <externalReferences>
    <externalReference r:id="rId11"/>
  </externalReference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bus_coach!$B$1:$AK$50</definedName>
    <definedName name="_xlnm.Print_Area" localSheetId="4">cars!$B$1:$AK$48</definedName>
    <definedName name="_xlnm.Print_Area" localSheetId="8">hs_rail!#REF!</definedName>
    <definedName name="_xlnm.Print_Area" localSheetId="1">passeng_graph!$B$1:$N$32</definedName>
    <definedName name="_xlnm.Print_Area" localSheetId="2">perf_mode_pkm!$B$1:$J$63</definedName>
    <definedName name="_xlnm.Print_Area" localSheetId="7">rail_pkm!$B$1:$AT$44</definedName>
    <definedName name="_xlnm.Print_Area" localSheetId="3">split_mode_pkm!#REF!</definedName>
    <definedName name="_xlnm.Print_Area" localSheetId="0">'T2.3'!$B$1:$E$25</definedName>
    <definedName name="_xlnm.Print_Area" localSheetId="6">tram_metro!$B$1:$AJ$49</definedName>
    <definedName name="_xlnm.Print_Area" localSheetId="9">USA!$B$1:$I$84</definedName>
    <definedName name="Z_534C28F4_E90D_11D3_A4B3_0050041AE0D6_.wvu.PrintArea" localSheetId="3" hidden="1">split_mode_pkm!#REF!</definedName>
  </definedNames>
  <calcPr calcId="162913"/>
</workbook>
</file>

<file path=xl/calcChain.xml><?xml version="1.0" encoding="utf-8"?>
<calcChain xmlns="http://schemas.openxmlformats.org/spreadsheetml/2006/main">
  <c r="C43" i="71" l="1"/>
  <c r="I35" i="71" l="1"/>
  <c r="N8" i="72" l="1"/>
  <c r="E8" i="72" s="1"/>
  <c r="N9" i="72"/>
  <c r="C9" i="72" s="1"/>
  <c r="N10" i="72"/>
  <c r="E10" i="72" s="1"/>
  <c r="N11" i="72"/>
  <c r="D11" i="72" s="1"/>
  <c r="N12" i="72"/>
  <c r="E12" i="72" s="1"/>
  <c r="N13" i="72"/>
  <c r="C13" i="72" s="1"/>
  <c r="N14" i="72"/>
  <c r="E14" i="72" s="1"/>
  <c r="N15" i="72"/>
  <c r="D15" i="72" s="1"/>
  <c r="N16" i="72"/>
  <c r="E16" i="72" s="1"/>
  <c r="N17" i="72"/>
  <c r="C17" i="72" s="1"/>
  <c r="N18" i="72"/>
  <c r="E18" i="72" s="1"/>
  <c r="N19" i="72"/>
  <c r="D19" i="72" s="1"/>
  <c r="N20" i="72"/>
  <c r="D20" i="72" s="1"/>
  <c r="N21" i="72"/>
  <c r="E21" i="72" s="1"/>
  <c r="N22" i="72"/>
  <c r="D22" i="72" s="1"/>
  <c r="N23" i="72"/>
  <c r="E23" i="72" s="1"/>
  <c r="N24" i="72"/>
  <c r="E24" i="72" s="1"/>
  <c r="N25" i="72"/>
  <c r="C25" i="72" s="1"/>
  <c r="N26" i="72"/>
  <c r="E26" i="72" s="1"/>
  <c r="N27" i="72"/>
  <c r="D27" i="72" s="1"/>
  <c r="N28" i="72"/>
  <c r="E28" i="72" s="1"/>
  <c r="N29" i="72"/>
  <c r="C29" i="72" s="1"/>
  <c r="N30" i="72"/>
  <c r="E30" i="72" s="1"/>
  <c r="N31" i="72"/>
  <c r="D31" i="72" s="1"/>
  <c r="N32" i="72"/>
  <c r="F32" i="72" s="1"/>
  <c r="N33" i="72"/>
  <c r="C33" i="72" s="1"/>
  <c r="N34" i="72"/>
  <c r="F34" i="72" s="1"/>
  <c r="N38" i="72"/>
  <c r="C38" i="72" s="1"/>
  <c r="N39" i="72"/>
  <c r="C39" i="72" s="1"/>
  <c r="N40" i="72"/>
  <c r="E40" i="72" s="1"/>
  <c r="N41" i="72"/>
  <c r="E41" i="72" s="1"/>
  <c r="N42" i="72"/>
  <c r="C42" i="72" s="1"/>
  <c r="N35" i="72"/>
  <c r="C35" i="72" s="1"/>
  <c r="N36" i="72"/>
  <c r="D36" i="72" s="1"/>
  <c r="N37" i="72"/>
  <c r="F37" i="72" s="1"/>
  <c r="N7" i="72"/>
  <c r="F7" i="72" s="1"/>
  <c r="F27" i="72" l="1"/>
  <c r="F15" i="72"/>
  <c r="F42" i="72"/>
  <c r="E37" i="72"/>
  <c r="C28" i="72"/>
  <c r="C20" i="72"/>
  <c r="C12" i="72"/>
  <c r="C8" i="72"/>
  <c r="C27" i="72"/>
  <c r="C19" i="72"/>
  <c r="C11" i="72"/>
  <c r="F24" i="72"/>
  <c r="F11" i="72"/>
  <c r="C32" i="72"/>
  <c r="C24" i="72"/>
  <c r="C16" i="72"/>
  <c r="C41" i="72"/>
  <c r="E34" i="72"/>
  <c r="F22" i="72"/>
  <c r="C31" i="72"/>
  <c r="C23" i="72"/>
  <c r="C15" i="72"/>
  <c r="C37" i="72"/>
  <c r="E32" i="72"/>
  <c r="F19" i="72"/>
  <c r="D33" i="72"/>
  <c r="D21" i="72"/>
  <c r="D40" i="72"/>
  <c r="F17" i="72"/>
  <c r="C40" i="72"/>
  <c r="C36" i="72"/>
  <c r="D32" i="72"/>
  <c r="D28" i="72"/>
  <c r="D24" i="72"/>
  <c r="D16" i="72"/>
  <c r="D12" i="72"/>
  <c r="D8" i="72"/>
  <c r="D39" i="72"/>
  <c r="D35" i="72"/>
  <c r="E42" i="72"/>
  <c r="E39" i="72"/>
  <c r="F36" i="72"/>
  <c r="F33" i="72"/>
  <c r="E31" i="72"/>
  <c r="E29" i="72"/>
  <c r="E27" i="72"/>
  <c r="E22" i="72"/>
  <c r="E19" i="72"/>
  <c r="E17" i="72"/>
  <c r="E15" i="72"/>
  <c r="E13" i="72"/>
  <c r="E11" i="72"/>
  <c r="E9" i="72"/>
  <c r="D25" i="72"/>
  <c r="D13" i="72"/>
  <c r="C7" i="72"/>
  <c r="C34" i="72"/>
  <c r="C30" i="72"/>
  <c r="C26" i="72"/>
  <c r="C22" i="72"/>
  <c r="C18" i="72"/>
  <c r="C14" i="72"/>
  <c r="C10" i="72"/>
  <c r="D7" i="72"/>
  <c r="D23" i="72"/>
  <c r="D42" i="72"/>
  <c r="D38" i="72"/>
  <c r="E7" i="72"/>
  <c r="F41" i="72"/>
  <c r="E38" i="72"/>
  <c r="E36" i="72"/>
  <c r="E33" i="72"/>
  <c r="F30" i="72"/>
  <c r="F28" i="72"/>
  <c r="F26" i="72"/>
  <c r="F23" i="72"/>
  <c r="F21" i="72"/>
  <c r="F18" i="72"/>
  <c r="F16" i="72"/>
  <c r="F14" i="72"/>
  <c r="F12" i="72"/>
  <c r="F10" i="72"/>
  <c r="F8" i="72"/>
  <c r="D29" i="72"/>
  <c r="D17" i="72"/>
  <c r="D9" i="72"/>
  <c r="F29" i="72"/>
  <c r="F13" i="72"/>
  <c r="F9" i="72"/>
  <c r="C21" i="72"/>
  <c r="D34" i="72"/>
  <c r="D30" i="72"/>
  <c r="D26" i="72"/>
  <c r="D18" i="72"/>
  <c r="D14" i="72"/>
  <c r="D10" i="72"/>
  <c r="D41" i="72"/>
  <c r="D37" i="72"/>
  <c r="D44" i="138"/>
  <c r="E44" i="138"/>
  <c r="F44" i="138"/>
  <c r="G44" i="138"/>
  <c r="H44" i="138"/>
  <c r="I44" i="138"/>
  <c r="J44" i="138"/>
  <c r="K44" i="138"/>
  <c r="L44" i="138"/>
  <c r="M44" i="138"/>
  <c r="N44" i="138"/>
  <c r="O44" i="138"/>
  <c r="P44" i="138"/>
  <c r="Q44" i="138"/>
  <c r="R44" i="138"/>
  <c r="S44" i="138"/>
  <c r="T44" i="138"/>
  <c r="U44" i="138"/>
  <c r="V44" i="138"/>
  <c r="W44" i="138"/>
  <c r="X44" i="138"/>
  <c r="Y44" i="138"/>
  <c r="Z44" i="138"/>
  <c r="AA44" i="138"/>
  <c r="AB44" i="138"/>
  <c r="C44" i="138"/>
  <c r="N49" i="72" l="1"/>
  <c r="M49" i="72"/>
  <c r="L49" i="72"/>
  <c r="K49" i="72"/>
  <c r="J49" i="72"/>
  <c r="O49" i="72" l="1"/>
  <c r="F32" i="71" l="1"/>
  <c r="O35" i="97" l="1"/>
  <c r="N35" i="97"/>
  <c r="L35" i="97"/>
  <c r="J35" i="97"/>
  <c r="H35" i="97"/>
  <c r="G35" i="97"/>
  <c r="F35" i="97"/>
  <c r="D37" i="71" l="1"/>
  <c r="E37" i="71"/>
  <c r="F37" i="71"/>
  <c r="G37" i="71"/>
  <c r="H37" i="71"/>
  <c r="I37" i="71"/>
  <c r="C37" i="71"/>
  <c r="D36" i="71"/>
  <c r="E36" i="71"/>
  <c r="F36" i="71"/>
  <c r="G36" i="71"/>
  <c r="H36" i="71"/>
  <c r="I36" i="71"/>
  <c r="C36" i="71"/>
  <c r="D35" i="71"/>
  <c r="E35" i="71"/>
  <c r="F35" i="71"/>
  <c r="G35" i="71"/>
  <c r="H35" i="71"/>
  <c r="D33" i="71"/>
  <c r="E33" i="71"/>
  <c r="F33" i="71"/>
  <c r="G33" i="71"/>
  <c r="H33" i="71"/>
  <c r="I33" i="71"/>
  <c r="C33" i="71"/>
  <c r="C35" i="71"/>
  <c r="D34" i="71"/>
  <c r="E34" i="71"/>
  <c r="F34" i="71"/>
  <c r="G34" i="71"/>
  <c r="H34" i="71"/>
  <c r="I34" i="71"/>
  <c r="C34" i="71"/>
  <c r="J8" i="71"/>
  <c r="J9" i="71"/>
  <c r="J10" i="71"/>
  <c r="J11" i="71"/>
  <c r="J12" i="71"/>
  <c r="J13" i="71"/>
  <c r="J14" i="71"/>
  <c r="J15" i="71"/>
  <c r="J16" i="71"/>
  <c r="J17" i="71"/>
  <c r="J18" i="71"/>
  <c r="J19" i="71"/>
  <c r="J20" i="71"/>
  <c r="J21" i="71"/>
  <c r="J22" i="71"/>
  <c r="J23" i="71"/>
  <c r="J24" i="71"/>
  <c r="J25" i="71"/>
  <c r="J26" i="71"/>
  <c r="J27" i="71"/>
  <c r="J28" i="71"/>
  <c r="J29" i="71"/>
  <c r="J30" i="71"/>
  <c r="J31" i="71"/>
  <c r="J32" i="71"/>
  <c r="F68" i="71" s="1"/>
  <c r="J35" i="71" l="1"/>
  <c r="J36" i="71"/>
  <c r="I68" i="71"/>
  <c r="E68" i="71"/>
  <c r="J37" i="71"/>
  <c r="H68" i="71"/>
  <c r="D68" i="71"/>
  <c r="G68" i="71"/>
  <c r="C68" i="71"/>
  <c r="D67" i="142" l="1"/>
  <c r="E67" i="142"/>
  <c r="F67" i="142"/>
  <c r="G67" i="142"/>
  <c r="H67" i="142"/>
  <c r="C67" i="142"/>
  <c r="C63" i="142"/>
  <c r="D63" i="142"/>
  <c r="E63" i="142"/>
  <c r="F63" i="142"/>
  <c r="G63" i="142"/>
  <c r="H63" i="142"/>
  <c r="I33" i="142"/>
  <c r="L33" i="142" s="1"/>
  <c r="O33" i="142" l="1"/>
  <c r="N33" i="142"/>
  <c r="Q33" i="142"/>
  <c r="M33" i="142"/>
  <c r="P33" i="142"/>
  <c r="P34" i="97"/>
  <c r="I34" i="97"/>
  <c r="I35" i="97" l="1"/>
  <c r="D66" i="142"/>
  <c r="E66" i="142"/>
  <c r="F66" i="142"/>
  <c r="G66" i="142"/>
  <c r="H66" i="142"/>
  <c r="C66" i="142"/>
  <c r="D64" i="142"/>
  <c r="E64" i="142"/>
  <c r="F64" i="142"/>
  <c r="G64" i="142"/>
  <c r="H64" i="142"/>
  <c r="E45" i="142"/>
  <c r="E46" i="142"/>
  <c r="E47" i="142"/>
  <c r="E48" i="142"/>
  <c r="E49" i="142"/>
  <c r="E50" i="142"/>
  <c r="E51" i="142"/>
  <c r="E52" i="142"/>
  <c r="E53" i="142"/>
  <c r="E54" i="142"/>
  <c r="E55" i="142"/>
  <c r="E56" i="142"/>
  <c r="E57" i="142"/>
  <c r="E58" i="142"/>
  <c r="E59" i="142"/>
  <c r="E60" i="142"/>
  <c r="E61" i="142"/>
  <c r="E62" i="142"/>
  <c r="D45" i="142"/>
  <c r="D46" i="142"/>
  <c r="D47" i="142"/>
  <c r="D48" i="142"/>
  <c r="D49" i="142"/>
  <c r="D50" i="142"/>
  <c r="D51" i="142"/>
  <c r="D52" i="142"/>
  <c r="D53" i="142"/>
  <c r="D54" i="142"/>
  <c r="D55" i="142"/>
  <c r="D56" i="142"/>
  <c r="D57" i="142"/>
  <c r="D58" i="142"/>
  <c r="D59" i="142"/>
  <c r="D60" i="142"/>
  <c r="D61" i="142"/>
  <c r="D62" i="142"/>
  <c r="C45" i="142"/>
  <c r="C46" i="142"/>
  <c r="C47" i="142"/>
  <c r="C48" i="142"/>
  <c r="C49" i="142"/>
  <c r="C50" i="142"/>
  <c r="C51" i="142"/>
  <c r="C52" i="142"/>
  <c r="C53" i="142"/>
  <c r="C54" i="142"/>
  <c r="C55" i="142"/>
  <c r="C56" i="142"/>
  <c r="C57" i="142"/>
  <c r="C58" i="142"/>
  <c r="C59" i="142"/>
  <c r="C60" i="142"/>
  <c r="C61" i="142"/>
  <c r="C62" i="142"/>
  <c r="D44" i="142"/>
  <c r="E44" i="142"/>
  <c r="F44" i="142"/>
  <c r="G44" i="142"/>
  <c r="H44" i="142"/>
  <c r="C44" i="142"/>
  <c r="H54" i="142" l="1"/>
  <c r="H55" i="142"/>
  <c r="H56" i="142"/>
  <c r="H57" i="142"/>
  <c r="H58" i="142"/>
  <c r="H59" i="142"/>
  <c r="H60" i="142"/>
  <c r="H61" i="142"/>
  <c r="H62" i="142"/>
  <c r="G50" i="142"/>
  <c r="G51" i="142"/>
  <c r="G52" i="142"/>
  <c r="G53" i="142"/>
  <c r="G54" i="142"/>
  <c r="G55" i="142"/>
  <c r="G56" i="142"/>
  <c r="G57" i="142"/>
  <c r="G58" i="142"/>
  <c r="G59" i="142"/>
  <c r="G60" i="142"/>
  <c r="F50" i="142"/>
  <c r="F51" i="142"/>
  <c r="F52" i="142"/>
  <c r="F53" i="142"/>
  <c r="F54" i="142"/>
  <c r="F55" i="142"/>
  <c r="F56" i="142"/>
  <c r="F57" i="142"/>
  <c r="F58" i="142"/>
  <c r="F59" i="142"/>
  <c r="F60" i="142"/>
  <c r="F61" i="142"/>
  <c r="F62" i="142"/>
  <c r="G61" i="142" l="1"/>
  <c r="M34" i="97"/>
  <c r="M33" i="97"/>
  <c r="M32" i="97"/>
  <c r="M31" i="97"/>
  <c r="M30" i="97"/>
  <c r="M29" i="97"/>
  <c r="M28" i="97"/>
  <c r="M27" i="97"/>
  <c r="M26" i="97"/>
  <c r="M25" i="97"/>
  <c r="O34" i="97"/>
  <c r="N34" i="97"/>
  <c r="L34" i="97"/>
  <c r="K34" i="97"/>
  <c r="J34" i="97"/>
  <c r="H34" i="97"/>
  <c r="G34" i="97"/>
  <c r="F34" i="97"/>
  <c r="E34" i="97"/>
  <c r="E35" i="97" l="1"/>
  <c r="M35" i="97"/>
  <c r="G62" i="142"/>
  <c r="I32" i="142"/>
  <c r="I63" i="142" s="1"/>
  <c r="Q35" i="97" l="1"/>
  <c r="O32" i="142"/>
  <c r="M32" i="142"/>
  <c r="Q32" i="142"/>
  <c r="L32" i="142"/>
  <c r="N32" i="142"/>
  <c r="P32" i="142"/>
  <c r="R6" i="97" l="1"/>
  <c r="R7" i="97"/>
  <c r="R8" i="97"/>
  <c r="R9" i="97"/>
  <c r="R10" i="97"/>
  <c r="R11" i="97"/>
  <c r="R12" i="97"/>
  <c r="R13" i="97"/>
  <c r="R14" i="97"/>
  <c r="R15" i="97"/>
  <c r="R16" i="97"/>
  <c r="R17" i="97"/>
  <c r="R18" i="97"/>
  <c r="R19" i="97"/>
  <c r="R20" i="97"/>
  <c r="R21" i="97"/>
  <c r="R22" i="97"/>
  <c r="R23" i="97"/>
  <c r="R24" i="97"/>
  <c r="R26" i="97"/>
  <c r="R27" i="97"/>
  <c r="R28" i="97"/>
  <c r="R29" i="97"/>
  <c r="R30" i="97"/>
  <c r="R31" i="97"/>
  <c r="R32" i="97"/>
  <c r="Q6" i="97"/>
  <c r="Q7" i="97"/>
  <c r="Q8" i="97"/>
  <c r="Q9" i="97"/>
  <c r="Q10" i="97"/>
  <c r="Q11" i="97"/>
  <c r="Q12" i="97"/>
  <c r="Q13" i="97"/>
  <c r="Q14" i="97"/>
  <c r="Q15" i="97"/>
  <c r="Q16" i="97"/>
  <c r="Q17" i="97"/>
  <c r="Q18" i="97"/>
  <c r="Q19" i="97"/>
  <c r="Q20" i="97"/>
  <c r="Q21" i="97"/>
  <c r="Q22" i="97"/>
  <c r="Q23" i="97"/>
  <c r="Q24" i="97"/>
  <c r="Q26" i="97"/>
  <c r="Q27" i="97"/>
  <c r="Q28" i="97"/>
  <c r="Q29" i="97"/>
  <c r="Q30" i="97"/>
  <c r="Q31" i="97"/>
  <c r="Q32" i="97"/>
  <c r="S32" i="97" l="1"/>
  <c r="S31" i="97"/>
  <c r="R5" i="97"/>
  <c r="Q5" i="97"/>
  <c r="D33" i="97"/>
  <c r="Q33" i="97" l="1"/>
  <c r="D34" i="97"/>
  <c r="R33" i="97"/>
  <c r="J7" i="71"/>
  <c r="F44" i="71"/>
  <c r="I45" i="71"/>
  <c r="I49" i="71"/>
  <c r="H50" i="71"/>
  <c r="G51" i="71"/>
  <c r="F52" i="71"/>
  <c r="I53" i="71"/>
  <c r="G55" i="71"/>
  <c r="F56" i="71"/>
  <c r="I57" i="71"/>
  <c r="H46" i="71"/>
  <c r="G47" i="71"/>
  <c r="H54" i="71"/>
  <c r="Q34" i="97" l="1"/>
  <c r="J33" i="71"/>
  <c r="J34" i="71"/>
  <c r="S34" i="97"/>
  <c r="S35" i="97"/>
  <c r="R34" i="97"/>
  <c r="S33" i="97"/>
  <c r="C54" i="71"/>
  <c r="C50" i="71"/>
  <c r="C46" i="71"/>
  <c r="D57" i="71"/>
  <c r="D53" i="71"/>
  <c r="D49" i="71"/>
  <c r="D45" i="71"/>
  <c r="E56" i="71"/>
  <c r="E52" i="71"/>
  <c r="E48" i="71"/>
  <c r="E44" i="71"/>
  <c r="F55" i="71"/>
  <c r="F51" i="71"/>
  <c r="F47" i="71"/>
  <c r="G54" i="71"/>
  <c r="G50" i="71"/>
  <c r="G46" i="71"/>
  <c r="H57" i="71"/>
  <c r="H53" i="71"/>
  <c r="H49" i="71"/>
  <c r="H45" i="71"/>
  <c r="I56" i="71"/>
  <c r="I52" i="71"/>
  <c r="I48" i="71"/>
  <c r="I44" i="71"/>
  <c r="C57" i="71"/>
  <c r="C53" i="71"/>
  <c r="C49" i="71"/>
  <c r="C45" i="71"/>
  <c r="D56" i="71"/>
  <c r="D52" i="71"/>
  <c r="D48" i="71"/>
  <c r="D44" i="71"/>
  <c r="E55" i="71"/>
  <c r="E51" i="71"/>
  <c r="E47" i="71"/>
  <c r="F54" i="71"/>
  <c r="F50" i="71"/>
  <c r="F46" i="71"/>
  <c r="G57" i="71"/>
  <c r="G53" i="71"/>
  <c r="G49" i="71"/>
  <c r="G45" i="71"/>
  <c r="H56" i="71"/>
  <c r="H52" i="71"/>
  <c r="H48" i="71"/>
  <c r="H44" i="71"/>
  <c r="I55" i="71"/>
  <c r="I51" i="71"/>
  <c r="I47" i="71"/>
  <c r="C56" i="71"/>
  <c r="C52" i="71"/>
  <c r="C48" i="71"/>
  <c r="C44" i="71"/>
  <c r="D55" i="71"/>
  <c r="D51" i="71"/>
  <c r="D47" i="71"/>
  <c r="E54" i="71"/>
  <c r="E50" i="71"/>
  <c r="E46" i="71"/>
  <c r="F57" i="71"/>
  <c r="F53" i="71"/>
  <c r="F49" i="71"/>
  <c r="F45" i="71"/>
  <c r="G56" i="71"/>
  <c r="G52" i="71"/>
  <c r="G48" i="71"/>
  <c r="G44" i="71"/>
  <c r="H55" i="71"/>
  <c r="H51" i="71"/>
  <c r="H47" i="71"/>
  <c r="I54" i="71"/>
  <c r="I50" i="71"/>
  <c r="I46" i="71"/>
  <c r="C55" i="71"/>
  <c r="C51" i="71"/>
  <c r="C47" i="71"/>
  <c r="D54" i="71"/>
  <c r="D50" i="71"/>
  <c r="D46" i="71"/>
  <c r="E57" i="71"/>
  <c r="E53" i="71"/>
  <c r="E49" i="71"/>
  <c r="E45" i="71"/>
  <c r="F48" i="71"/>
  <c r="C65" i="71" l="1"/>
  <c r="C60" i="71"/>
  <c r="C66" i="71" l="1"/>
  <c r="G59" i="71"/>
  <c r="I59" i="71"/>
  <c r="D59" i="71"/>
  <c r="H59" i="71"/>
  <c r="F59" i="71"/>
  <c r="E59" i="71"/>
  <c r="C59" i="71"/>
  <c r="D65" i="71"/>
  <c r="H65" i="71"/>
  <c r="I65" i="71"/>
  <c r="F65" i="71"/>
  <c r="E65" i="71"/>
  <c r="G65" i="71"/>
  <c r="F60" i="71"/>
  <c r="E60" i="71"/>
  <c r="D60" i="71"/>
  <c r="I60" i="71"/>
  <c r="G60" i="71"/>
  <c r="H60" i="71"/>
  <c r="E66" i="71"/>
  <c r="G66" i="71"/>
  <c r="I66" i="71"/>
  <c r="D66" i="71"/>
  <c r="F66" i="71"/>
  <c r="H66" i="71"/>
  <c r="I31" i="142"/>
  <c r="I30" i="142"/>
  <c r="P30" i="142" l="1"/>
  <c r="P31" i="142"/>
  <c r="M31" i="142"/>
  <c r="Q31" i="142"/>
  <c r="N31" i="142"/>
  <c r="I61" i="142"/>
  <c r="O31" i="142"/>
  <c r="I62" i="142"/>
  <c r="L30" i="142"/>
  <c r="N30" i="142"/>
  <c r="Q30" i="142"/>
  <c r="M30" i="142"/>
  <c r="O30" i="142"/>
  <c r="L31" i="142"/>
  <c r="I29" i="142" l="1"/>
  <c r="I60" i="142" l="1"/>
  <c r="O29" i="142"/>
  <c r="M29" i="142"/>
  <c r="P29" i="142"/>
  <c r="Q29" i="142"/>
  <c r="N29" i="142"/>
  <c r="L29" i="142"/>
  <c r="S29" i="97" l="1"/>
  <c r="S30" i="97"/>
  <c r="S16" i="97"/>
  <c r="S20" i="97"/>
  <c r="S21" i="97"/>
  <c r="S14" i="97"/>
  <c r="S18" i="97"/>
  <c r="S22" i="97"/>
  <c r="S27" i="97"/>
  <c r="S24" i="97"/>
  <c r="S17" i="97"/>
  <c r="S15" i="97"/>
  <c r="S19" i="97"/>
  <c r="S23" i="97"/>
  <c r="S28" i="97"/>
  <c r="S13" i="97"/>
  <c r="S11" i="97"/>
  <c r="S7" i="97"/>
  <c r="S9" i="97"/>
  <c r="S6" i="97"/>
  <c r="S8" i="97"/>
  <c r="S10" i="97"/>
  <c r="S12" i="97"/>
  <c r="C64" i="71" l="1"/>
  <c r="I27" i="142"/>
  <c r="E64" i="71" l="1"/>
  <c r="D64" i="71"/>
  <c r="I64" i="71"/>
  <c r="H64" i="71"/>
  <c r="F64" i="71"/>
  <c r="G64" i="71"/>
  <c r="P27" i="142"/>
  <c r="L27" i="142"/>
  <c r="Q27" i="142"/>
  <c r="N27" i="142"/>
  <c r="M27" i="142"/>
  <c r="O27" i="142"/>
  <c r="I28" i="142"/>
  <c r="I58" i="142" l="1"/>
  <c r="I59" i="142"/>
  <c r="O28" i="142"/>
  <c r="P28" i="142"/>
  <c r="L28" i="142"/>
  <c r="Q28" i="142"/>
  <c r="N28" i="142"/>
  <c r="M28" i="142"/>
  <c r="H63" i="71" l="1"/>
  <c r="G63" i="71"/>
  <c r="D63" i="71"/>
  <c r="E63" i="71"/>
  <c r="F63" i="71"/>
  <c r="I63" i="71"/>
  <c r="C63" i="71"/>
  <c r="C61" i="71" l="1"/>
  <c r="C62" i="71"/>
  <c r="G62" i="71" l="1"/>
  <c r="I62" i="71"/>
  <c r="D62" i="71"/>
  <c r="F62" i="71"/>
  <c r="H62" i="71"/>
  <c r="E62" i="71"/>
  <c r="I61" i="71"/>
  <c r="D61" i="71"/>
  <c r="F61" i="71"/>
  <c r="H61" i="71"/>
  <c r="G61" i="71"/>
  <c r="E61" i="71"/>
  <c r="I26" i="142" l="1"/>
  <c r="I25" i="142"/>
  <c r="I56" i="142" l="1"/>
  <c r="I57" i="142"/>
  <c r="N25" i="142"/>
  <c r="M25" i="142"/>
  <c r="L25" i="142"/>
  <c r="L26" i="142"/>
  <c r="M26" i="142"/>
  <c r="N26" i="142"/>
  <c r="P25" i="142"/>
  <c r="Q25" i="142"/>
  <c r="O25" i="142"/>
  <c r="O26" i="142"/>
  <c r="P26" i="142"/>
  <c r="Q26" i="142"/>
  <c r="C58" i="71" l="1"/>
  <c r="H58" i="71" l="1"/>
  <c r="E58" i="71"/>
  <c r="D58" i="71"/>
  <c r="G58" i="71"/>
  <c r="F58" i="71"/>
  <c r="I58" i="71"/>
  <c r="G65" i="142" l="1"/>
  <c r="F65" i="142"/>
  <c r="E65" i="142"/>
  <c r="D65" i="142"/>
  <c r="C65" i="142"/>
  <c r="H53" i="142"/>
  <c r="I23" i="142"/>
  <c r="L23" i="142" l="1"/>
  <c r="N23" i="142"/>
  <c r="M23" i="142"/>
  <c r="O23" i="142"/>
  <c r="P23" i="142"/>
  <c r="Q23" i="142"/>
  <c r="O25" i="97"/>
  <c r="Q25" i="97" l="1"/>
  <c r="R25" i="97"/>
  <c r="H52" i="142"/>
  <c r="I22" i="142"/>
  <c r="L22" i="142" l="1"/>
  <c r="N22" i="142"/>
  <c r="M22" i="142"/>
  <c r="O22" i="142"/>
  <c r="P22" i="142"/>
  <c r="Q22" i="142"/>
  <c r="S25" i="97"/>
  <c r="S26" i="97"/>
  <c r="I53" i="142"/>
  <c r="I21" i="142"/>
  <c r="I20" i="142"/>
  <c r="I19" i="142"/>
  <c r="I18" i="142"/>
  <c r="I17" i="142"/>
  <c r="I16" i="142"/>
  <c r="I15" i="142"/>
  <c r="I14" i="142"/>
  <c r="I13" i="142"/>
  <c r="I66" i="142" s="1"/>
  <c r="I12" i="142"/>
  <c r="I11" i="142"/>
  <c r="I10" i="142"/>
  <c r="I9" i="142"/>
  <c r="I24" i="142"/>
  <c r="I67" i="142" s="1"/>
  <c r="C64" i="142"/>
  <c r="H51" i="142"/>
  <c r="H50" i="142"/>
  <c r="H49" i="142"/>
  <c r="G49" i="142"/>
  <c r="F49" i="142"/>
  <c r="H48" i="142"/>
  <c r="G48" i="142"/>
  <c r="F48" i="142"/>
  <c r="H47" i="142"/>
  <c r="G47" i="142"/>
  <c r="F47" i="142"/>
  <c r="H46" i="142"/>
  <c r="G46" i="142"/>
  <c r="F46" i="142"/>
  <c r="H45" i="142"/>
  <c r="G45" i="142"/>
  <c r="F45" i="142"/>
  <c r="I44" i="142" l="1"/>
  <c r="I54" i="142"/>
  <c r="I55" i="142"/>
  <c r="L24" i="142"/>
  <c r="N24" i="142"/>
  <c r="M24" i="142"/>
  <c r="Q24" i="142"/>
  <c r="O24" i="142"/>
  <c r="P24" i="142"/>
  <c r="O14" i="142"/>
  <c r="L14" i="142"/>
  <c r="P14" i="142"/>
  <c r="Q14" i="142"/>
  <c r="M14" i="142"/>
  <c r="N14" i="142"/>
  <c r="N11" i="142"/>
  <c r="O11" i="142"/>
  <c r="L11" i="142"/>
  <c r="P11" i="142"/>
  <c r="M11" i="142"/>
  <c r="Q11" i="142"/>
  <c r="N15" i="142"/>
  <c r="O15" i="142"/>
  <c r="L15" i="142"/>
  <c r="P15" i="142"/>
  <c r="Q15" i="142"/>
  <c r="M15" i="142"/>
  <c r="N19" i="142"/>
  <c r="O19" i="142"/>
  <c r="L19" i="142"/>
  <c r="P19" i="142"/>
  <c r="M19" i="142"/>
  <c r="Q19" i="142"/>
  <c r="O10" i="142"/>
  <c r="L10" i="142"/>
  <c r="P10" i="142"/>
  <c r="Q10" i="142"/>
  <c r="N10" i="142"/>
  <c r="M10" i="142"/>
  <c r="O18" i="142"/>
  <c r="L18" i="142"/>
  <c r="P18" i="142"/>
  <c r="Q18" i="142"/>
  <c r="N18" i="142"/>
  <c r="M18" i="142"/>
  <c r="Q12" i="142"/>
  <c r="M12" i="142"/>
  <c r="N12" i="142"/>
  <c r="O12" i="142"/>
  <c r="P12" i="142"/>
  <c r="L12" i="142"/>
  <c r="Q16" i="142"/>
  <c r="M16" i="142"/>
  <c r="N16" i="142"/>
  <c r="O16" i="142"/>
  <c r="L16" i="142"/>
  <c r="P16" i="142"/>
  <c r="Q20" i="142"/>
  <c r="M20" i="142"/>
  <c r="N20" i="142"/>
  <c r="O20" i="142"/>
  <c r="P20" i="142"/>
  <c r="L20" i="142"/>
  <c r="P9" i="142"/>
  <c r="M9" i="142"/>
  <c r="N9" i="142"/>
  <c r="Q9" i="142"/>
  <c r="O9" i="142"/>
  <c r="L9" i="142"/>
  <c r="P13" i="142"/>
  <c r="Q13" i="142"/>
  <c r="M13" i="142"/>
  <c r="L13" i="142"/>
  <c r="N13" i="142"/>
  <c r="O13" i="142"/>
  <c r="P17" i="142"/>
  <c r="Q17" i="142"/>
  <c r="M17" i="142"/>
  <c r="O17" i="142"/>
  <c r="L17" i="142"/>
  <c r="N17" i="142"/>
  <c r="P21" i="142"/>
  <c r="Q21" i="142"/>
  <c r="M21" i="142"/>
  <c r="L21" i="142"/>
  <c r="O21" i="142"/>
  <c r="N21" i="142"/>
  <c r="I51" i="142"/>
  <c r="I52" i="142"/>
  <c r="I47" i="142"/>
  <c r="I45" i="142"/>
  <c r="I49" i="142"/>
  <c r="I46" i="142"/>
  <c r="I48" i="142"/>
  <c r="I50" i="142"/>
  <c r="C67" i="71" l="1"/>
  <c r="F67" i="71"/>
  <c r="H67" i="71"/>
  <c r="D67" i="71"/>
  <c r="I67" i="71"/>
  <c r="E67" i="71"/>
  <c r="G67" i="71"/>
  <c r="G43" i="71" l="1"/>
  <c r="E43" i="71"/>
  <c r="H43" i="71"/>
  <c r="D43" i="71"/>
  <c r="F43" i="71"/>
  <c r="I43" i="71"/>
  <c r="H65" i="142" l="1"/>
  <c r="I8" i="142"/>
  <c r="I7" i="142"/>
  <c r="O7" i="142" s="1"/>
  <c r="L8" i="142" l="1"/>
  <c r="I64" i="142"/>
  <c r="Q7" i="142"/>
  <c r="N7" i="142"/>
  <c r="Q8" i="142"/>
  <c r="I65" i="142"/>
  <c r="P8" i="142"/>
  <c r="N8" i="142"/>
  <c r="L7" i="142"/>
  <c r="M7" i="142"/>
  <c r="P7" i="142"/>
  <c r="M8" i="142"/>
  <c r="O8" i="142"/>
</calcChain>
</file>

<file path=xl/sharedStrings.xml><?xml version="1.0" encoding="utf-8"?>
<sst xmlns="http://schemas.openxmlformats.org/spreadsheetml/2006/main" count="1456" uniqueCount="188">
  <si>
    <t>Tram &amp; Metro</t>
  </si>
  <si>
    <t>Bus &amp; Coach</t>
  </si>
  <si>
    <t>passenger-km in %</t>
  </si>
  <si>
    <t>MK</t>
  </si>
  <si>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</si>
  <si>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</si>
  <si>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</si>
  <si>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</si>
  <si>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</si>
  <si>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</si>
  <si>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</si>
  <si>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</si>
  <si>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</si>
  <si>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</si>
  <si>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</si>
  <si>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</si>
  <si>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</si>
  <si>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</si>
  <si>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</si>
  <si>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</si>
  <si>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</si>
  <si>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</si>
  <si>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</si>
  <si>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</si>
  <si>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</si>
  <si>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</si>
  <si>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</si>
  <si>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</si>
  <si>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</si>
  <si>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</si>
  <si>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</si>
  <si>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</si>
  <si>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</si>
  <si>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</si>
  <si>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</si>
  <si>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</si>
  <si>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</si>
  <si>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</si>
  <si>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</si>
  <si>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</si>
  <si>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</si>
  <si>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</si>
  <si>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</si>
  <si>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</si>
  <si>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</si>
  <si>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</si>
  <si>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</si>
  <si>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</si>
  <si>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per year</t>
  </si>
  <si>
    <t>Modal split</t>
  </si>
  <si>
    <t>EUROPEAN UNION</t>
  </si>
  <si>
    <t>European Commission</t>
  </si>
  <si>
    <r>
      <t xml:space="preserve">in co-operation with </t>
    </r>
    <r>
      <rPr>
        <b/>
        <sz val="10"/>
        <rFont val="Arial"/>
        <family val="2"/>
      </rPr>
      <t>Eurostat</t>
    </r>
  </si>
  <si>
    <t>Performance of Passenger Transport</t>
  </si>
  <si>
    <t>expressed in passenger-kilometres</t>
  </si>
  <si>
    <t>Passenger Cars *</t>
  </si>
  <si>
    <t>Motor- cycles</t>
  </si>
  <si>
    <t>Railway</t>
  </si>
  <si>
    <t>Bus</t>
  </si>
  <si>
    <t>Light and Commuter rail</t>
  </si>
  <si>
    <t>Average annual change</t>
  </si>
  <si>
    <t>% per year</t>
  </si>
  <si>
    <t>1990- 1995</t>
  </si>
  <si>
    <r>
      <t>Source</t>
    </r>
    <r>
      <rPr>
        <sz val="8"/>
        <rFont val="Arial"/>
        <family val="2"/>
      </rPr>
      <t>: Union Internationale des Chemins de Fer, national statistics, estimates</t>
    </r>
    <r>
      <rPr>
        <i/>
        <sz val="8"/>
        <rFont val="Arial"/>
        <family val="2"/>
      </rPr>
      <t xml:space="preserve"> (in italics)</t>
    </r>
  </si>
  <si>
    <t>Pass -enger Cars</t>
  </si>
  <si>
    <t>Rail -way</t>
  </si>
  <si>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</si>
  <si>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</si>
  <si>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</si>
  <si>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</si>
  <si>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</si>
  <si>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</si>
  <si>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</si>
  <si>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</si>
  <si>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</si>
  <si>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</si>
  <si>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</si>
  <si>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</si>
  <si>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</si>
  <si>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</si>
  <si>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</si>
  <si>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Source</t>
    </r>
    <r>
      <rPr>
        <sz val="8"/>
        <rFont val="Arial"/>
        <family val="2"/>
      </rPr>
      <t xml:space="preserve">: table 2.3.7. </t>
    </r>
  </si>
  <si>
    <t>ME</t>
  </si>
  <si>
    <t>RS</t>
  </si>
  <si>
    <t>billion pkm</t>
  </si>
  <si>
    <t>Billion passenger-kilometres</t>
  </si>
  <si>
    <t>Billion pkm</t>
  </si>
  <si>
    <t>1995- 2000</t>
  </si>
  <si>
    <t>% under PSO (*)</t>
  </si>
  <si>
    <t>AL</t>
  </si>
  <si>
    <t>EU-28</t>
  </si>
  <si>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</si>
  <si>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</si>
  <si>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 xml:space="preserve">ES: </t>
    </r>
    <r>
      <rPr>
        <sz val="8"/>
        <rFont val="Arial"/>
        <family val="2"/>
      </rPr>
      <t>including metro of Malaga since 2014.</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</si>
  <si>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</si>
  <si>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</si>
  <si>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</si>
  <si>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rPr>
        <b/>
        <sz val="8"/>
        <rFont val="Arial"/>
        <family val="2"/>
      </rPr>
      <t>PL:</t>
    </r>
    <r>
      <rPr>
        <sz val="8"/>
        <rFont val="Arial"/>
        <family val="2"/>
      </rPr>
      <t xml:space="preserve"> includes long-distance transport and estimated data for urban transport.</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</si>
  <si>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</si>
  <si>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 xml:space="preserve">CS: </t>
    </r>
    <r>
      <rPr>
        <sz val="8"/>
        <rFont val="Arial"/>
        <family val="2"/>
      </rPr>
      <t>1990: 43.4</t>
    </r>
  </si>
  <si>
    <r>
      <t xml:space="preserve">DK: </t>
    </r>
    <r>
      <rPr>
        <sz val="8"/>
        <rFont val="Arial"/>
        <family val="2"/>
      </rPr>
      <t>figures exclude activity of vans with a mass higher than 2 000 kg.</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</si>
  <si>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</si>
  <si>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</si>
  <si>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</si>
  <si>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</si>
  <si>
    <t>Data are not harmonised and therefore not fully comparable across countries. Data for 2017 are mostly provisional.</t>
  </si>
  <si>
    <t>EU-27</t>
  </si>
  <si>
    <r>
      <t>Source</t>
    </r>
    <r>
      <rPr>
        <sz val="8"/>
        <rFont val="Arial"/>
        <family val="2"/>
      </rPr>
      <t>:</t>
    </r>
    <r>
      <rPr>
        <b/>
        <sz val="8"/>
        <rFont val="Arial"/>
        <family val="2"/>
      </rPr>
      <t xml:space="preserve"> </t>
    </r>
    <r>
      <rPr>
        <sz val="8"/>
        <rFont val="Arial"/>
        <family val="2"/>
      </rPr>
      <t xml:space="preserve">national statistics,  study for DG Energy and Transport, estimates </t>
    </r>
    <r>
      <rPr>
        <i/>
        <sz val="8"/>
        <rFont val="Arial"/>
        <family val="2"/>
      </rPr>
      <t>(in italics)</t>
    </r>
  </si>
  <si>
    <t>Data is not harmonised and therefore not fully comparable. 2018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</si>
  <si>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2018 data may be provisional. Data sometimes includes activity of foreign vehicles performed within the country, therefore  EU aggregates might be affected by double-counting. </t>
  </si>
  <si>
    <r>
      <t xml:space="preserve">NL: </t>
    </r>
    <r>
      <rPr>
        <sz val="8"/>
        <rFont val="Arial"/>
        <family val="2"/>
      </rPr>
      <t>the time series from 2010 estimates the share of bus transport over the aggregate "bus/tram/metro" published in the OViN Travel Survey. Previous years' estimates have been retrofitted until 2010. Since 2018 new methodology;</t>
    </r>
  </si>
  <si>
    <t>EU-27 Annual change %</t>
  </si>
  <si>
    <t>Performance by mode (graph)</t>
  </si>
  <si>
    <t xml:space="preserve">Performance by mode and year </t>
  </si>
  <si>
    <t>Modal split of land transport by country</t>
  </si>
  <si>
    <t>Passenger cars</t>
  </si>
  <si>
    <t>Buses and coaches</t>
  </si>
  <si>
    <t>Tram and metro</t>
  </si>
  <si>
    <t>Rail: High speed rail transport</t>
  </si>
  <si>
    <t>USA: Performance by mode of transport: passengers</t>
  </si>
  <si>
    <t>EU-27 Performance by mode</t>
  </si>
  <si>
    <t>Passenger transport</t>
  </si>
  <si>
    <t>Modal split of passenger transport on land by country</t>
  </si>
  <si>
    <t>Tram &amp; metro</t>
  </si>
  <si>
    <t>Rail : High speed rail transport</t>
  </si>
  <si>
    <t>Performance by mode of transport : passengers</t>
  </si>
  <si>
    <t>Passenger cars *</t>
  </si>
  <si>
    <t>Light and commuter rail</t>
  </si>
  <si>
    <t>NB:</t>
  </si>
  <si>
    <r>
      <t>NB:</t>
    </r>
    <r>
      <rPr>
        <sz val="8"/>
        <rFont val="Arial"/>
        <family val="2"/>
      </rPr>
      <t xml:space="preserve"> </t>
    </r>
  </si>
  <si>
    <r>
      <t xml:space="preserve">NB: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</si>
  <si>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United States</t>
  </si>
  <si>
    <r>
      <rPr>
        <b/>
        <sz val="8"/>
        <rFont val="Arial"/>
        <family val="2"/>
      </rPr>
      <t>NO:</t>
    </r>
    <r>
      <rPr>
        <sz val="8"/>
        <rFont val="Arial"/>
        <family val="2"/>
      </rPr>
      <t xml:space="preserve"> includes scheduled bus transport; 2015-2018 data were adjusted in 2020 due to changes in the underlying statistics.</t>
    </r>
  </si>
  <si>
    <r>
      <t>UK:</t>
    </r>
    <r>
      <rPr>
        <sz val="8"/>
        <rFont val="Arial"/>
        <family val="2"/>
      </rPr>
      <t xml:space="preserve"> GB data + 1.5 bln pkm throughout to account for Northern Ireland; Road estimates for the period 2010-2018 have been revised </t>
    </r>
  </si>
  <si>
    <r>
      <rPr>
        <b/>
        <sz val="8"/>
        <rFont val="Arial"/>
        <family val="2"/>
      </rPr>
      <t>CH:</t>
    </r>
    <r>
      <rPr>
        <sz val="8"/>
        <rFont val="Arial"/>
        <family val="2"/>
      </rPr>
      <t xml:space="preserve"> 2018 data revised. Drop caused by a change in the parameter reporting of a company</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</si>
  <si>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In 2020 revision of data from 2012 onwards following change in the methodology. </t>
    </r>
  </si>
  <si>
    <r>
      <t xml:space="preserve">FR: </t>
    </r>
    <r>
      <rPr>
        <sz val="8"/>
        <rFont val="Arial"/>
        <family val="2"/>
      </rPr>
      <t xml:space="preserve">include metro and tramways in Île-de-France (as of 2000) and metro in other French cities. In 2020 revision of data from 2012 onwards following change in the methodology. . </t>
    </r>
  </si>
  <si>
    <r>
      <rPr>
        <b/>
        <sz val="8"/>
        <rFont val="Arial"/>
        <family val="2"/>
      </rPr>
      <t>BE</t>
    </r>
    <r>
      <rPr>
        <sz val="8"/>
        <rFont val="Arial"/>
        <family val="2"/>
      </rPr>
      <t xml:space="preserve">: Data used for the estimations were revised  as of 2018 due to change in the methodology; </t>
    </r>
  </si>
  <si>
    <r>
      <rPr>
        <b/>
        <sz val="8"/>
        <rFont val="Arial"/>
        <family val="2"/>
      </rPr>
      <t>NB:</t>
    </r>
    <r>
      <rPr>
        <sz val="8"/>
        <rFont val="Arial"/>
        <family val="2"/>
      </rPr>
      <t xml:space="preserve"> revision of bus data</t>
    </r>
  </si>
  <si>
    <t>Bus**</t>
  </si>
  <si>
    <t xml:space="preserve">* "Passenger cars" include light duty vehicles, short wheel base and long wheel base; </t>
  </si>
  <si>
    <t>** "Bus" includes highway busses and transit busses (motor bus, commuter bus, demand response;  and troleybus);</t>
  </si>
  <si>
    <t>2000- 2010</t>
  </si>
  <si>
    <r>
      <t>FR:</t>
    </r>
    <r>
      <rPr>
        <sz val="8"/>
        <color theme="1"/>
        <rFont val="Arial"/>
        <family val="2"/>
      </rPr>
      <t xml:space="preserve"> passenger-km include transport activity on the territory of vehicles not registered in France. Includes foreign vans. Due to change in the methodology data revision back to 2012.</t>
    </r>
  </si>
  <si>
    <r>
      <t>UK:</t>
    </r>
    <r>
      <rPr>
        <sz val="8"/>
        <color theme="1"/>
        <rFont val="Arial"/>
        <family val="2"/>
      </rPr>
      <t xml:space="preserve"> data refer to Great Britain only; include pkm by vans; Road estimates for the period 2010-2018 have been revised </t>
    </r>
  </si>
  <si>
    <r>
      <t>Source</t>
    </r>
    <r>
      <rPr>
        <sz val="8"/>
        <rFont val="Arial"/>
        <family val="2"/>
      </rPr>
      <t>: National statistics, International Transport Forum, Eurostat [road_pa_mov], estimates</t>
    </r>
    <r>
      <rPr>
        <i/>
        <sz val="8"/>
        <rFont val="Arial"/>
        <family val="2"/>
      </rPr>
      <t xml:space="preserve"> (in italics)</t>
    </r>
  </si>
  <si>
    <r>
      <t>Source</t>
    </r>
    <r>
      <rPr>
        <sz val="8"/>
        <rFont val="Arial"/>
        <family val="2"/>
      </rPr>
      <t xml:space="preserve">: national statistics, International Transport Forum, Eurostat [road_pa_buscoa], study for DG Energy and Transport, estimates </t>
    </r>
    <r>
      <rPr>
        <i/>
        <sz val="8"/>
        <rFont val="Arial"/>
        <family val="2"/>
      </rPr>
      <t>(in italics)</t>
    </r>
  </si>
  <si>
    <r>
      <rPr>
        <b/>
        <sz val="8"/>
        <rFont val="Arial"/>
        <family val="2"/>
      </rPr>
      <t>SE:</t>
    </r>
    <r>
      <rPr>
        <sz val="8"/>
        <rFont val="Arial"/>
        <family val="2"/>
      </rPr>
      <t xml:space="preserve"> 2019 Time series break due to change in the methodology </t>
    </r>
  </si>
  <si>
    <r>
      <rPr>
        <b/>
        <sz val="8"/>
        <rFont val="Arial"/>
        <family val="2"/>
      </rPr>
      <t>RO</t>
    </r>
    <r>
      <rPr>
        <sz val="8"/>
        <rFont val="Arial"/>
        <family val="2"/>
      </rPr>
      <t>: new methodology for 2015 -2019 data</t>
    </r>
  </si>
  <si>
    <t>2011- 2020</t>
  </si>
  <si>
    <t>Country</t>
  </si>
  <si>
    <t>AT - Austria</t>
  </si>
  <si>
    <t>BE - Belgium</t>
  </si>
  <si>
    <t>Figure 4 – Change in passenger-km, annual, half year and monthly comparison</t>
  </si>
  <si>
    <t>monthly comparison</t>
  </si>
  <si>
    <t>half-year comparison</t>
  </si>
  <si>
    <t>Annual comparison</t>
  </si>
  <si>
    <t>Period</t>
  </si>
  <si>
    <t>Jan 2020 / Jan 2019</t>
  </si>
  <si>
    <t>Feb 2020 / Feb 2019</t>
  </si>
  <si>
    <t>Mar 2020 / Mar 2019</t>
  </si>
  <si>
    <t>Apr 2020 / Apr 2019</t>
  </si>
  <si>
    <t>May 2020 / May 2019</t>
  </si>
  <si>
    <t>Jun 2020 / Jun 2019</t>
  </si>
  <si>
    <t>Jul 2020 / Jul 2019</t>
  </si>
  <si>
    <t>Aug 2020 / Aug 2019</t>
  </si>
  <si>
    <t>Sep 2020 / Sep 2019</t>
  </si>
  <si>
    <t>Oct 2020 / Oct 2019</t>
  </si>
  <si>
    <t>Nov 2020 / Nov 2019</t>
  </si>
  <si>
    <t>Dec 2020 / Dec 2019</t>
  </si>
  <si>
    <t>2020-S1 / 2019-S1</t>
  </si>
  <si>
    <t>2020-S2 / 2019-S2</t>
  </si>
  <si>
    <t>2020 / 2019</t>
  </si>
  <si>
    <t/>
  </si>
  <si>
    <t xml:space="preserve">IRG Report </t>
  </si>
  <si>
    <t>change 19/20</t>
  </si>
  <si>
    <r>
      <t xml:space="preserve">DE: </t>
    </r>
    <r>
      <rPr>
        <sz val="8"/>
        <rFont val="Arial"/>
        <family val="2"/>
      </rPr>
      <t xml:space="preserve">includes </t>
    </r>
    <r>
      <rPr>
        <b/>
        <sz val="8"/>
        <rFont val="Arial"/>
        <family val="2"/>
      </rPr>
      <t>DE-E:</t>
    </r>
    <r>
      <rPr>
        <sz val="8"/>
        <rFont val="Arial"/>
        <family val="2"/>
      </rPr>
      <t xml:space="preserve"> 1970=24.5, 1980=56.0, 1990=90.3. In 2021 revision of 2017 and 2018 data. 2020 provisional figures;</t>
    </r>
  </si>
  <si>
    <r>
      <t xml:space="preserve">SE: </t>
    </r>
    <r>
      <rPr>
        <sz val="8"/>
        <rFont val="Arial"/>
        <family val="2"/>
      </rPr>
      <t>2016-2020: data revision due to change in methodology</t>
    </r>
  </si>
  <si>
    <t>2000 -2020</t>
  </si>
  <si>
    <t>2019- 2020</t>
  </si>
  <si>
    <t>1995 -2020</t>
  </si>
  <si>
    <t xml:space="preserve">If powered two-wheelers are included, they account for 2.4 % of the total in EU-27, while the share of the other modes becomes: </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</si>
  <si>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</si>
  <si>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NB:</t>
    </r>
    <r>
      <rPr>
        <sz val="8"/>
        <rFont val="Arial"/>
        <family val="2"/>
      </rPr>
      <t xml:space="preserve">  </t>
    </r>
    <r>
      <rPr>
        <b/>
        <sz val="8"/>
        <rFont val="Arial"/>
        <family val="2"/>
      </rPr>
      <t>BE</t>
    </r>
    <r>
      <rPr>
        <sz val="8"/>
        <rFont val="Arial"/>
        <family val="2"/>
      </rPr>
      <t xml:space="preserve"> as of 2014, UIC data. </t>
    </r>
    <r>
      <rPr>
        <b/>
        <sz val="8"/>
        <rFont val="Arial"/>
        <family val="2"/>
      </rPr>
      <t>UK</t>
    </r>
    <r>
      <rPr>
        <sz val="8"/>
        <rFont val="Arial"/>
        <family val="2"/>
      </rPr>
      <t xml:space="preserve"> share of PSO excludes Northern Ireland. EU-28 shares of PSO estimated on the basis of the available data.</t>
    </r>
    <r>
      <rPr>
        <b/>
        <sz val="8"/>
        <rFont val="Arial"/>
        <family val="2"/>
      </rPr>
      <t xml:space="preserve"> </t>
    </r>
    <r>
      <rPr>
        <b/>
        <sz val="8"/>
        <color theme="1"/>
        <rFont val="Arial"/>
        <family val="2"/>
      </rPr>
      <t>FR:</t>
    </r>
    <r>
      <rPr>
        <sz val="8"/>
        <color theme="1"/>
        <rFont val="Arial"/>
        <family val="2"/>
      </rPr>
      <t xml:space="preserve"> includes RER trains exploted by RATP and Tramline 4; in 2018 the methodology has changed, data back to 2015 were revised; recalibration of time serie back to 1990; </t>
    </r>
  </si>
  <si>
    <r>
      <rPr>
        <b/>
        <sz val="8"/>
        <rFont val="Arial"/>
        <family val="2"/>
      </rPr>
      <t xml:space="preserve">RO: </t>
    </r>
    <r>
      <rPr>
        <sz val="8"/>
        <rFont val="Arial"/>
        <family val="2"/>
      </rPr>
      <t>inlcudes interurban and international road transport, local public transport by buses and minibuses, and troleybuses (since 2015). Data for 2019 for busses and minibuses and troleybuses are provisional and don’t include pensioners residents  in Bucarest.</t>
    </r>
  </si>
  <si>
    <t>Buses and Coaches</t>
  </si>
  <si>
    <t>p2w</t>
  </si>
  <si>
    <r>
      <t xml:space="preserve">Air </t>
    </r>
    <r>
      <rPr>
        <sz val="8"/>
        <color theme="1"/>
        <rFont val="Arial"/>
        <family val="2"/>
      </rPr>
      <t>and</t>
    </r>
    <r>
      <rPr>
        <b/>
        <sz val="8"/>
        <color theme="1"/>
        <rFont val="Arial"/>
        <family val="2"/>
      </rPr>
      <t xml:space="preserve"> Sea</t>
    </r>
    <r>
      <rPr>
        <sz val="8"/>
        <color theme="1"/>
        <rFont val="Arial"/>
        <family val="2"/>
      </rPr>
      <t xml:space="preserve">: only domestic and intra-EU-27 transport; estimates for air and for sea based on Eurostat data. The time series for maritime activity from 1995 to 2004 and for aviation activity from 1995 to 2007 have been recalibrated by DG MOVE in line with the new EU-27  figures to avoid break in series. Following change in the methodology, the time series 2008-2020 for maritime and air activity have been revised.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</si>
</sst>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 numFmtId="186" formatCode="_-* #.##0.00\ _€_-;\-* #.##0.00\ _€_-;_-* &quot;-&quot;??\ _€_-;_-@_-"/>
    <numFmt numFmtId="187" formatCode="_-* #,##0.00\ _€_-;\-* #,##0.00\ _€_-;_-* &quot;-&quot;??\ _€_-;_-@_-"/>
    <numFmt numFmtId="188" formatCode="0.00000000000"/>
  </numFmts>
  <fonts count="13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b/>
      <sz val="10"/>
      <name val="Arial"/>
      <family val="2"/>
    </font>
    <font>
      <b/>
      <sz val="12"/>
      <name val="Arial"/>
      <family val="2"/>
    </font>
    <font>
      <sz val="10"/>
      <name val="Helvetica"/>
      <family val="2"/>
    </font>
    <font>
      <sz val="12"/>
      <name val="Arial"/>
      <family val="2"/>
    </font>
    <font>
      <sz val="14"/>
      <name val="Arial"/>
      <family val="2"/>
    </font>
    <font>
      <b/>
      <sz val="10"/>
      <name val="Times"/>
      <family val="1"/>
    </font>
    <font>
      <b/>
      <sz val="7"/>
      <name val="Arial"/>
      <family val="2"/>
    </font>
    <font>
      <i/>
      <sz val="8"/>
      <name val="Arial"/>
      <family val="2"/>
    </font>
    <font>
      <sz val="7"/>
      <name val="Arial"/>
      <family val="2"/>
    </font>
    <font>
      <sz val="8"/>
      <name val="Helvetica"/>
      <family val="2"/>
    </font>
    <font>
      <sz val="8"/>
      <name val="Helv"/>
      <family val="2"/>
    </font>
    <font>
      <sz val="10"/>
      <color theme="1"/>
      <name val="Arial"/>
      <family val="2"/>
    </font>
    <font>
      <sz val="11"/>
      <name val="Arial"/>
      <family val="2"/>
    </font>
    <font>
      <sz val="10"/>
      <name val="Times New Roman"/>
      <family val="1"/>
    </font>
    <font>
      <sz val="16"/>
      <name val="Helvetica"/>
      <family val="2"/>
    </font>
    <font>
      <i/>
      <sz val="12"/>
      <name val="Times New Roman"/>
      <family val="1"/>
    </font>
    <font>
      <sz val="10"/>
      <name val="Arial"/>
      <family val="2"/>
    </font>
    <font>
      <sz val="9"/>
      <name val="Verdana"/>
      <family val="2"/>
    </font>
    <font>
      <i/>
      <sz val="9"/>
      <color indexed="60"/>
      <name val="Verdana"/>
      <family val="2"/>
    </font>
    <font>
      <b/>
      <sz val="9"/>
      <name val="Verdana"/>
      <family val="2"/>
    </font>
    <font>
      <sz val="10"/>
      <name val="Times New Roman"/>
      <family val="1"/>
    </font>
    <font>
      <u/>
      <sz val="10"/>
      <color indexed="12"/>
      <name val="Times New Roman"/>
      <family val="1"/>
    </font>
    <font>
      <sz val="11"/>
      <color rgb="FF000000"/>
      <name val="Calibri"/>
      <family val="2"/>
    </font>
    <font>
      <sz val="11"/>
      <name val="Arial"/>
      <family val="2"/>
    </font>
    <font>
      <sz val="12"/>
      <name val="Helv"/>
    </font>
    <font>
      <b/>
      <sz val="12"/>
      <name val="Helv"/>
    </font>
    <font>
      <sz val="10"/>
      <name val="Helv"/>
    </font>
    <font>
      <sz val="9"/>
      <name val="Helv"/>
    </font>
    <font>
      <vertAlign val="superscript"/>
      <sz val="12"/>
      <name val="Helv"/>
    </font>
    <font>
      <b/>
      <sz val="10"/>
      <name val="Helv"/>
    </font>
    <font>
      <b/>
      <sz val="9"/>
      <name val="Helv"/>
    </font>
    <font>
      <sz val="8.5"/>
      <name val="Helv"/>
    </font>
    <font>
      <sz val="8"/>
      <name val="Helv"/>
    </font>
    <font>
      <b/>
      <sz val="14"/>
      <name val="Helv"/>
    </font>
    <font>
      <b/>
      <sz val="10"/>
      <name val="Helv"/>
      <family val="2"/>
    </font>
    <font>
      <sz val="10"/>
      <name val="Helv"/>
      <family val="2"/>
    </font>
    <font>
      <vertAlign val="superscript"/>
      <sz val="12"/>
      <name val="Helv"/>
      <family val="2"/>
    </font>
    <font>
      <u/>
      <sz val="8"/>
      <color indexed="12"/>
      <name val="Arial"/>
      <family val="2"/>
    </font>
    <font>
      <u/>
      <sz val="10"/>
      <color indexed="36"/>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8"/>
      <name val="P-AVGARD"/>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i/>
      <sz val="10"/>
      <name val="Arial"/>
      <family val="2"/>
    </font>
    <font>
      <sz val="10"/>
      <color rgb="FF000000"/>
      <name val="Times New Roman"/>
      <family val="1"/>
    </font>
    <font>
      <sz val="16"/>
      <color rgb="FF000000"/>
      <name val="Helvetica"/>
      <family val="2"/>
    </font>
    <font>
      <u/>
      <sz val="7"/>
      <color rgb="FF0000FF"/>
      <name val="Arial"/>
      <family val="2"/>
    </font>
    <font>
      <u/>
      <sz val="8"/>
      <color rgb="FF0000FF"/>
      <name val="Times New Roman"/>
      <family val="1"/>
    </font>
    <font>
      <sz val="10"/>
      <color rgb="FF000000"/>
      <name val="Arial"/>
      <family val="2"/>
    </font>
    <font>
      <sz val="8"/>
      <color rgb="FF000000"/>
      <name val="Arial"/>
      <family val="2"/>
    </font>
    <font>
      <i/>
      <sz val="12"/>
      <color rgb="FF000000"/>
      <name val="Times New Roman"/>
      <family val="1"/>
    </font>
    <font>
      <sz val="10"/>
      <name val="Arial"/>
      <family val="2"/>
    </font>
    <font>
      <sz val="11"/>
      <color rgb="FF000000"/>
      <name val="Calibri"/>
      <family val="2"/>
      <charset val="1"/>
    </font>
    <font>
      <u/>
      <sz val="11"/>
      <color rgb="FF0563C1"/>
      <name val="Calibri"/>
      <family val="2"/>
      <charset val="1"/>
    </font>
    <font>
      <sz val="10"/>
      <color indexed="24"/>
      <name val="Arial"/>
      <family val="2"/>
    </font>
    <font>
      <sz val="12"/>
      <color indexed="24"/>
      <name val="Arial"/>
      <family val="2"/>
    </font>
    <font>
      <sz val="11"/>
      <color theme="1"/>
      <name val="Czcionka tekstu podstawowego"/>
      <family val="2"/>
      <charset val="238"/>
    </font>
    <font>
      <b/>
      <sz val="13"/>
      <color theme="0"/>
      <name val="Calibri"/>
      <family val="2"/>
    </font>
    <font>
      <b/>
      <sz val="12"/>
      <name val="Calibri"/>
      <family val="2"/>
    </font>
    <font>
      <sz val="10"/>
      <name val="Calibri"/>
      <family val="2"/>
    </font>
    <font>
      <sz val="18"/>
      <color theme="3"/>
      <name val="Cambria"/>
      <family val="2"/>
      <scheme val="major"/>
    </font>
    <font>
      <u/>
      <sz val="11"/>
      <color theme="10"/>
      <name val="Calibri"/>
      <family val="2"/>
      <scheme val="minor"/>
    </font>
    <font>
      <b/>
      <sz val="12"/>
      <name val="Times New Roman"/>
      <family val="1"/>
    </font>
    <font>
      <sz val="10"/>
      <color indexed="56"/>
      <name val="Arial"/>
      <family val="2"/>
    </font>
    <font>
      <i/>
      <sz val="8"/>
      <color indexed="21"/>
      <name val="Arial"/>
      <family val="2"/>
    </font>
    <font>
      <b/>
      <sz val="7"/>
      <color theme="1"/>
      <name val="Arial"/>
      <family val="2"/>
    </font>
    <font>
      <b/>
      <sz val="8"/>
      <color theme="1"/>
      <name val="Arial"/>
      <family val="2"/>
    </font>
    <font>
      <sz val="8"/>
      <color theme="1"/>
      <name val="Arial"/>
      <family val="2"/>
    </font>
    <font>
      <b/>
      <sz val="11"/>
      <color rgb="FF342D8A"/>
      <name val="Arial"/>
      <family val="2"/>
    </font>
    <font>
      <i/>
      <sz val="8"/>
      <color theme="1"/>
      <name val="Arial"/>
      <family val="2"/>
    </font>
  </fonts>
  <fills count="78">
    <fill>
      <patternFill patternType="none"/>
    </fill>
    <fill>
      <patternFill patternType="gray125"/>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solid">
        <fgColor indexed="47"/>
      </patternFill>
    </fill>
    <fill>
      <patternFill patternType="solid">
        <fgColor rgb="FFCCFFCC"/>
        <bgColor indexed="64"/>
      </patternFill>
    </fill>
    <fill>
      <patternFill patternType="solid">
        <fgColor rgb="FF00B0F0"/>
        <bgColor indexed="64"/>
      </patternFill>
    </fill>
    <fill>
      <patternFill patternType="solid">
        <fgColor indexed="22"/>
        <bgColor indexed="9"/>
      </patternFill>
    </fill>
    <fill>
      <patternFill patternType="solid">
        <fgColor indexed="22"/>
        <bgColor indexed="5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57626E"/>
        <bgColor indexed="64"/>
      </patternFill>
    </fill>
    <fill>
      <patternFill patternType="solid">
        <fgColor rgb="FFA2A5AD"/>
        <bgColor indexed="64"/>
      </patternFill>
    </fill>
    <fill>
      <patternFill patternType="solid">
        <fgColor theme="0"/>
        <bgColor indexed="64"/>
      </patternFill>
    </fill>
    <fill>
      <patternFill patternType="solid">
        <fgColor indexed="49"/>
        <bgColor indexed="40"/>
      </patternFill>
    </fill>
    <fill>
      <patternFill patternType="solid">
        <fgColor rgb="FFFFFFFF"/>
        <bgColor rgb="FFFFFFFF"/>
      </patternFill>
    </fill>
    <fill>
      <patternFill patternType="solid">
        <fgColor theme="4" tint="0.79998168889431442"/>
        <bgColor indexed="64"/>
      </patternFill>
    </fill>
  </fills>
  <borders count="7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ck">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ck">
        <color indexed="64"/>
      </right>
      <top/>
      <bottom style="thin">
        <color indexed="64"/>
      </bottom>
      <diagonal/>
    </border>
    <border>
      <left style="thick">
        <color indexed="64"/>
      </left>
      <right/>
      <top/>
      <bottom/>
      <diagonal/>
    </border>
    <border>
      <left/>
      <right/>
      <top style="thick">
        <color indexed="64"/>
      </top>
      <bottom/>
      <diagonal/>
    </border>
    <border>
      <left style="thin">
        <color indexed="64"/>
      </left>
      <right/>
      <top style="thick">
        <color indexed="64"/>
      </top>
      <bottom/>
      <diagonal/>
    </border>
    <border>
      <left style="thin">
        <color indexed="8"/>
      </left>
      <right style="thin">
        <color indexed="8"/>
      </right>
      <top style="thin">
        <color indexed="8"/>
      </top>
      <bottom style="thin">
        <color indexed="8"/>
      </bottom>
      <diagonal/>
    </border>
    <border>
      <left style="thick">
        <color indexed="64"/>
      </left>
      <right/>
      <top/>
      <bottom style="thin">
        <color indexed="64"/>
      </bottom>
      <diagonal/>
    </border>
    <border>
      <left/>
      <right/>
      <top/>
      <bottom style="medium">
        <color indexed="64"/>
      </bottom>
      <diagonal/>
    </border>
    <border>
      <left style="thin">
        <color indexed="24"/>
      </left>
      <right style="thin">
        <color indexed="24"/>
      </right>
      <top style="thin">
        <color indexed="24"/>
      </top>
      <bottom style="thin">
        <color indexed="24"/>
      </bottom>
      <diagonal/>
    </border>
    <border>
      <left/>
      <right/>
      <top/>
      <bottom style="thin">
        <color indexed="22"/>
      </bottom>
      <diagonal/>
    </border>
    <border>
      <left/>
      <right/>
      <top/>
      <bottom style="hair">
        <color indexed="64"/>
      </bottom>
      <diagonal/>
    </border>
    <border>
      <left/>
      <right/>
      <top/>
      <bottom style="hair">
        <color indexed="8"/>
      </bottom>
      <diagonal/>
    </border>
    <border>
      <left/>
      <right/>
      <top/>
      <bottom style="thin">
        <color indexed="64"/>
      </bottom>
      <diagonal/>
    </border>
    <border>
      <left/>
      <right/>
      <top style="thin">
        <color auto="1"/>
      </top>
      <bottom/>
      <diagonal/>
    </border>
    <border>
      <left/>
      <right style="thin">
        <color indexed="64"/>
      </right>
      <top style="thick">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auto="1"/>
      </bottom>
      <diagonal/>
    </border>
    <border>
      <left style="thin">
        <color indexed="30"/>
      </left>
      <right style="thin">
        <color indexed="30"/>
      </right>
      <top style="thin">
        <color indexed="30"/>
      </top>
      <bottom style="thin">
        <color indexed="30"/>
      </bottom>
      <diagonal/>
    </border>
    <border>
      <left style="thin">
        <color indexed="56"/>
      </left>
      <right style="thin">
        <color indexed="56"/>
      </right>
      <top style="thin">
        <color indexed="56"/>
      </top>
      <bottom style="thin">
        <color indexed="56"/>
      </bottom>
      <diagonal/>
    </border>
    <border>
      <left/>
      <right/>
      <top/>
      <bottom style="thin">
        <color indexed="64"/>
      </bottom>
      <diagonal/>
    </border>
    <border>
      <left/>
      <right/>
      <top/>
      <bottom style="thick">
        <color indexed="64"/>
      </bottom>
      <diagonal/>
    </border>
    <border>
      <left style="thin">
        <color indexed="64"/>
      </left>
      <right/>
      <top/>
      <bottom style="thick">
        <color indexed="64"/>
      </bottom>
      <diagonal/>
    </border>
    <border>
      <left/>
      <right/>
      <top/>
      <bottom style="thin">
        <color auto="1"/>
      </bottom>
      <diagonal/>
    </border>
    <border>
      <left/>
      <right style="thick">
        <color indexed="64"/>
      </right>
      <top style="thin">
        <color auto="1"/>
      </top>
      <bottom/>
      <diagonal/>
    </border>
    <border>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ck">
        <color indexed="64"/>
      </right>
      <top style="thin">
        <color auto="1"/>
      </top>
      <bottom/>
      <diagonal/>
    </border>
    <border>
      <left style="medium">
        <color indexed="64"/>
      </left>
      <right style="thin">
        <color indexed="64"/>
      </right>
      <top style="thin">
        <color indexed="64"/>
      </top>
      <bottom style="thin">
        <color indexed="64"/>
      </bottom>
      <diagonal/>
    </border>
  </borders>
  <cellStyleXfs count="297">
    <xf numFmtId="0" fontId="0" fillId="0" borderId="0"/>
    <xf numFmtId="0" fontId="34" fillId="2" borderId="0" applyNumberFormat="0" applyBorder="0">
      <protection locked="0"/>
    </xf>
    <xf numFmtId="0" fontId="35" fillId="3" borderId="0" applyNumberFormat="0" applyBorder="0">
      <protection locked="0"/>
    </xf>
    <xf numFmtId="0" fontId="46" fillId="0" borderId="0">
      <alignment horizontal="left"/>
    </xf>
    <xf numFmtId="0" fontId="47" fillId="0" borderId="0"/>
    <xf numFmtId="0" fontId="48" fillId="0" borderId="0"/>
    <xf numFmtId="0" fontId="13" fillId="0" borderId="0"/>
    <xf numFmtId="0" fontId="12" fillId="0" borderId="0"/>
    <xf numFmtId="0" fontId="11" fillId="0" borderId="0"/>
    <xf numFmtId="171" fontId="49" fillId="0" borderId="0"/>
    <xf numFmtId="0" fontId="50" fillId="0" borderId="0">
      <alignment horizontal="left"/>
    </xf>
    <xf numFmtId="9" fontId="13" fillId="0" borderId="0" applyFont="0" applyFill="0" applyBorder="0" applyAlignment="0" applyProtection="0"/>
    <xf numFmtId="172" fontId="49" fillId="0" borderId="0" applyFill="0" applyBorder="0" applyAlignment="0" applyProtection="0"/>
    <xf numFmtId="0" fontId="13" fillId="0" borderId="0"/>
    <xf numFmtId="0" fontId="51" fillId="0" borderId="0"/>
    <xf numFmtId="0" fontId="52" fillId="15" borderId="0" applyNumberFormat="0" applyFont="0" applyBorder="0" applyAlignment="0" applyProtection="0"/>
    <xf numFmtId="0" fontId="56" fillId="0" borderId="0"/>
    <xf numFmtId="164" fontId="53" fillId="7" borderId="23">
      <alignment vertical="center"/>
    </xf>
    <xf numFmtId="168" fontId="54" fillId="7" borderId="23">
      <alignment vertical="center"/>
    </xf>
    <xf numFmtId="164" fontId="55" fillId="8" borderId="23">
      <alignment vertical="center"/>
    </xf>
    <xf numFmtId="0" fontId="13" fillId="9" borderId="1" applyBorder="0">
      <alignment horizontal="left" vertical="center"/>
    </xf>
    <xf numFmtId="49" fontId="13" fillId="10" borderId="5">
      <alignment vertical="center" wrapText="1"/>
    </xf>
    <xf numFmtId="0" fontId="13" fillId="11" borderId="10">
      <alignment horizontal="left" vertical="center" wrapText="1"/>
    </xf>
    <xf numFmtId="0" fontId="28" fillId="12" borderId="5">
      <alignment horizontal="left" vertical="center" wrapText="1"/>
    </xf>
    <xf numFmtId="0" fontId="13" fillId="13" borderId="5">
      <alignment horizontal="left" vertical="center" wrapText="1"/>
    </xf>
    <xf numFmtId="0" fontId="13" fillId="14" borderId="5">
      <alignment horizontal="left" vertical="center" wrapText="1"/>
    </xf>
    <xf numFmtId="173" fontId="56" fillId="0" borderId="0" applyFont="0" applyFill="0" applyBorder="0" applyAlignment="0" applyProtection="0"/>
    <xf numFmtId="0" fontId="57" fillId="0" borderId="0" applyNumberFormat="0" applyFill="0" applyBorder="0" applyAlignment="0" applyProtection="0">
      <alignment vertical="top"/>
      <protection locked="0"/>
    </xf>
    <xf numFmtId="9" fontId="56" fillId="0" borderId="0" applyFont="0" applyFill="0" applyBorder="0" applyAlignment="0" applyProtection="0"/>
    <xf numFmtId="0" fontId="10" fillId="0" borderId="0"/>
    <xf numFmtId="0" fontId="58" fillId="0" borderId="0" applyNumberFormat="0" applyBorder="0" applyAlignment="0"/>
    <xf numFmtId="0" fontId="13" fillId="0" borderId="0"/>
    <xf numFmtId="0" fontId="59" fillId="0" borderId="0"/>
    <xf numFmtId="0" fontId="9" fillId="0" borderId="0"/>
    <xf numFmtId="0" fontId="60" fillId="0" borderId="0">
      <alignment horizontal="center" vertical="center" wrapText="1"/>
    </xf>
    <xf numFmtId="0" fontId="61" fillId="0" borderId="0">
      <alignment horizontal="left" vertical="center" wrapText="1"/>
    </xf>
    <xf numFmtId="176" fontId="62" fillId="0" borderId="24" applyNumberFormat="0" applyFill="0">
      <alignment horizontal="right"/>
    </xf>
    <xf numFmtId="177" fontId="63" fillId="0" borderId="24">
      <alignment horizontal="right" vertical="center"/>
    </xf>
    <xf numFmtId="49" fontId="64" fillId="0" borderId="24">
      <alignment horizontal="left" vertical="center"/>
    </xf>
    <xf numFmtId="176" fontId="62" fillId="0" borderId="24" applyNumberFormat="0" applyFill="0">
      <alignment horizontal="right"/>
    </xf>
    <xf numFmtId="0" fontId="65" fillId="0" borderId="24">
      <alignment horizontal="left"/>
    </xf>
    <xf numFmtId="0" fontId="66" fillId="0" borderId="25">
      <alignment horizontal="right" vertical="center"/>
    </xf>
    <xf numFmtId="0" fontId="67" fillId="0" borderId="24">
      <alignment horizontal="left" vertical="center"/>
    </xf>
    <xf numFmtId="0" fontId="62" fillId="0" borderId="24">
      <alignment horizontal="left" vertical="center"/>
    </xf>
    <xf numFmtId="0" fontId="65" fillId="0" borderId="24">
      <alignment horizontal="left"/>
    </xf>
    <xf numFmtId="0" fontId="65" fillId="18" borderId="0">
      <alignment horizontal="centerContinuous" wrapText="1"/>
    </xf>
    <xf numFmtId="49" fontId="65" fillId="18" borderId="8">
      <alignment horizontal="left" vertical="center"/>
    </xf>
    <xf numFmtId="0" fontId="65" fillId="18" borderId="0">
      <alignment horizontal="centerContinuous" vertical="center" wrapText="1"/>
    </xf>
    <xf numFmtId="3" fontId="63" fillId="0" borderId="0">
      <alignment horizontal="left" vertical="center"/>
    </xf>
    <xf numFmtId="0" fontId="60" fillId="0" borderId="0">
      <alignment horizontal="left" vertical="center"/>
    </xf>
    <xf numFmtId="0" fontId="68" fillId="0" borderId="0">
      <alignment horizontal="right"/>
    </xf>
    <xf numFmtId="49" fontId="68" fillId="0" borderId="0">
      <alignment horizontal="center"/>
    </xf>
    <xf numFmtId="0" fontId="64" fillId="0" borderId="0">
      <alignment horizontal="right"/>
    </xf>
    <xf numFmtId="0" fontId="68" fillId="0" borderId="0">
      <alignment horizontal="left"/>
    </xf>
    <xf numFmtId="49" fontId="63" fillId="0" borderId="0">
      <alignment horizontal="left" vertical="center"/>
    </xf>
    <xf numFmtId="49" fontId="64" fillId="0" borderId="24">
      <alignment horizontal="left"/>
    </xf>
    <xf numFmtId="176" fontId="63" fillId="0" borderId="0" applyNumberFormat="0">
      <alignment horizontal="right"/>
    </xf>
    <xf numFmtId="0" fontId="66" fillId="19" borderId="0">
      <alignment horizontal="centerContinuous" vertical="center" wrapText="1"/>
    </xf>
    <xf numFmtId="0" fontId="66" fillId="0" borderId="26">
      <alignment horizontal="left" vertical="center"/>
    </xf>
    <xf numFmtId="0" fontId="69" fillId="0" borderId="0">
      <alignment horizontal="left" vertical="top"/>
    </xf>
    <xf numFmtId="0" fontId="65" fillId="0" borderId="0">
      <alignment horizontal="left"/>
    </xf>
    <xf numFmtId="0" fontId="61" fillId="0" borderId="0">
      <alignment horizontal="left"/>
    </xf>
    <xf numFmtId="0" fontId="62" fillId="0" borderId="0">
      <alignment horizontal="left"/>
    </xf>
    <xf numFmtId="0" fontId="69" fillId="0" borderId="0">
      <alignment horizontal="left" vertical="top"/>
    </xf>
    <xf numFmtId="0" fontId="61" fillId="0" borderId="0">
      <alignment horizontal="left"/>
    </xf>
    <xf numFmtId="0" fontId="62" fillId="0" borderId="0">
      <alignment horizontal="left"/>
    </xf>
    <xf numFmtId="49" fontId="63" fillId="0" borderId="24">
      <alignment horizontal="left"/>
    </xf>
    <xf numFmtId="0" fontId="66" fillId="0" borderId="25">
      <alignment horizontal="left"/>
    </xf>
    <xf numFmtId="0" fontId="65" fillId="0" borderId="0">
      <alignment horizontal="left" vertical="center"/>
    </xf>
    <xf numFmtId="49" fontId="68" fillId="0" borderId="24">
      <alignment horizontal="left"/>
    </xf>
    <xf numFmtId="0" fontId="70" fillId="0" borderId="24">
      <alignment horizontal="left"/>
    </xf>
    <xf numFmtId="176" fontId="71" fillId="0" borderId="24" applyNumberFormat="0" applyFill="0">
      <alignment horizontal="right"/>
    </xf>
    <xf numFmtId="0" fontId="72" fillId="0" borderId="0">
      <alignment horizontal="right"/>
    </xf>
    <xf numFmtId="0" fontId="8" fillId="0" borderId="0"/>
    <xf numFmtId="0" fontId="8" fillId="0" borderId="0"/>
    <xf numFmtId="175" fontId="8" fillId="0" borderId="0" applyFont="0" applyFill="0" applyBorder="0" applyAlignment="0" applyProtection="0"/>
    <xf numFmtId="9" fontId="16" fillId="0" borderId="0" applyFont="0" applyFill="0" applyBorder="0" applyAlignment="0" applyProtection="0"/>
    <xf numFmtId="0" fontId="16" fillId="0" borderId="0"/>
    <xf numFmtId="0" fontId="73" fillId="0" borderId="0" applyNumberFormat="0" applyFill="0" applyBorder="0" applyAlignment="0" applyProtection="0">
      <alignment vertical="top"/>
      <protection locked="0"/>
    </xf>
    <xf numFmtId="0" fontId="13" fillId="0" borderId="0"/>
    <xf numFmtId="0" fontId="74" fillId="0" borderId="0" applyNumberFormat="0" applyFill="0" applyBorder="0" applyAlignment="0" applyProtection="0">
      <alignment vertical="top"/>
      <protection locked="0"/>
    </xf>
    <xf numFmtId="9" fontId="13" fillId="0" borderId="0" applyFont="0" applyFill="0" applyBorder="0" applyAlignment="0" applyProtection="0"/>
    <xf numFmtId="0" fontId="16" fillId="0" borderId="0"/>
    <xf numFmtId="0" fontId="75" fillId="0" borderId="0" applyNumberFormat="0" applyFill="0" applyBorder="0" applyAlignment="0" applyProtection="0"/>
    <xf numFmtId="0" fontId="76" fillId="0" borderId="30" applyNumberFormat="0" applyFill="0" applyAlignment="0" applyProtection="0"/>
    <xf numFmtId="0" fontId="77" fillId="0" borderId="31" applyNumberFormat="0" applyFill="0" applyAlignment="0" applyProtection="0"/>
    <xf numFmtId="0" fontId="78" fillId="0" borderId="32" applyNumberFormat="0" applyFill="0" applyAlignment="0" applyProtection="0"/>
    <xf numFmtId="0" fontId="78" fillId="0" borderId="0" applyNumberFormat="0" applyFill="0" applyBorder="0" applyAlignment="0" applyProtection="0"/>
    <xf numFmtId="0" fontId="79" fillId="20" borderId="0" applyNumberFormat="0" applyBorder="0" applyAlignment="0" applyProtection="0"/>
    <xf numFmtId="0" fontId="80" fillId="21" borderId="0" applyNumberFormat="0" applyBorder="0" applyAlignment="0" applyProtection="0"/>
    <xf numFmtId="0" fontId="81" fillId="22" borderId="0" applyNumberFormat="0" applyBorder="0" applyAlignment="0" applyProtection="0"/>
    <xf numFmtId="0" fontId="82" fillId="23" borderId="33" applyNumberFormat="0" applyAlignment="0" applyProtection="0"/>
    <xf numFmtId="0" fontId="83" fillId="24" borderId="34" applyNumberFormat="0" applyAlignment="0" applyProtection="0"/>
    <xf numFmtId="0" fontId="84" fillId="24" borderId="33" applyNumberFormat="0" applyAlignment="0" applyProtection="0"/>
    <xf numFmtId="0" fontId="85" fillId="0" borderId="35" applyNumberFormat="0" applyFill="0" applyAlignment="0" applyProtection="0"/>
    <xf numFmtId="0" fontId="86" fillId="25" borderId="3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38" applyNumberFormat="0" applyFill="0" applyAlignment="0" applyProtection="0"/>
    <xf numFmtId="0" fontId="90"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90" fillId="34" borderId="0" applyNumberFormat="0" applyBorder="0" applyAlignment="0" applyProtection="0"/>
    <xf numFmtId="0" fontId="90"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90" fillId="38" borderId="0" applyNumberFormat="0" applyBorder="0" applyAlignment="0" applyProtection="0"/>
    <xf numFmtId="0" fontId="90"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90" fillId="42" borderId="0" applyNumberFormat="0" applyBorder="0" applyAlignment="0" applyProtection="0"/>
    <xf numFmtId="0" fontId="90"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90" fillId="46" borderId="0" applyNumberFormat="0" applyBorder="0" applyAlignment="0" applyProtection="0"/>
    <xf numFmtId="0" fontId="90"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90" fillId="50" borderId="0" applyNumberFormat="0" applyBorder="0" applyAlignment="0" applyProtection="0"/>
    <xf numFmtId="176" fontId="62" fillId="0" borderId="39" applyNumberFormat="0" applyFill="0">
      <alignment horizontal="right"/>
    </xf>
    <xf numFmtId="177" fontId="63" fillId="0" borderId="39">
      <alignment horizontal="right" vertical="center"/>
    </xf>
    <xf numFmtId="49" fontId="64" fillId="0" borderId="39">
      <alignment horizontal="left" vertical="center"/>
    </xf>
    <xf numFmtId="0" fontId="65" fillId="0" borderId="39">
      <alignment horizontal="left"/>
    </xf>
    <xf numFmtId="0" fontId="67" fillId="0" borderId="39">
      <alignment horizontal="left" vertical="center"/>
    </xf>
    <xf numFmtId="0" fontId="62" fillId="0" borderId="39">
      <alignment horizontal="left" vertical="center"/>
    </xf>
    <xf numFmtId="49" fontId="65" fillId="18" borderId="27">
      <alignment horizontal="left" vertical="center"/>
    </xf>
    <xf numFmtId="49" fontId="64" fillId="0" borderId="39">
      <alignment horizontal="left"/>
    </xf>
    <xf numFmtId="49" fontId="63" fillId="0" borderId="39">
      <alignment horizontal="left"/>
    </xf>
    <xf numFmtId="0" fontId="70" fillId="0" borderId="39">
      <alignment horizontal="left"/>
    </xf>
    <xf numFmtId="176" fontId="71" fillId="0" borderId="39" applyNumberFormat="0" applyFill="0">
      <alignment horizontal="right"/>
    </xf>
    <xf numFmtId="0" fontId="7" fillId="0" borderId="0"/>
    <xf numFmtId="0" fontId="7" fillId="0" borderId="0"/>
    <xf numFmtId="175" fontId="7" fillId="0" borderId="0" applyFont="0" applyFill="0" applyBorder="0" applyAlignment="0" applyProtection="0"/>
    <xf numFmtId="175" fontId="13" fillId="0" borderId="0" applyFont="0" applyFill="0" applyBorder="0" applyAlignment="0" applyProtection="0"/>
    <xf numFmtId="175" fontId="9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13" fillId="0" borderId="0" applyFont="0" applyFill="0" applyBorder="0" applyAlignment="0" applyProtection="0"/>
    <xf numFmtId="0" fontId="7" fillId="0" borderId="0"/>
    <xf numFmtId="175" fontId="7" fillId="0" borderId="0" applyFont="0" applyFill="0" applyBorder="0" applyAlignment="0" applyProtection="0"/>
    <xf numFmtId="175" fontId="13" fillId="0" borderId="0" applyFont="0" applyFill="0" applyBorder="0" applyAlignment="0" applyProtection="0"/>
    <xf numFmtId="175" fontId="7" fillId="0" borderId="0" applyFont="0" applyFill="0" applyBorder="0" applyAlignment="0" applyProtection="0"/>
    <xf numFmtId="180" fontId="7" fillId="0" borderId="0" applyFont="0" applyFill="0" applyBorder="0" applyAlignment="0" applyProtection="0"/>
    <xf numFmtId="0" fontId="92" fillId="0" borderId="0"/>
    <xf numFmtId="0" fontId="7" fillId="0" borderId="0"/>
    <xf numFmtId="0" fontId="7" fillId="0" borderId="0"/>
    <xf numFmtId="0" fontId="13" fillId="0" borderId="0"/>
    <xf numFmtId="0" fontId="13" fillId="0" borderId="0"/>
    <xf numFmtId="9" fontId="7" fillId="0" borderId="0" applyFont="0" applyFill="0" applyBorder="0" applyAlignment="0" applyProtection="0"/>
    <xf numFmtId="9" fontId="7" fillId="0" borderId="0" applyFont="0" applyFill="0" applyBorder="0" applyAlignment="0" applyProtection="0"/>
    <xf numFmtId="180" fontId="7" fillId="0" borderId="0" applyFont="0" applyFill="0" applyBorder="0" applyAlignment="0" applyProtection="0"/>
    <xf numFmtId="0" fontId="7" fillId="26" borderId="37" applyNumberFormat="0" applyFont="0" applyAlignment="0" applyProtection="0"/>
    <xf numFmtId="0" fontId="91" fillId="51" borderId="0" applyNumberFormat="0" applyBorder="0" applyAlignment="0" applyProtection="0"/>
    <xf numFmtId="0" fontId="91" fillId="52" borderId="0" applyNumberFormat="0" applyBorder="0" applyAlignment="0" applyProtection="0"/>
    <xf numFmtId="0" fontId="91" fillId="53" borderId="0" applyNumberFormat="0" applyBorder="0" applyAlignment="0" applyProtection="0"/>
    <xf numFmtId="0" fontId="91" fillId="54" borderId="0" applyNumberFormat="0" applyBorder="0" applyAlignment="0" applyProtection="0"/>
    <xf numFmtId="0" fontId="91" fillId="55" borderId="0" applyNumberFormat="0" applyBorder="0" applyAlignment="0" applyProtection="0"/>
    <xf numFmtId="0" fontId="91" fillId="15" borderId="0" applyNumberFormat="0" applyBorder="0" applyAlignment="0" applyProtection="0"/>
    <xf numFmtId="0" fontId="91" fillId="56" borderId="0" applyNumberFormat="0" applyBorder="0" applyAlignment="0" applyProtection="0"/>
    <xf numFmtId="0" fontId="91" fillId="57" borderId="0" applyNumberFormat="0" applyBorder="0" applyAlignment="0" applyProtection="0"/>
    <xf numFmtId="0" fontId="91" fillId="58" borderId="0" applyNumberFormat="0" applyBorder="0" applyAlignment="0" applyProtection="0"/>
    <xf numFmtId="0" fontId="91" fillId="54" borderId="0" applyNumberFormat="0" applyBorder="0" applyAlignment="0" applyProtection="0"/>
    <xf numFmtId="0" fontId="91" fillId="56" borderId="0" applyNumberFormat="0" applyBorder="0" applyAlignment="0" applyProtection="0"/>
    <xf numFmtId="0" fontId="91" fillId="59" borderId="0" applyNumberFormat="0" applyBorder="0" applyAlignment="0" applyProtection="0"/>
    <xf numFmtId="0" fontId="93" fillId="60" borderId="0" applyNumberFormat="0" applyBorder="0" applyAlignment="0" applyProtection="0"/>
    <xf numFmtId="0" fontId="93" fillId="57" borderId="0" applyNumberFormat="0" applyBorder="0" applyAlignment="0" applyProtection="0"/>
    <xf numFmtId="0" fontId="93" fillId="58" borderId="0" applyNumberFormat="0" applyBorder="0" applyAlignment="0" applyProtection="0"/>
    <xf numFmtId="0" fontId="93" fillId="61" borderId="0" applyNumberFormat="0" applyBorder="0" applyAlignment="0" applyProtection="0"/>
    <xf numFmtId="0" fontId="93" fillId="62" borderId="0" applyNumberFormat="0" applyBorder="0" applyAlignment="0" applyProtection="0"/>
    <xf numFmtId="0" fontId="93" fillId="63" borderId="0" applyNumberFormat="0" applyBorder="0" applyAlignment="0" applyProtection="0"/>
    <xf numFmtId="0" fontId="93" fillId="64" borderId="0" applyNumberFormat="0" applyBorder="0" applyAlignment="0" applyProtection="0"/>
    <xf numFmtId="0" fontId="93" fillId="65" borderId="0" applyNumberFormat="0" applyBorder="0" applyAlignment="0" applyProtection="0"/>
    <xf numFmtId="0" fontId="93" fillId="66" borderId="0" applyNumberFormat="0" applyBorder="0" applyAlignment="0" applyProtection="0"/>
    <xf numFmtId="0" fontId="93" fillId="61" borderId="0" applyNumberFormat="0" applyBorder="0" applyAlignment="0" applyProtection="0"/>
    <xf numFmtId="0" fontId="93" fillId="62" borderId="0" applyNumberFormat="0" applyBorder="0" applyAlignment="0" applyProtection="0"/>
    <xf numFmtId="0" fontId="93" fillId="67" borderId="0" applyNumberFormat="0" applyBorder="0" applyAlignment="0" applyProtection="0"/>
    <xf numFmtId="0" fontId="94" fillId="52" borderId="0" applyNumberFormat="0" applyBorder="0" applyAlignment="0" applyProtection="0"/>
    <xf numFmtId="0" fontId="95" fillId="68" borderId="40" applyNumberFormat="0" applyAlignment="0" applyProtection="0"/>
    <xf numFmtId="0" fontId="96" fillId="69" borderId="41" applyNumberFormat="0" applyAlignment="0" applyProtection="0"/>
    <xf numFmtId="180" fontId="13" fillId="0" borderId="0" applyFont="0" applyFill="0" applyBorder="0" applyAlignment="0" applyProtection="0"/>
    <xf numFmtId="0" fontId="97" fillId="0" borderId="0" applyNumberFormat="0" applyFill="0" applyBorder="0" applyAlignment="0" applyProtection="0"/>
    <xf numFmtId="0" fontId="98" fillId="53" borderId="0" applyNumberFormat="0" applyBorder="0" applyAlignment="0" applyProtection="0"/>
    <xf numFmtId="0" fontId="99" fillId="0" borderId="42" applyNumberFormat="0" applyFill="0" applyAlignment="0" applyProtection="0"/>
    <xf numFmtId="0" fontId="100" fillId="0" borderId="43" applyNumberFormat="0" applyFill="0" applyAlignment="0" applyProtection="0"/>
    <xf numFmtId="0" fontId="101" fillId="0" borderId="44" applyNumberFormat="0" applyFill="0" applyAlignment="0" applyProtection="0"/>
    <xf numFmtId="0" fontId="101" fillId="0" borderId="0" applyNumberFormat="0" applyFill="0" applyBorder="0" applyAlignment="0" applyProtection="0"/>
    <xf numFmtId="0" fontId="102" fillId="15" borderId="40" applyNumberFormat="0" applyAlignment="0" applyProtection="0"/>
    <xf numFmtId="0" fontId="103" fillId="0" borderId="45" applyNumberFormat="0" applyFill="0" applyAlignment="0" applyProtection="0"/>
    <xf numFmtId="0" fontId="104" fillId="7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71" borderId="46" applyNumberFormat="0" applyFont="0" applyAlignment="0" applyProtection="0"/>
    <xf numFmtId="0" fontId="105" fillId="68" borderId="47" applyNumberFormat="0" applyAlignment="0" applyProtection="0"/>
    <xf numFmtId="9" fontId="13" fillId="0" borderId="0" applyFont="0" applyFill="0" applyBorder="0" applyAlignment="0" applyProtection="0"/>
    <xf numFmtId="0" fontId="106" fillId="0" borderId="0" applyNumberFormat="0" applyFill="0" applyBorder="0" applyAlignment="0" applyProtection="0"/>
    <xf numFmtId="0" fontId="107" fillId="0" borderId="48"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alignment vertical="top"/>
      <protection locked="0"/>
    </xf>
    <xf numFmtId="0" fontId="7" fillId="0" borderId="0"/>
    <xf numFmtId="175" fontId="7" fillId="0" borderId="0" applyFont="0" applyFill="0" applyBorder="0" applyAlignment="0" applyProtection="0"/>
    <xf numFmtId="181" fontId="111" fillId="0" borderId="0"/>
    <xf numFmtId="9" fontId="111" fillId="0" borderId="0" applyFont="0" applyFill="0" applyBorder="0" applyAlignment="0" applyProtection="0"/>
    <xf numFmtId="0" fontId="112" fillId="0" borderId="0" applyBorder="0" applyProtection="0">
      <alignment horizontal="left"/>
    </xf>
    <xf numFmtId="0" fontId="113" fillId="0" borderId="0" applyFill="0" applyBorder="0" applyAlignment="0" applyProtection="0"/>
    <xf numFmtId="0" fontId="114" fillId="0" borderId="0" applyFill="0" applyBorder="0" applyAlignment="0" applyProtection="0"/>
    <xf numFmtId="0" fontId="116" fillId="0" borderId="0" applyBorder="0" applyProtection="0"/>
    <xf numFmtId="0" fontId="116" fillId="0" borderId="0" applyBorder="0" applyProtection="0"/>
    <xf numFmtId="0" fontId="115" fillId="0" borderId="0" applyBorder="0" applyProtection="0"/>
    <xf numFmtId="0" fontId="115" fillId="0" borderId="0" applyBorder="0" applyProtection="0"/>
    <xf numFmtId="0" fontId="117" fillId="0" borderId="0" applyBorder="0" applyProtection="0"/>
    <xf numFmtId="0" fontId="119" fillId="0" borderId="0"/>
    <xf numFmtId="0" fontId="120" fillId="0" borderId="0" applyBorder="0" applyProtection="0"/>
    <xf numFmtId="183" fontId="119" fillId="0" borderId="0" applyBorder="0" applyProtection="0"/>
    <xf numFmtId="0" fontId="13" fillId="0" borderId="0"/>
    <xf numFmtId="2" fontId="122" fillId="0" borderId="0" applyFill="0" applyBorder="0" applyAlignment="0" applyProtection="0"/>
    <xf numFmtId="0" fontId="121" fillId="0" borderId="0"/>
    <xf numFmtId="0" fontId="13" fillId="0" borderId="0"/>
    <xf numFmtId="182" fontId="119" fillId="0" borderId="0" applyFont="0" applyFill="0" applyBorder="0" applyAlignment="0" applyProtection="0"/>
    <xf numFmtId="0" fontId="13" fillId="0" borderId="0"/>
    <xf numFmtId="0" fontId="118" fillId="0" borderId="0"/>
    <xf numFmtId="0" fontId="13" fillId="0" borderId="0"/>
    <xf numFmtId="0" fontId="13" fillId="0" borderId="0"/>
    <xf numFmtId="0" fontId="123" fillId="0" borderId="0"/>
    <xf numFmtId="0" fontId="6" fillId="0" borderId="0"/>
    <xf numFmtId="0" fontId="6" fillId="0" borderId="0"/>
    <xf numFmtId="0" fontId="13" fillId="0" borderId="0"/>
    <xf numFmtId="0" fontId="13" fillId="0" borderId="0">
      <alignment wrapText="1"/>
    </xf>
    <xf numFmtId="0" fontId="13" fillId="0" borderId="0"/>
    <xf numFmtId="0" fontId="13" fillId="0" borderId="0"/>
    <xf numFmtId="0" fontId="5" fillId="0" borderId="0"/>
    <xf numFmtId="9" fontId="5" fillId="0" borderId="0" applyFont="0" applyFill="0" applyBorder="0" applyAlignment="0" applyProtection="0"/>
    <xf numFmtId="0" fontId="124" fillId="72" borderId="0" applyProtection="0">
      <alignment vertical="center"/>
    </xf>
    <xf numFmtId="0" fontId="125" fillId="73" borderId="0" applyProtection="0">
      <alignment vertical="center"/>
    </xf>
    <xf numFmtId="184" fontId="126" fillId="0" borderId="0">
      <alignment vertical="center"/>
    </xf>
    <xf numFmtId="185" fontId="126" fillId="0" borderId="0">
      <alignment horizontal="right" vertical="center"/>
    </xf>
    <xf numFmtId="0" fontId="13" fillId="0" borderId="0">
      <alignment vertical="top" wrapText="1"/>
    </xf>
    <xf numFmtId="0" fontId="127" fillId="0" borderId="0" applyNumberFormat="0" applyFill="0" applyBorder="0" applyAlignment="0" applyProtection="0"/>
    <xf numFmtId="0" fontId="4" fillId="26" borderId="37" applyNumberFormat="0" applyFont="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3" fillId="0" borderId="0"/>
    <xf numFmtId="0" fontId="2" fillId="0" borderId="0"/>
    <xf numFmtId="9" fontId="2" fillId="0" borderId="0" applyFont="0" applyFill="0" applyBorder="0" applyAlignment="0" applyProtection="0"/>
    <xf numFmtId="0" fontId="128" fillId="0" borderId="0" applyNumberFormat="0" applyFill="0" applyBorder="0" applyAlignment="0" applyProtection="0"/>
    <xf numFmtId="0" fontId="129" fillId="0" borderId="0"/>
    <xf numFmtId="4" fontId="130" fillId="0" borderId="54"/>
    <xf numFmtId="0" fontId="131" fillId="0" borderId="0">
      <alignment vertical="top" wrapText="1"/>
    </xf>
    <xf numFmtId="49" fontId="13" fillId="0" borderId="0">
      <alignment vertical="top" wrapText="1"/>
    </xf>
    <xf numFmtId="0" fontId="24" fillId="75" borderId="20">
      <alignment horizontal="center" vertical="top" wrapText="1"/>
    </xf>
    <xf numFmtId="3" fontId="130" fillId="0" borderId="53">
      <alignment horizontal="right" vertical="top"/>
    </xf>
    <xf numFmtId="164" fontId="130" fillId="0" borderId="54"/>
    <xf numFmtId="0" fontId="115" fillId="0" borderId="0"/>
    <xf numFmtId="186" fontId="13" fillId="0" borderId="0" applyFont="0" applyFill="0" applyBorder="0" applyAlignment="0" applyProtection="0"/>
    <xf numFmtId="0" fontId="1" fillId="0" borderId="0"/>
    <xf numFmtId="9" fontId="1" fillId="0" borderId="0" applyFont="0" applyFill="0" applyBorder="0" applyAlignment="0" applyProtection="0"/>
    <xf numFmtId="187" fontId="13" fillId="0" borderId="0" applyFont="0" applyFill="0" applyBorder="0" applyAlignment="0" applyProtection="0"/>
    <xf numFmtId="0" fontId="1" fillId="0" borderId="0"/>
    <xf numFmtId="0" fontId="1" fillId="0" borderId="0"/>
  </cellStyleXfs>
  <cellXfs count="678">
    <xf numFmtId="0" fontId="0" fillId="0" borderId="0" xfId="0"/>
    <xf numFmtId="0" fontId="0" fillId="0" borderId="0" xfId="0" applyBorder="1"/>
    <xf numFmtId="0" fontId="16" fillId="0" borderId="0" xfId="0" applyFont="1"/>
    <xf numFmtId="0" fontId="21" fillId="0" borderId="0" xfId="0" applyFont="1"/>
    <xf numFmtId="0" fontId="25" fillId="0" borderId="0" xfId="0" applyFont="1" applyAlignment="1">
      <alignment horizontal="center"/>
    </xf>
    <xf numFmtId="0" fontId="26" fillId="0" borderId="0" xfId="0" applyFont="1" applyAlignment="1">
      <alignment horizontal="center"/>
    </xf>
    <xf numFmtId="0" fontId="27" fillId="0" borderId="0" xfId="0" applyFont="1" applyAlignment="1">
      <alignment horizontal="left"/>
    </xf>
    <xf numFmtId="0" fontId="25" fillId="0" borderId="0" xfId="0" applyFont="1"/>
    <xf numFmtId="0" fontId="29" fillId="0" borderId="0" xfId="0" applyFont="1" applyAlignment="1">
      <alignment horizontal="left" vertical="center"/>
    </xf>
    <xf numFmtId="0" fontId="30" fillId="0" borderId="0" xfId="0" applyFont="1"/>
    <xf numFmtId="0" fontId="0" fillId="0" borderId="0" xfId="0" applyAlignment="1">
      <alignment horizontal="center"/>
    </xf>
    <xf numFmtId="0" fontId="0" fillId="0" borderId="0" xfId="0" applyFill="1"/>
    <xf numFmtId="0" fontId="17" fillId="0" borderId="2" xfId="0" applyFont="1" applyFill="1" applyBorder="1" applyAlignment="1">
      <alignment horizontal="center" vertical="center"/>
    </xf>
    <xf numFmtId="0" fontId="19" fillId="0" borderId="0" xfId="0" quotePrefix="1" applyFont="1" applyAlignment="1">
      <alignment horizontal="right" vertical="top"/>
    </xf>
    <xf numFmtId="0" fontId="0" fillId="0" borderId="0" xfId="0" applyAlignment="1">
      <alignment vertical="top"/>
    </xf>
    <xf numFmtId="0" fontId="36" fillId="0" borderId="0" xfId="0" applyFont="1" applyAlignment="1">
      <alignment horizontal="center"/>
    </xf>
    <xf numFmtId="0" fontId="0" fillId="0" borderId="0" xfId="0" applyAlignment="1"/>
    <xf numFmtId="0" fontId="0" fillId="0" borderId="0" xfId="0" applyAlignment="1">
      <alignment vertical="center"/>
    </xf>
    <xf numFmtId="0" fontId="18" fillId="0" borderId="0" xfId="0" applyFont="1" applyAlignment="1">
      <alignment vertical="center"/>
    </xf>
    <xf numFmtId="0" fontId="0" fillId="0" borderId="0" xfId="0" applyBorder="1" applyAlignment="1">
      <alignment vertical="center"/>
    </xf>
    <xf numFmtId="0" fontId="38" fillId="0" borderId="0" xfId="0" applyFont="1" applyAlignment="1">
      <alignment vertical="center"/>
    </xf>
    <xf numFmtId="0" fontId="36" fillId="0" borderId="0" xfId="0" applyFont="1" applyFill="1" applyBorder="1" applyAlignment="1">
      <alignment horizontal="center"/>
    </xf>
    <xf numFmtId="0" fontId="20" fillId="0" borderId="0" xfId="0" applyFont="1" applyFill="1" applyBorder="1" applyAlignment="1">
      <alignment horizontal="center"/>
    </xf>
    <xf numFmtId="0" fontId="39" fillId="0" borderId="0" xfId="0" applyFont="1"/>
    <xf numFmtId="0" fontId="37" fillId="0" borderId="0" xfId="0" quotePrefix="1" applyFont="1" applyBorder="1" applyAlignment="1">
      <alignment horizontal="right" vertical="top"/>
    </xf>
    <xf numFmtId="0" fontId="19" fillId="0" borderId="0" xfId="0" applyFont="1" applyAlignment="1">
      <alignment horizontal="center"/>
    </xf>
    <xf numFmtId="0" fontId="19" fillId="0" borderId="0" xfId="0" applyFont="1" applyBorder="1" applyAlignment="1">
      <alignment horizontal="right"/>
    </xf>
    <xf numFmtId="0" fontId="36" fillId="0" borderId="0" xfId="0" applyFont="1" applyBorder="1" applyAlignment="1">
      <alignment horizontal="center"/>
    </xf>
    <xf numFmtId="0" fontId="0" fillId="0" borderId="0" xfId="0" applyBorder="1" applyAlignment="1"/>
    <xf numFmtId="0" fontId="38" fillId="0" borderId="0" xfId="0" applyFont="1" applyBorder="1" applyAlignment="1">
      <alignment vertical="center"/>
    </xf>
    <xf numFmtId="0" fontId="17" fillId="0" borderId="0" xfId="0" applyFont="1" applyBorder="1"/>
    <xf numFmtId="0" fontId="17" fillId="0" borderId="0" xfId="0" applyFont="1"/>
    <xf numFmtId="0" fontId="20" fillId="0" borderId="0" xfId="0" applyFont="1" applyFill="1" applyBorder="1" applyAlignment="1">
      <alignment horizontal="left"/>
    </xf>
    <xf numFmtId="0" fontId="39" fillId="0" borderId="0" xfId="0" applyFont="1" applyAlignment="1">
      <alignment vertical="top"/>
    </xf>
    <xf numFmtId="2" fontId="18" fillId="0" borderId="0" xfId="0" applyNumberFormat="1" applyFont="1" applyFill="1" applyBorder="1" applyAlignment="1">
      <alignment horizontal="right" vertical="center"/>
    </xf>
    <xf numFmtId="0" fontId="23" fillId="0" borderId="0" xfId="0" applyFont="1" applyAlignment="1"/>
    <xf numFmtId="0" fontId="40" fillId="0" borderId="0" xfId="0" applyFont="1" applyAlignment="1"/>
    <xf numFmtId="0" fontId="32" fillId="0" borderId="0" xfId="0" applyFont="1" applyFill="1" applyBorder="1" applyAlignment="1">
      <alignment horizontal="center" vertical="center"/>
    </xf>
    <xf numFmtId="1" fontId="20"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2" fontId="32" fillId="0" borderId="0" xfId="0" applyNumberFormat="1" applyFont="1" applyFill="1" applyBorder="1" applyAlignment="1">
      <alignment horizontal="right" vertical="center"/>
    </xf>
    <xf numFmtId="0" fontId="14" fillId="0" borderId="0" xfId="0" applyFont="1" applyBorder="1" applyAlignment="1">
      <alignment horizontal="center" vertical="center"/>
    </xf>
    <xf numFmtId="17" fontId="15" fillId="0" borderId="0" xfId="0" quotePrefix="1" applyNumberFormat="1" applyFont="1" applyBorder="1" applyAlignment="1">
      <alignment horizontal="center" vertical="center" wrapText="1"/>
    </xf>
    <xf numFmtId="49" fontId="14" fillId="0" borderId="0" xfId="0" applyNumberFormat="1" applyFont="1" applyAlignment="1">
      <alignment horizontal="left" vertical="center"/>
    </xf>
    <xf numFmtId="167" fontId="14" fillId="0" borderId="0" xfId="0" quotePrefix="1" applyNumberFormat="1" applyFont="1" applyAlignment="1">
      <alignment horizontal="left" vertical="center"/>
    </xf>
    <xf numFmtId="0" fontId="41" fillId="0" borderId="0" xfId="0" applyFont="1" applyAlignment="1">
      <alignment horizontal="left" vertical="center"/>
    </xf>
    <xf numFmtId="0" fontId="14" fillId="0" borderId="0" xfId="0" applyFont="1" applyAlignment="1">
      <alignment horizontal="left" vertical="center"/>
    </xf>
    <xf numFmtId="0" fontId="20" fillId="0" borderId="0" xfId="0" applyFont="1" applyBorder="1" applyAlignment="1">
      <alignment horizontal="left" wrapText="1"/>
    </xf>
    <xf numFmtId="0" fontId="20" fillId="4" borderId="2"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5" xfId="0" applyFont="1" applyFill="1" applyBorder="1" applyAlignment="1">
      <alignment horizontal="center" vertical="center" wrapText="1"/>
    </xf>
    <xf numFmtId="1" fontId="20" fillId="4" borderId="1" xfId="0" applyNumberFormat="1" applyFont="1" applyFill="1" applyBorder="1" applyAlignment="1">
      <alignment horizontal="center" vertical="center"/>
    </xf>
    <xf numFmtId="1" fontId="20" fillId="4" borderId="2" xfId="0" applyNumberFormat="1" applyFont="1" applyFill="1" applyBorder="1" applyAlignment="1">
      <alignment horizontal="center" vertical="center"/>
    </xf>
    <xf numFmtId="0" fontId="19" fillId="0" borderId="0" xfId="0" quotePrefix="1" applyFont="1" applyBorder="1" applyAlignment="1">
      <alignment horizontal="right" vertical="top"/>
    </xf>
    <xf numFmtId="165" fontId="18" fillId="0" borderId="6" xfId="0" applyNumberFormat="1" applyFont="1" applyFill="1" applyBorder="1" applyAlignment="1">
      <alignment horizontal="center" vertical="center"/>
    </xf>
    <xf numFmtId="165" fontId="18" fillId="0" borderId="0" xfId="0" applyNumberFormat="1" applyFont="1" applyFill="1" applyBorder="1" applyAlignment="1">
      <alignment horizontal="center" vertical="center"/>
    </xf>
    <xf numFmtId="165" fontId="18" fillId="0" borderId="4" xfId="0" applyNumberFormat="1" applyFont="1" applyFill="1" applyBorder="1" applyAlignment="1">
      <alignment horizontal="center" vertical="center"/>
    </xf>
    <xf numFmtId="165" fontId="20" fillId="0" borderId="4" xfId="0" applyNumberFormat="1" applyFont="1" applyFill="1" applyBorder="1" applyAlignment="1">
      <alignment horizontal="center" vertical="center"/>
    </xf>
    <xf numFmtId="0" fontId="41" fillId="0" borderId="0" xfId="0" applyFont="1"/>
    <xf numFmtId="0" fontId="23" fillId="0" borderId="0" xfId="0" applyFont="1" applyBorder="1" applyAlignment="1">
      <alignment vertical="center"/>
    </xf>
    <xf numFmtId="0" fontId="23" fillId="0" borderId="0" xfId="0" applyFont="1" applyBorder="1"/>
    <xf numFmtId="0" fontId="42" fillId="4" borderId="1" xfId="0" applyFont="1" applyFill="1" applyBorder="1" applyAlignment="1">
      <alignment horizontal="center" vertical="center"/>
    </xf>
    <xf numFmtId="0" fontId="20" fillId="0" borderId="0" xfId="0" applyFont="1" applyFill="1" applyBorder="1" applyAlignment="1">
      <alignment horizontal="center" vertical="center" textRotation="90"/>
    </xf>
    <xf numFmtId="0" fontId="42" fillId="4" borderId="2" xfId="0" applyFont="1" applyFill="1" applyBorder="1" applyAlignment="1">
      <alignment horizontal="center" vertical="center"/>
    </xf>
    <xf numFmtId="0" fontId="42" fillId="4" borderId="6" xfId="0" applyFont="1" applyFill="1" applyBorder="1" applyAlignment="1">
      <alignment horizontal="center" vertical="center"/>
    </xf>
    <xf numFmtId="0" fontId="20" fillId="0" borderId="0" xfId="0" applyFont="1" applyFill="1" applyBorder="1"/>
    <xf numFmtId="0" fontId="18" fillId="0" borderId="0" xfId="0" applyFont="1" applyFill="1" applyBorder="1"/>
    <xf numFmtId="0" fontId="43" fillId="0" borderId="0" xfId="0" applyFont="1" applyFill="1" applyBorder="1"/>
    <xf numFmtId="0" fontId="17" fillId="0" borderId="0" xfId="0" applyFont="1" applyFill="1" applyBorder="1"/>
    <xf numFmtId="0" fontId="44" fillId="0" borderId="0" xfId="0" applyFont="1"/>
    <xf numFmtId="0" fontId="0" fillId="0" borderId="0" xfId="0" applyFill="1" applyBorder="1" applyAlignment="1">
      <alignment vertical="center"/>
    </xf>
    <xf numFmtId="0" fontId="0" fillId="0" borderId="0" xfId="0" applyFill="1" applyBorder="1" applyAlignment="1"/>
    <xf numFmtId="0" fontId="17" fillId="4" borderId="2" xfId="0" applyFont="1" applyFill="1" applyBorder="1" applyAlignment="1">
      <alignment horizontal="center" vertical="center"/>
    </xf>
    <xf numFmtId="0" fontId="19" fillId="0" borderId="0" xfId="0" quotePrefix="1" applyFont="1" applyBorder="1" applyAlignment="1">
      <alignment horizontal="left" vertical="top"/>
    </xf>
    <xf numFmtId="2" fontId="16" fillId="0" borderId="0" xfId="0" applyNumberFormat="1" applyFont="1" applyBorder="1" applyAlignment="1">
      <alignment vertical="center"/>
    </xf>
    <xf numFmtId="169" fontId="18" fillId="0" borderId="6" xfId="0" applyNumberFormat="1" applyFont="1" applyFill="1" applyBorder="1" applyAlignment="1">
      <alignment horizontal="center" vertical="center"/>
    </xf>
    <xf numFmtId="169" fontId="18" fillId="0" borderId="0" xfId="0" applyNumberFormat="1" applyFont="1" applyFill="1" applyBorder="1" applyAlignment="1">
      <alignment horizontal="center" vertical="center"/>
    </xf>
    <xf numFmtId="169" fontId="18" fillId="0" borderId="4" xfId="0" applyNumberFormat="1" applyFont="1" applyFill="1" applyBorder="1" applyAlignment="1">
      <alignment horizontal="center" vertical="center"/>
    </xf>
    <xf numFmtId="0" fontId="20" fillId="0" borderId="0" xfId="0" applyNumberFormat="1" applyFont="1" applyAlignment="1" applyProtection="1">
      <alignment horizontal="left" vertical="center"/>
      <protection locked="0"/>
    </xf>
    <xf numFmtId="164" fontId="32" fillId="0" borderId="0" xfId="0" applyNumberFormat="1" applyFont="1" applyBorder="1" applyAlignment="1">
      <alignment horizontal="center" vertical="center"/>
    </xf>
    <xf numFmtId="0" fontId="20" fillId="0" borderId="0" xfId="0" applyFont="1" applyAlignment="1">
      <alignment horizontal="left" vertical="center"/>
    </xf>
    <xf numFmtId="0" fontId="20" fillId="4" borderId="1" xfId="0" applyFont="1" applyFill="1" applyBorder="1" applyAlignment="1">
      <alignment horizontal="center" vertical="center"/>
    </xf>
    <xf numFmtId="2" fontId="18" fillId="0" borderId="0" xfId="0" quotePrefix="1" applyNumberFormat="1" applyFont="1" applyFill="1" applyBorder="1" applyAlignment="1">
      <alignment horizontal="right" vertical="center"/>
    </xf>
    <xf numFmtId="2" fontId="18" fillId="0" borderId="7" xfId="0" applyNumberFormat="1" applyFont="1" applyFill="1" applyBorder="1" applyAlignment="1">
      <alignment horizontal="right" vertical="center"/>
    </xf>
    <xf numFmtId="2" fontId="18" fillId="0" borderId="6" xfId="0" applyNumberFormat="1" applyFont="1" applyFill="1" applyBorder="1" applyAlignment="1">
      <alignment horizontal="right" vertical="center"/>
    </xf>
    <xf numFmtId="0" fontId="42" fillId="5" borderId="5" xfId="0" applyFont="1" applyFill="1" applyBorder="1" applyAlignment="1">
      <alignment horizontal="center" vertical="center" wrapText="1"/>
    </xf>
    <xf numFmtId="168" fontId="16" fillId="0" borderId="2" xfId="0" applyNumberFormat="1" applyFont="1" applyBorder="1" applyAlignment="1">
      <alignment horizontal="right" vertical="center"/>
    </xf>
    <xf numFmtId="2" fontId="18" fillId="0" borderId="6" xfId="0" quotePrefix="1" applyNumberFormat="1" applyFont="1" applyFill="1" applyBorder="1" applyAlignment="1">
      <alignment horizontal="right" vertical="center"/>
    </xf>
    <xf numFmtId="165" fontId="16" fillId="0" borderId="0" xfId="0" applyNumberFormat="1" applyFont="1" applyAlignment="1">
      <alignment horizontal="center" vertical="center"/>
    </xf>
    <xf numFmtId="165" fontId="16" fillId="0" borderId="1" xfId="0" applyNumberFormat="1" applyFont="1" applyBorder="1" applyAlignment="1">
      <alignment horizontal="center" vertical="center"/>
    </xf>
    <xf numFmtId="165" fontId="16" fillId="0" borderId="4" xfId="0" applyNumberFormat="1" applyFont="1" applyBorder="1" applyAlignment="1">
      <alignment horizontal="center" vertical="center"/>
    </xf>
    <xf numFmtId="165" fontId="16" fillId="0" borderId="2" xfId="0" applyNumberFormat="1" applyFont="1" applyBorder="1" applyAlignment="1">
      <alignment horizontal="center" vertical="center"/>
    </xf>
    <xf numFmtId="2" fontId="18" fillId="0" borderId="7" xfId="0" quotePrefix="1" applyNumberFormat="1" applyFont="1" applyFill="1" applyBorder="1" applyAlignment="1">
      <alignment horizontal="right" vertical="center"/>
    </xf>
    <xf numFmtId="2" fontId="18" fillId="0" borderId="15" xfId="0" quotePrefix="1" applyNumberFormat="1" applyFont="1" applyFill="1" applyBorder="1" applyAlignment="1">
      <alignment horizontal="right" vertical="center"/>
    </xf>
    <xf numFmtId="0" fontId="0" fillId="0" borderId="1" xfId="0" applyBorder="1" applyAlignment="1">
      <alignment vertical="center"/>
    </xf>
    <xf numFmtId="165" fontId="0" fillId="0" borderId="0" xfId="0" applyNumberFormat="1"/>
    <xf numFmtId="165" fontId="32" fillId="0" borderId="0" xfId="0" applyNumberFormat="1" applyFont="1" applyBorder="1"/>
    <xf numFmtId="170" fontId="45" fillId="0" borderId="7" xfId="0" applyNumberFormat="1" applyFont="1" applyFill="1" applyBorder="1" applyAlignment="1">
      <alignment horizontal="right" vertical="center"/>
    </xf>
    <xf numFmtId="170" fontId="45" fillId="0" borderId="0" xfId="0" applyNumberFormat="1" applyFont="1" applyFill="1" applyBorder="1" applyAlignment="1">
      <alignment horizontal="right" vertical="center"/>
    </xf>
    <xf numFmtId="170" fontId="45" fillId="0" borderId="13" xfId="0" applyNumberFormat="1" applyFont="1" applyFill="1" applyBorder="1" applyAlignment="1">
      <alignment horizontal="right" vertical="center"/>
    </xf>
    <xf numFmtId="0" fontId="20" fillId="4" borderId="2" xfId="0" applyFont="1" applyFill="1" applyBorder="1" applyAlignment="1">
      <alignment horizontal="center" vertical="center" wrapText="1"/>
    </xf>
    <xf numFmtId="165" fontId="32" fillId="0" borderId="4" xfId="0" applyNumberFormat="1" applyFont="1" applyBorder="1"/>
    <xf numFmtId="165" fontId="20" fillId="0" borderId="0" xfId="0" applyNumberFormat="1" applyFont="1" applyAlignment="1" applyProtection="1">
      <alignment horizontal="left" vertical="center"/>
      <protection locked="0"/>
    </xf>
    <xf numFmtId="0" fontId="17" fillId="4" borderId="5" xfId="0" applyFont="1" applyFill="1" applyBorder="1" applyAlignment="1">
      <alignment horizontal="center"/>
    </xf>
    <xf numFmtId="165" fontId="33" fillId="4" borderId="13" xfId="0" applyNumberFormat="1" applyFont="1" applyFill="1" applyBorder="1" applyAlignment="1">
      <alignment horizontal="center"/>
    </xf>
    <xf numFmtId="169" fontId="18" fillId="0" borderId="15" xfId="0" applyNumberFormat="1" applyFont="1" applyFill="1" applyBorder="1" applyAlignment="1">
      <alignment horizontal="center" vertical="center"/>
    </xf>
    <xf numFmtId="169" fontId="18" fillId="0" borderId="7" xfId="0" applyNumberFormat="1" applyFont="1" applyFill="1" applyBorder="1" applyAlignment="1">
      <alignment horizontal="center" vertical="center"/>
    </xf>
    <xf numFmtId="169" fontId="18" fillId="0" borderId="9" xfId="0" applyNumberFormat="1" applyFont="1" applyFill="1" applyBorder="1" applyAlignment="1">
      <alignment horizontal="center" vertical="center"/>
    </xf>
    <xf numFmtId="165" fontId="16" fillId="0" borderId="0" xfId="0" applyNumberFormat="1" applyFont="1" applyBorder="1" applyAlignment="1">
      <alignment horizontal="center" vertical="center"/>
    </xf>
    <xf numFmtId="165" fontId="0" fillId="0" borderId="0" xfId="0" applyNumberFormat="1" applyBorder="1"/>
    <xf numFmtId="165" fontId="20" fillId="0" borderId="2" xfId="0" applyNumberFormat="1" applyFont="1" applyFill="1" applyBorder="1" applyAlignment="1">
      <alignment horizontal="center" vertical="center"/>
    </xf>
    <xf numFmtId="2" fontId="18" fillId="0" borderId="18" xfId="0" applyNumberFormat="1" applyFont="1" applyFill="1" applyBorder="1" applyAlignment="1">
      <alignment horizontal="right" vertical="center"/>
    </xf>
    <xf numFmtId="165" fontId="32" fillId="0" borderId="4" xfId="0" applyNumberFormat="1" applyFont="1" applyBorder="1" applyAlignment="1">
      <alignment horizontal="center" vertical="center"/>
    </xf>
    <xf numFmtId="165" fontId="32" fillId="0" borderId="2" xfId="0" applyNumberFormat="1" applyFont="1" applyBorder="1" applyAlignment="1">
      <alignment horizontal="center" vertical="center"/>
    </xf>
    <xf numFmtId="0" fontId="17" fillId="4" borderId="5"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16" borderId="2"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5" xfId="0" applyFont="1" applyFill="1" applyBorder="1" applyAlignment="1">
      <alignment horizontal="center" vertical="center"/>
    </xf>
    <xf numFmtId="0" fontId="13" fillId="0" borderId="0" xfId="31"/>
    <xf numFmtId="0" fontId="16" fillId="0" borderId="0" xfId="31" applyFont="1"/>
    <xf numFmtId="9" fontId="16" fillId="0" borderId="0" xfId="31" applyNumberFormat="1" applyFont="1" applyAlignment="1">
      <alignment horizontal="center"/>
    </xf>
    <xf numFmtId="0" fontId="17" fillId="0" borderId="0" xfId="31" applyFont="1" applyBorder="1" applyAlignment="1">
      <alignment vertical="top"/>
    </xf>
    <xf numFmtId="0" fontId="17" fillId="0" borderId="0" xfId="31" applyFont="1" applyAlignment="1">
      <alignment vertical="top"/>
    </xf>
    <xf numFmtId="0" fontId="16" fillId="0" borderId="0" xfId="31" applyFont="1" applyAlignment="1">
      <alignment vertical="top"/>
    </xf>
    <xf numFmtId="165" fontId="28" fillId="0" borderId="0" xfId="31" applyNumberFormat="1" applyFont="1" applyBorder="1" applyAlignment="1">
      <alignment horizontal="left" vertical="center"/>
    </xf>
    <xf numFmtId="0" fontId="28" fillId="0" borderId="0" xfId="31" applyFont="1" applyBorder="1" applyAlignment="1">
      <alignment horizontal="left" vertical="center"/>
    </xf>
    <xf numFmtId="0" fontId="16" fillId="0" borderId="0" xfId="31" applyFont="1" applyBorder="1" applyAlignment="1">
      <alignment horizontal="left" vertical="center"/>
    </xf>
    <xf numFmtId="0" fontId="16" fillId="0" borderId="0" xfId="31" applyFont="1" applyAlignment="1">
      <alignment vertical="center"/>
    </xf>
    <xf numFmtId="0" fontId="16" fillId="0" borderId="0" xfId="31" applyFont="1" applyBorder="1" applyAlignment="1">
      <alignment vertical="center"/>
    </xf>
    <xf numFmtId="0" fontId="16" fillId="0" borderId="0" xfId="31" quotePrefix="1" applyFont="1" applyBorder="1" applyAlignment="1">
      <alignment horizontal="left" vertical="center"/>
    </xf>
    <xf numFmtId="0" fontId="17" fillId="0" borderId="0" xfId="31" applyFont="1" applyAlignment="1">
      <alignment horizontal="left"/>
    </xf>
    <xf numFmtId="0" fontId="17" fillId="0" borderId="0" xfId="31" applyFont="1" applyBorder="1" applyAlignment="1">
      <alignment horizontal="left" wrapText="1"/>
    </xf>
    <xf numFmtId="0" fontId="17" fillId="0" borderId="0" xfId="31" applyFont="1" applyBorder="1"/>
    <xf numFmtId="0" fontId="16" fillId="0" borderId="0" xfId="31" applyFont="1" applyAlignment="1">
      <alignment horizontal="center"/>
    </xf>
    <xf numFmtId="165" fontId="16" fillId="0" borderId="0" xfId="31" applyNumberFormat="1" applyFont="1"/>
    <xf numFmtId="0" fontId="17" fillId="16" borderId="3" xfId="31" applyFont="1" applyFill="1" applyBorder="1" applyAlignment="1">
      <alignment horizontal="center" vertical="center"/>
    </xf>
    <xf numFmtId="165" fontId="16" fillId="16" borderId="21" xfId="31" applyNumberFormat="1" applyFont="1" applyFill="1" applyBorder="1" applyAlignment="1">
      <alignment horizontal="right" vertical="center"/>
    </xf>
    <xf numFmtId="0" fontId="17" fillId="0" borderId="2" xfId="31" applyFont="1" applyFill="1" applyBorder="1" applyAlignment="1">
      <alignment horizontal="center" vertical="center"/>
    </xf>
    <xf numFmtId="165" fontId="16" fillId="0" borderId="2" xfId="31" applyNumberFormat="1" applyFont="1" applyFill="1" applyBorder="1" applyAlignment="1">
      <alignment horizontal="right" vertical="center"/>
    </xf>
    <xf numFmtId="165" fontId="16" fillId="0" borderId="0" xfId="31" applyNumberFormat="1" applyFont="1" applyFill="1" applyBorder="1" applyAlignment="1">
      <alignment horizontal="right" vertical="center"/>
    </xf>
    <xf numFmtId="2" fontId="16" fillId="0" borderId="2" xfId="31" applyNumberFormat="1" applyFont="1" applyFill="1" applyBorder="1" applyAlignment="1">
      <alignment horizontal="right" vertical="center"/>
    </xf>
    <xf numFmtId="0" fontId="17" fillId="16" borderId="2" xfId="31" applyFont="1" applyFill="1" applyBorder="1" applyAlignment="1">
      <alignment horizontal="center" vertical="center"/>
    </xf>
    <xf numFmtId="165" fontId="16" fillId="16" borderId="0" xfId="31" applyNumberFormat="1" applyFont="1" applyFill="1" applyBorder="1" applyAlignment="1">
      <alignment horizontal="right" vertical="center"/>
    </xf>
    <xf numFmtId="0" fontId="17" fillId="0" borderId="3" xfId="31" applyFont="1" applyFill="1" applyBorder="1" applyAlignment="1">
      <alignment horizontal="center" vertical="center"/>
    </xf>
    <xf numFmtId="165" fontId="16" fillId="0" borderId="21" xfId="31" applyNumberFormat="1" applyFont="1" applyFill="1" applyBorder="1" applyAlignment="1">
      <alignment horizontal="right" vertical="center"/>
    </xf>
    <xf numFmtId="0" fontId="16" fillId="0" borderId="0" xfId="31" applyFont="1" applyFill="1"/>
    <xf numFmtId="165" fontId="32" fillId="16" borderId="0" xfId="31" applyNumberFormat="1" applyFont="1" applyFill="1" applyBorder="1" applyAlignment="1">
      <alignment horizontal="right" vertical="center"/>
    </xf>
    <xf numFmtId="165" fontId="32" fillId="16" borderId="0" xfId="31" applyNumberFormat="1" applyFont="1" applyFill="1" applyBorder="1"/>
    <xf numFmtId="2" fontId="16" fillId="16" borderId="2" xfId="31" applyNumberFormat="1" applyFont="1" applyFill="1" applyBorder="1" applyAlignment="1">
      <alignment horizontal="right" vertical="center"/>
    </xf>
    <xf numFmtId="0" fontId="16" fillId="0" borderId="0" xfId="31" applyFont="1" applyFill="1" applyAlignment="1">
      <alignment horizontal="center"/>
    </xf>
    <xf numFmtId="165" fontId="32" fillId="0" borderId="0" xfId="31" applyNumberFormat="1" applyFont="1" applyFill="1" applyBorder="1" applyAlignment="1">
      <alignment horizontal="right" vertical="center"/>
    </xf>
    <xf numFmtId="165" fontId="32" fillId="0" borderId="0" xfId="31" applyNumberFormat="1" applyFont="1" applyFill="1" applyBorder="1"/>
    <xf numFmtId="165" fontId="16" fillId="16" borderId="2" xfId="31" applyNumberFormat="1" applyFont="1" applyFill="1" applyBorder="1" applyAlignment="1">
      <alignment horizontal="right" vertical="center"/>
    </xf>
    <xf numFmtId="165" fontId="16" fillId="16" borderId="16" xfId="31" applyNumberFormat="1" applyFont="1" applyFill="1" applyBorder="1" applyAlignment="1">
      <alignment horizontal="right" vertical="center"/>
    </xf>
    <xf numFmtId="165" fontId="16" fillId="0" borderId="17" xfId="31" applyNumberFormat="1" applyFont="1" applyFill="1" applyBorder="1" applyAlignment="1">
      <alignment horizontal="right" vertical="center"/>
    </xf>
    <xf numFmtId="2" fontId="16" fillId="0" borderId="12" xfId="31" applyNumberFormat="1" applyFont="1" applyFill="1" applyBorder="1" applyAlignment="1">
      <alignment horizontal="right" vertical="center"/>
    </xf>
    <xf numFmtId="165" fontId="16" fillId="0" borderId="0" xfId="31" quotePrefix="1" applyNumberFormat="1" applyFont="1" applyFill="1" applyBorder="1" applyAlignment="1">
      <alignment horizontal="right" vertical="center"/>
    </xf>
    <xf numFmtId="2" fontId="16" fillId="0" borderId="2" xfId="31" quotePrefix="1" applyNumberFormat="1" applyFont="1" applyFill="1" applyBorder="1" applyAlignment="1">
      <alignment horizontal="right" vertical="center"/>
    </xf>
    <xf numFmtId="165" fontId="16" fillId="16" borderId="0" xfId="31" applyNumberFormat="1" applyFont="1" applyFill="1" applyBorder="1"/>
    <xf numFmtId="2" fontId="32" fillId="0" borderId="2" xfId="31" applyNumberFormat="1" applyFont="1" applyFill="1" applyBorder="1" applyAlignment="1">
      <alignment horizontal="right" vertical="center"/>
    </xf>
    <xf numFmtId="2" fontId="32" fillId="16" borderId="2" xfId="31" applyNumberFormat="1" applyFont="1" applyFill="1" applyBorder="1" applyAlignment="1">
      <alignment horizontal="right" vertical="center"/>
    </xf>
    <xf numFmtId="0" fontId="17" fillId="0" borderId="0" xfId="31" applyFont="1"/>
    <xf numFmtId="165" fontId="16" fillId="0" borderId="12" xfId="31" applyNumberFormat="1" applyFont="1" applyFill="1" applyBorder="1" applyAlignment="1">
      <alignment horizontal="right" vertical="center"/>
    </xf>
    <xf numFmtId="165" fontId="16" fillId="16" borderId="17" xfId="31" applyNumberFormat="1" applyFont="1" applyFill="1" applyBorder="1" applyAlignment="1">
      <alignment horizontal="right" vertical="center"/>
    </xf>
    <xf numFmtId="165" fontId="16" fillId="16" borderId="12" xfId="31" applyNumberFormat="1" applyFont="1" applyFill="1" applyBorder="1" applyAlignment="1">
      <alignment horizontal="right" vertical="center"/>
    </xf>
    <xf numFmtId="165" fontId="16" fillId="16" borderId="6" xfId="31" applyNumberFormat="1" applyFont="1" applyFill="1" applyBorder="1" applyAlignment="1">
      <alignment horizontal="right" vertical="center"/>
    </xf>
    <xf numFmtId="0" fontId="17" fillId="4" borderId="2" xfId="31" applyFont="1" applyFill="1" applyBorder="1" applyAlignment="1">
      <alignment horizontal="center" vertical="center"/>
    </xf>
    <xf numFmtId="165" fontId="16" fillId="4" borderId="2" xfId="31" applyNumberFormat="1" applyFont="1" applyFill="1" applyBorder="1" applyAlignment="1">
      <alignment horizontal="right" vertical="center"/>
    </xf>
    <xf numFmtId="165" fontId="16" fillId="4" borderId="0" xfId="31" applyNumberFormat="1" applyFont="1" applyFill="1" applyBorder="1" applyAlignment="1">
      <alignment horizontal="right" vertical="center"/>
    </xf>
    <xf numFmtId="2" fontId="16" fillId="4" borderId="2" xfId="31" applyNumberFormat="1" applyFont="1" applyFill="1" applyBorder="1" applyAlignment="1">
      <alignment horizontal="right" vertical="center"/>
    </xf>
    <xf numFmtId="165" fontId="16" fillId="0" borderId="2" xfId="31" applyNumberFormat="1" applyFont="1" applyBorder="1" applyAlignment="1">
      <alignment horizontal="right" vertical="center"/>
    </xf>
    <xf numFmtId="165" fontId="16" fillId="0" borderId="0" xfId="31" applyNumberFormat="1" applyFont="1" applyBorder="1" applyAlignment="1">
      <alignment horizontal="right" vertical="center"/>
    </xf>
    <xf numFmtId="165" fontId="32" fillId="0" borderId="0" xfId="31" applyNumberFormat="1" applyFont="1" applyBorder="1" applyAlignment="1">
      <alignment horizontal="right" vertical="center"/>
    </xf>
    <xf numFmtId="165" fontId="16" fillId="0" borderId="6" xfId="31" applyNumberFormat="1" applyFont="1" applyBorder="1" applyAlignment="1">
      <alignment horizontal="right" vertical="center"/>
    </xf>
    <xf numFmtId="2" fontId="16" fillId="0" borderId="2" xfId="31" applyNumberFormat="1" applyFont="1" applyBorder="1" applyAlignment="1">
      <alignment horizontal="right" vertical="center"/>
    </xf>
    <xf numFmtId="165" fontId="32" fillId="4" borderId="0" xfId="31" applyNumberFormat="1" applyFont="1" applyFill="1" applyBorder="1" applyAlignment="1">
      <alignment horizontal="right" vertical="center"/>
    </xf>
    <xf numFmtId="2" fontId="32" fillId="4" borderId="2" xfId="31" applyNumberFormat="1" applyFont="1" applyFill="1" applyBorder="1" applyAlignment="1">
      <alignment horizontal="right" vertical="center"/>
    </xf>
    <xf numFmtId="165" fontId="32" fillId="0" borderId="0" xfId="31" applyNumberFormat="1" applyFont="1" applyFill="1"/>
    <xf numFmtId="165" fontId="32" fillId="0" borderId="0" xfId="31" applyNumberFormat="1" applyFont="1" applyBorder="1"/>
    <xf numFmtId="2" fontId="32" fillId="0" borderId="2" xfId="31" applyNumberFormat="1" applyFont="1" applyBorder="1"/>
    <xf numFmtId="165" fontId="16" fillId="4" borderId="0" xfId="31" applyNumberFormat="1" applyFont="1" applyFill="1" applyBorder="1"/>
    <xf numFmtId="165" fontId="16" fillId="6" borderId="2" xfId="31" applyNumberFormat="1" applyFont="1" applyFill="1" applyBorder="1" applyAlignment="1">
      <alignment horizontal="right" vertical="center"/>
    </xf>
    <xf numFmtId="165" fontId="16" fillId="6" borderId="0" xfId="31" applyNumberFormat="1" applyFont="1" applyFill="1" applyBorder="1" applyAlignment="1">
      <alignment horizontal="right" vertical="center"/>
    </xf>
    <xf numFmtId="165" fontId="16" fillId="6" borderId="17" xfId="31" applyNumberFormat="1" applyFont="1" applyFill="1" applyBorder="1" applyAlignment="1">
      <alignment horizontal="right" vertical="center"/>
    </xf>
    <xf numFmtId="0" fontId="13" fillId="0" borderId="0" xfId="31" applyFill="1" applyBorder="1"/>
    <xf numFmtId="1" fontId="17" fillId="5" borderId="0" xfId="31" applyNumberFormat="1" applyFont="1" applyFill="1" applyBorder="1" applyAlignment="1">
      <alignment horizontal="center" vertical="center"/>
    </xf>
    <xf numFmtId="1" fontId="17" fillId="5" borderId="8" xfId="31" applyNumberFormat="1" applyFont="1" applyFill="1" applyBorder="1" applyAlignment="1">
      <alignment horizontal="center" vertical="center"/>
    </xf>
    <xf numFmtId="1" fontId="17" fillId="5" borderId="3" xfId="31" applyNumberFormat="1" applyFont="1" applyFill="1" applyBorder="1" applyAlignment="1">
      <alignment horizontal="center" vertical="center"/>
    </xf>
    <xf numFmtId="0" fontId="13" fillId="0" borderId="11" xfId="31" applyFill="1" applyBorder="1"/>
    <xf numFmtId="1" fontId="17" fillId="5" borderId="7" xfId="31" applyNumberFormat="1" applyFont="1" applyFill="1" applyBorder="1" applyAlignment="1">
      <alignment horizontal="center"/>
    </xf>
    <xf numFmtId="1" fontId="17" fillId="5" borderId="1" xfId="31" applyNumberFormat="1" applyFont="1" applyFill="1" applyBorder="1" applyAlignment="1">
      <alignment horizontal="center"/>
    </xf>
    <xf numFmtId="0" fontId="13" fillId="0" borderId="4" xfId="31" applyFill="1" applyBorder="1"/>
    <xf numFmtId="0" fontId="24" fillId="0" borderId="0" xfId="31" applyFont="1"/>
    <xf numFmtId="0" fontId="16" fillId="0" borderId="0" xfId="31" applyFont="1" applyBorder="1" applyAlignment="1">
      <alignment horizontal="right" vertical="center"/>
    </xf>
    <xf numFmtId="9" fontId="16" fillId="0" borderId="0" xfId="31" applyNumberFormat="1" applyFont="1" applyAlignment="1">
      <alignment horizontal="center" vertical="top"/>
    </xf>
    <xf numFmtId="0" fontId="19" fillId="0" borderId="0" xfId="31" quotePrefix="1" applyFont="1" applyBorder="1" applyAlignment="1">
      <alignment horizontal="right" vertical="top"/>
    </xf>
    <xf numFmtId="0" fontId="19" fillId="0" borderId="0" xfId="31" quotePrefix="1" applyFont="1" applyBorder="1" applyAlignment="1">
      <alignment horizontal="right"/>
    </xf>
    <xf numFmtId="0" fontId="23" fillId="0" borderId="0" xfId="31" quotePrefix="1" applyFont="1" applyFill="1" applyBorder="1" applyAlignment="1">
      <alignment horizontal="right"/>
    </xf>
    <xf numFmtId="0" fontId="23" fillId="0" borderId="0" xfId="31" applyFont="1" applyBorder="1" applyAlignment="1">
      <alignment vertical="top"/>
    </xf>
    <xf numFmtId="0" fontId="13" fillId="0" borderId="0" xfId="31" applyAlignment="1">
      <alignment horizontal="left" vertical="top" wrapText="1"/>
    </xf>
    <xf numFmtId="0" fontId="24" fillId="0" borderId="0" xfId="31" applyFont="1" applyAlignment="1">
      <alignment horizontal="left" vertical="top" wrapText="1"/>
    </xf>
    <xf numFmtId="49" fontId="16" fillId="0" borderId="0" xfId="31" applyNumberFormat="1" applyFont="1" applyAlignment="1">
      <alignment vertical="top"/>
    </xf>
    <xf numFmtId="49" fontId="17" fillId="0" borderId="0" xfId="31" applyNumberFormat="1" applyFont="1" applyAlignment="1">
      <alignment vertical="top"/>
    </xf>
    <xf numFmtId="0" fontId="16" fillId="0" borderId="0" xfId="31" applyFont="1" applyAlignment="1"/>
    <xf numFmtId="0" fontId="17" fillId="0" borderId="0" xfId="31" applyFont="1" applyBorder="1" applyAlignment="1">
      <alignment horizontal="center"/>
    </xf>
    <xf numFmtId="0" fontId="32" fillId="0" borderId="0" xfId="31" applyFont="1" applyBorder="1" applyAlignment="1">
      <alignment horizontal="left" vertical="center"/>
    </xf>
    <xf numFmtId="0" fontId="17" fillId="0" borderId="0" xfId="31" quotePrefix="1" applyFont="1" applyBorder="1" applyAlignment="1">
      <alignment horizontal="left" vertical="center"/>
    </xf>
    <xf numFmtId="0" fontId="17" fillId="0" borderId="0" xfId="31" applyFont="1" applyBorder="1" applyAlignment="1">
      <alignment horizontal="left"/>
    </xf>
    <xf numFmtId="165" fontId="16" fillId="16" borderId="0" xfId="31" quotePrefix="1" applyNumberFormat="1" applyFont="1" applyFill="1" applyBorder="1" applyAlignment="1">
      <alignment horizontal="right" vertical="center"/>
    </xf>
    <xf numFmtId="2" fontId="16" fillId="16" borderId="2" xfId="31" quotePrefix="1" applyNumberFormat="1" applyFont="1" applyFill="1" applyBorder="1" applyAlignment="1">
      <alignment horizontal="right" vertical="center"/>
    </xf>
    <xf numFmtId="165" fontId="32" fillId="16" borderId="17" xfId="31" applyNumberFormat="1" applyFont="1" applyFill="1" applyBorder="1" applyAlignment="1">
      <alignment horizontal="right" vertical="center"/>
    </xf>
    <xf numFmtId="0" fontId="16" fillId="16" borderId="0" xfId="31" applyFont="1" applyFill="1" applyAlignment="1">
      <alignment horizontal="center"/>
    </xf>
    <xf numFmtId="165" fontId="32" fillId="0" borderId="17" xfId="31" applyNumberFormat="1" applyFont="1" applyBorder="1" applyAlignment="1">
      <alignment horizontal="right" vertical="center"/>
    </xf>
    <xf numFmtId="2" fontId="16" fillId="6" borderId="12" xfId="31" applyNumberFormat="1" applyFont="1" applyFill="1" applyBorder="1" applyAlignment="1">
      <alignment horizontal="right" vertical="center"/>
    </xf>
    <xf numFmtId="2" fontId="16" fillId="6" borderId="2" xfId="31" applyNumberFormat="1" applyFont="1" applyFill="1" applyBorder="1" applyAlignment="1">
      <alignment horizontal="right" vertical="center"/>
    </xf>
    <xf numFmtId="165" fontId="16" fillId="6" borderId="12" xfId="31" applyNumberFormat="1" applyFont="1" applyFill="1" applyBorder="1" applyAlignment="1">
      <alignment horizontal="right" vertical="center"/>
    </xf>
    <xf numFmtId="165" fontId="16" fillId="6" borderId="0" xfId="31" quotePrefix="1" applyNumberFormat="1" applyFont="1" applyFill="1" applyBorder="1" applyAlignment="1">
      <alignment horizontal="right" vertical="center"/>
    </xf>
    <xf numFmtId="2" fontId="16" fillId="6" borderId="2" xfId="31" quotePrefix="1" applyNumberFormat="1" applyFont="1" applyFill="1" applyBorder="1" applyAlignment="1">
      <alignment horizontal="right" vertical="center"/>
    </xf>
    <xf numFmtId="1" fontId="17" fillId="0" borderId="0" xfId="31" applyNumberFormat="1" applyFont="1" applyFill="1" applyBorder="1" applyAlignment="1">
      <alignment horizontal="center" vertical="center"/>
    </xf>
    <xf numFmtId="1" fontId="17" fillId="5" borderId="2" xfId="31" applyNumberFormat="1" applyFont="1" applyFill="1" applyBorder="1" applyAlignment="1">
      <alignment horizontal="center" vertical="center"/>
    </xf>
    <xf numFmtId="0" fontId="17" fillId="0" borderId="0" xfId="31" applyFont="1" applyBorder="1" applyAlignment="1">
      <alignment horizontal="center" vertical="top"/>
    </xf>
    <xf numFmtId="0" fontId="17" fillId="0" borderId="0" xfId="31" applyFont="1" applyBorder="1" applyAlignment="1">
      <alignment horizontal="left" vertical="top"/>
    </xf>
    <xf numFmtId="0" fontId="16" fillId="0" borderId="0" xfId="31" applyFont="1" applyAlignment="1">
      <alignment horizontal="left" vertical="top" wrapText="1"/>
    </xf>
    <xf numFmtId="0" fontId="16" fillId="0" borderId="0" xfId="31" applyFont="1" applyBorder="1" applyAlignment="1"/>
    <xf numFmtId="165" fontId="16" fillId="0" borderId="4" xfId="31" applyNumberFormat="1" applyFont="1" applyFill="1" applyBorder="1" applyAlignment="1">
      <alignment horizontal="right" vertical="center"/>
    </xf>
    <xf numFmtId="165" fontId="16" fillId="16" borderId="1" xfId="31" applyNumberFormat="1" applyFont="1" applyFill="1" applyBorder="1" applyAlignment="1">
      <alignment horizontal="center" vertical="center"/>
    </xf>
    <xf numFmtId="165" fontId="16" fillId="16" borderId="7" xfId="31" applyNumberFormat="1" applyFont="1" applyFill="1" applyBorder="1" applyAlignment="1">
      <alignment horizontal="center" vertical="center"/>
    </xf>
    <xf numFmtId="165" fontId="16" fillId="16" borderId="0" xfId="31" applyNumberFormat="1" applyFont="1" applyFill="1" applyBorder="1" applyAlignment="1">
      <alignment horizontal="center" vertical="center"/>
    </xf>
    <xf numFmtId="165" fontId="16" fillId="0" borderId="2" xfId="31" applyNumberFormat="1" applyFont="1" applyFill="1" applyBorder="1" applyAlignment="1">
      <alignment horizontal="center" vertical="center"/>
    </xf>
    <xf numFmtId="165" fontId="16" fillId="0" borderId="0" xfId="31" applyNumberFormat="1" applyFont="1" applyFill="1" applyBorder="1" applyAlignment="1">
      <alignment horizontal="center" vertical="center"/>
    </xf>
    <xf numFmtId="165" fontId="16" fillId="16" borderId="2" xfId="31" applyNumberFormat="1" applyFont="1" applyFill="1" applyBorder="1" applyAlignment="1">
      <alignment horizontal="center" vertical="center"/>
    </xf>
    <xf numFmtId="165" fontId="32" fillId="16" borderId="12" xfId="31" applyNumberFormat="1" applyFont="1" applyFill="1" applyBorder="1" applyAlignment="1">
      <alignment horizontal="right" vertical="center"/>
    </xf>
    <xf numFmtId="165" fontId="16" fillId="0" borderId="6" xfId="31" applyNumberFormat="1" applyFont="1" applyFill="1" applyBorder="1" applyAlignment="1">
      <alignment horizontal="right" vertical="center"/>
    </xf>
    <xf numFmtId="2" fontId="16" fillId="0" borderId="6" xfId="31" applyNumberFormat="1" applyFont="1" applyFill="1" applyBorder="1" applyAlignment="1">
      <alignment horizontal="right" vertical="center"/>
    </xf>
    <xf numFmtId="165" fontId="16" fillId="4" borderId="17" xfId="31" applyNumberFormat="1" applyFont="1" applyFill="1" applyBorder="1" applyAlignment="1">
      <alignment horizontal="right" vertical="center"/>
    </xf>
    <xf numFmtId="2" fontId="16" fillId="4" borderId="6" xfId="31" applyNumberFormat="1" applyFont="1" applyFill="1" applyBorder="1" applyAlignment="1">
      <alignment horizontal="right" vertical="center"/>
    </xf>
    <xf numFmtId="165" fontId="32" fillId="6" borderId="0" xfId="31" applyNumberFormat="1" applyFont="1" applyFill="1" applyBorder="1" applyAlignment="1">
      <alignment horizontal="right" vertical="center"/>
    </xf>
    <xf numFmtId="2" fontId="32" fillId="6" borderId="2" xfId="31" applyNumberFormat="1" applyFont="1" applyFill="1" applyBorder="1" applyAlignment="1">
      <alignment horizontal="right" vertical="center"/>
    </xf>
    <xf numFmtId="165" fontId="16" fillId="4" borderId="12" xfId="31" applyNumberFormat="1" applyFont="1" applyFill="1" applyBorder="1" applyAlignment="1">
      <alignment horizontal="right" vertical="center"/>
    </xf>
    <xf numFmtId="0" fontId="16" fillId="0" borderId="0" xfId="31" applyFont="1" applyAlignment="1">
      <alignment horizontal="center" vertical="top"/>
    </xf>
    <xf numFmtId="165" fontId="16" fillId="17" borderId="4" xfId="31" applyNumberFormat="1" applyFont="1" applyFill="1" applyBorder="1" applyAlignment="1">
      <alignment horizontal="center" vertical="center"/>
    </xf>
    <xf numFmtId="165" fontId="16" fillId="17" borderId="0" xfId="31" applyNumberFormat="1" applyFont="1" applyFill="1" applyBorder="1" applyAlignment="1">
      <alignment horizontal="center" vertical="center"/>
    </xf>
    <xf numFmtId="165" fontId="16" fillId="17" borderId="7" xfId="31" applyNumberFormat="1" applyFont="1" applyFill="1" applyBorder="1" applyAlignment="1">
      <alignment horizontal="center" vertical="center"/>
    </xf>
    <xf numFmtId="165" fontId="16" fillId="17" borderId="0" xfId="31" applyNumberFormat="1" applyFont="1" applyFill="1" applyBorder="1" applyAlignment="1">
      <alignment horizontal="right" vertical="center"/>
    </xf>
    <xf numFmtId="165" fontId="16" fillId="17" borderId="8" xfId="31" applyNumberFormat="1" applyFont="1" applyFill="1" applyBorder="1" applyAlignment="1">
      <alignment horizontal="center" vertical="center"/>
    </xf>
    <xf numFmtId="165" fontId="32" fillId="17" borderId="0" xfId="31" applyNumberFormat="1" applyFont="1" applyFill="1" applyBorder="1" applyAlignment="1">
      <alignment horizontal="center" vertical="center"/>
    </xf>
    <xf numFmtId="1" fontId="17" fillId="17" borderId="8" xfId="31" applyNumberFormat="1" applyFont="1" applyFill="1" applyBorder="1" applyAlignment="1">
      <alignment horizontal="center" wrapText="1"/>
    </xf>
    <xf numFmtId="0" fontId="23" fillId="0" borderId="0" xfId="31" applyFont="1"/>
    <xf numFmtId="165" fontId="17" fillId="0" borderId="0" xfId="31" applyNumberFormat="1" applyFont="1" applyBorder="1" applyAlignment="1">
      <alignment horizontal="center" vertical="top"/>
    </xf>
    <xf numFmtId="0" fontId="17" fillId="16" borderId="1" xfId="0" applyFont="1" applyFill="1" applyBorder="1" applyAlignment="1">
      <alignment horizontal="center" vertical="center"/>
    </xf>
    <xf numFmtId="174" fontId="18" fillId="0" borderId="15" xfId="0" applyNumberFormat="1" applyFont="1" applyFill="1" applyBorder="1" applyAlignment="1">
      <alignment horizontal="center" vertical="center"/>
    </xf>
    <xf numFmtId="174" fontId="18" fillId="0" borderId="7" xfId="0" applyNumberFormat="1" applyFont="1" applyFill="1" applyBorder="1" applyAlignment="1">
      <alignment horizontal="center" vertical="center"/>
    </xf>
    <xf numFmtId="174" fontId="20" fillId="0" borderId="1" xfId="0" applyNumberFormat="1" applyFont="1" applyFill="1" applyBorder="1" applyAlignment="1">
      <alignment horizontal="center" vertical="center"/>
    </xf>
    <xf numFmtId="174" fontId="18" fillId="0" borderId="6" xfId="0" applyNumberFormat="1" applyFont="1" applyFill="1" applyBorder="1" applyAlignment="1">
      <alignment horizontal="center" vertical="center"/>
    </xf>
    <xf numFmtId="174" fontId="18" fillId="0" borderId="0" xfId="0" applyNumberFormat="1" applyFont="1" applyFill="1" applyBorder="1" applyAlignment="1">
      <alignment horizontal="center" vertical="center"/>
    </xf>
    <xf numFmtId="174" fontId="20" fillId="0" borderId="2" xfId="0" applyNumberFormat="1" applyFont="1" applyFill="1" applyBorder="1" applyAlignment="1">
      <alignment horizontal="center" vertical="center"/>
    </xf>
    <xf numFmtId="174" fontId="18" fillId="0" borderId="19" xfId="0" applyNumberFormat="1" applyFont="1" applyFill="1" applyBorder="1" applyAlignment="1">
      <alignment horizontal="center" vertical="center"/>
    </xf>
    <xf numFmtId="174" fontId="18" fillId="0" borderId="18" xfId="0" applyNumberFormat="1" applyFont="1" applyFill="1" applyBorder="1" applyAlignment="1">
      <alignment horizontal="center" vertical="center"/>
    </xf>
    <xf numFmtId="2" fontId="16" fillId="0" borderId="0" xfId="0" applyNumberFormat="1" applyFont="1" applyFill="1" applyBorder="1" applyAlignment="1">
      <alignment horizontal="right" vertical="center"/>
    </xf>
    <xf numFmtId="165" fontId="16" fillId="0" borderId="0" xfId="31" applyNumberFormat="1" applyFont="1" applyBorder="1" applyAlignment="1">
      <alignment vertical="top"/>
    </xf>
    <xf numFmtId="2" fontId="18" fillId="0" borderId="29" xfId="0" applyNumberFormat="1" applyFont="1" applyFill="1" applyBorder="1" applyAlignment="1">
      <alignment horizontal="right" vertical="center"/>
    </xf>
    <xf numFmtId="1" fontId="17" fillId="5" borderId="28" xfId="31" applyNumberFormat="1" applyFont="1" applyFill="1" applyBorder="1" applyAlignment="1">
      <alignment horizontal="center"/>
    </xf>
    <xf numFmtId="178" fontId="16" fillId="0" borderId="0" xfId="31" applyNumberFormat="1" applyFont="1" applyAlignment="1">
      <alignment vertical="top"/>
    </xf>
    <xf numFmtId="179" fontId="16" fillId="0" borderId="0" xfId="31" applyNumberFormat="1" applyFont="1"/>
    <xf numFmtId="165" fontId="16" fillId="16" borderId="28" xfId="31" applyNumberFormat="1" applyFont="1" applyFill="1" applyBorder="1" applyAlignment="1">
      <alignment horizontal="center" vertical="center"/>
    </xf>
    <xf numFmtId="165" fontId="32" fillId="4" borderId="17" xfId="31" applyNumberFormat="1" applyFont="1" applyFill="1" applyBorder="1" applyAlignment="1">
      <alignment horizontal="right" vertical="center"/>
    </xf>
    <xf numFmtId="165" fontId="16" fillId="0" borderId="17" xfId="31" applyNumberFormat="1" applyFont="1" applyBorder="1" applyAlignment="1">
      <alignment horizontal="right" vertical="center"/>
    </xf>
    <xf numFmtId="165" fontId="32" fillId="16" borderId="4" xfId="31" applyNumberFormat="1" applyFont="1" applyFill="1" applyBorder="1" applyAlignment="1">
      <alignment horizontal="right" vertical="center"/>
    </xf>
    <xf numFmtId="165" fontId="16" fillId="17" borderId="27" xfId="31" applyNumberFormat="1" applyFont="1" applyFill="1" applyBorder="1" applyAlignment="1">
      <alignment horizontal="center" vertical="center"/>
    </xf>
    <xf numFmtId="1" fontId="17" fillId="17" borderId="0" xfId="31" applyNumberFormat="1" applyFont="1" applyFill="1" applyBorder="1" applyAlignment="1">
      <alignment horizontal="center" wrapText="1"/>
    </xf>
    <xf numFmtId="165" fontId="16" fillId="17" borderId="17" xfId="31" applyNumberFormat="1" applyFont="1" applyFill="1" applyBorder="1" applyAlignment="1">
      <alignment horizontal="center" vertical="center"/>
    </xf>
    <xf numFmtId="174" fontId="16" fillId="0" borderId="0" xfId="0" applyNumberFormat="1" applyFont="1" applyFill="1" applyBorder="1" applyAlignment="1">
      <alignment horizontal="center" vertical="center"/>
    </xf>
    <xf numFmtId="165" fontId="32" fillId="0" borderId="0" xfId="31" applyNumberFormat="1" applyFont="1" applyBorder="1" applyAlignment="1">
      <alignment vertical="top"/>
    </xf>
    <xf numFmtId="2" fontId="32" fillId="0" borderId="6" xfId="0" applyNumberFormat="1" applyFont="1" applyFill="1" applyBorder="1" applyAlignment="1">
      <alignment horizontal="right" vertical="center"/>
    </xf>
    <xf numFmtId="165" fontId="32" fillId="0" borderId="28" xfId="31" applyNumberFormat="1" applyFont="1" applyFill="1" applyBorder="1" applyAlignment="1">
      <alignment horizontal="right" vertical="center"/>
    </xf>
    <xf numFmtId="0" fontId="16" fillId="0" borderId="0" xfId="31" applyFont="1" applyBorder="1"/>
    <xf numFmtId="165" fontId="16" fillId="0" borderId="4" xfId="31" applyNumberFormat="1" applyFont="1" applyBorder="1" applyAlignment="1">
      <alignment horizontal="right" vertical="center"/>
    </xf>
    <xf numFmtId="165" fontId="32" fillId="0" borderId="4" xfId="31" applyNumberFormat="1" applyFont="1" applyBorder="1" applyAlignment="1">
      <alignment horizontal="right" vertical="center"/>
    </xf>
    <xf numFmtId="165" fontId="16" fillId="4" borderId="4" xfId="31" applyNumberFormat="1" applyFont="1" applyFill="1" applyBorder="1" applyAlignment="1">
      <alignment horizontal="right" vertical="center"/>
    </xf>
    <xf numFmtId="165" fontId="16" fillId="6" borderId="4" xfId="31" applyNumberFormat="1" applyFont="1" applyFill="1" applyBorder="1" applyAlignment="1">
      <alignment horizontal="right" vertical="center"/>
    </xf>
    <xf numFmtId="165" fontId="32" fillId="4" borderId="4" xfId="31" applyNumberFormat="1" applyFont="1" applyFill="1" applyBorder="1" applyAlignment="1">
      <alignment horizontal="right" vertical="center"/>
    </xf>
    <xf numFmtId="165" fontId="16" fillId="16" borderId="4" xfId="31" applyNumberFormat="1" applyFont="1" applyFill="1" applyBorder="1" applyAlignment="1">
      <alignment horizontal="right" vertical="center"/>
    </xf>
    <xf numFmtId="165" fontId="32" fillId="0" borderId="4" xfId="31" applyNumberFormat="1" applyFont="1" applyFill="1" applyBorder="1" applyAlignment="1">
      <alignment horizontal="right" vertical="center"/>
    </xf>
    <xf numFmtId="165" fontId="32" fillId="0" borderId="4" xfId="31" applyNumberFormat="1" applyFont="1" applyBorder="1" applyAlignment="1">
      <alignment vertical="top"/>
    </xf>
    <xf numFmtId="179" fontId="16" fillId="0" borderId="0" xfId="31" applyNumberFormat="1" applyFont="1" applyAlignment="1">
      <alignment horizontal="left" vertical="top" wrapText="1"/>
    </xf>
    <xf numFmtId="165" fontId="32" fillId="0" borderId="17" xfId="31" applyNumberFormat="1" applyFont="1" applyFill="1" applyBorder="1"/>
    <xf numFmtId="165" fontId="32" fillId="0" borderId="17" xfId="31" applyNumberFormat="1" applyFont="1" applyFill="1" applyBorder="1" applyAlignment="1">
      <alignment horizontal="right" vertical="center"/>
    </xf>
    <xf numFmtId="0" fontId="20" fillId="0" borderId="0" xfId="0" applyFont="1" applyBorder="1" applyAlignment="1">
      <alignment horizontal="left" wrapText="1"/>
    </xf>
    <xf numFmtId="0" fontId="17" fillId="4" borderId="49" xfId="0" applyFont="1" applyFill="1" applyBorder="1" applyAlignment="1">
      <alignment horizontal="center" vertical="center"/>
    </xf>
    <xf numFmtId="165" fontId="32" fillId="0" borderId="50" xfId="0" applyNumberFormat="1" applyFont="1" applyBorder="1"/>
    <xf numFmtId="1" fontId="20" fillId="4" borderId="6" xfId="0" applyNumberFormat="1" applyFont="1" applyFill="1" applyBorder="1" applyAlignment="1">
      <alignment horizontal="center" vertical="center"/>
    </xf>
    <xf numFmtId="2" fontId="16" fillId="0" borderId="28" xfId="0" quotePrefix="1" applyNumberFormat="1" applyFont="1" applyFill="1" applyBorder="1" applyAlignment="1">
      <alignment horizontal="right" vertical="center"/>
    </xf>
    <xf numFmtId="2" fontId="16" fillId="0" borderId="0" xfId="0" quotePrefix="1" applyNumberFormat="1" applyFont="1" applyFill="1" applyBorder="1" applyAlignment="1">
      <alignment horizontal="right" vertical="center"/>
    </xf>
    <xf numFmtId="165" fontId="16" fillId="16" borderId="52" xfId="31" applyNumberFormat="1" applyFont="1" applyFill="1" applyBorder="1" applyAlignment="1">
      <alignment horizontal="right" vertical="center"/>
    </xf>
    <xf numFmtId="165" fontId="16" fillId="17" borderId="50" xfId="31" applyNumberFormat="1" applyFont="1" applyFill="1" applyBorder="1" applyAlignment="1">
      <alignment horizontal="center" vertical="center"/>
    </xf>
    <xf numFmtId="165" fontId="16" fillId="17" borderId="52" xfId="31" applyNumberFormat="1" applyFont="1" applyFill="1" applyBorder="1" applyAlignment="1">
      <alignment horizontal="center" vertical="center"/>
    </xf>
    <xf numFmtId="0" fontId="17" fillId="4" borderId="5" xfId="31" applyFont="1" applyFill="1" applyBorder="1" applyAlignment="1">
      <alignment horizontal="center" vertical="center"/>
    </xf>
    <xf numFmtId="165" fontId="17" fillId="4" borderId="13" xfId="31" applyNumberFormat="1" applyFont="1" applyFill="1" applyBorder="1" applyAlignment="1">
      <alignment horizontal="right" vertical="center"/>
    </xf>
    <xf numFmtId="165" fontId="33" fillId="17" borderId="13" xfId="31" applyNumberFormat="1" applyFont="1" applyFill="1" applyBorder="1" applyAlignment="1">
      <alignment horizontal="center" vertical="center"/>
    </xf>
    <xf numFmtId="165" fontId="17" fillId="4" borderId="5" xfId="31" applyNumberFormat="1" applyFont="1" applyFill="1" applyBorder="1" applyAlignment="1">
      <alignment horizontal="right" vertical="center"/>
    </xf>
    <xf numFmtId="165" fontId="16" fillId="16" borderId="49" xfId="31" applyNumberFormat="1" applyFont="1" applyFill="1" applyBorder="1" applyAlignment="1">
      <alignment horizontal="right" vertical="center"/>
    </xf>
    <xf numFmtId="165" fontId="16" fillId="16" borderId="2" xfId="31" quotePrefix="1" applyNumberFormat="1" applyFont="1" applyFill="1" applyBorder="1" applyAlignment="1">
      <alignment horizontal="right" vertical="center"/>
    </xf>
    <xf numFmtId="2" fontId="16" fillId="0" borderId="4" xfId="0" applyNumberFormat="1" applyFont="1" applyFill="1" applyBorder="1" applyAlignment="1">
      <alignment horizontal="right" vertical="center"/>
    </xf>
    <xf numFmtId="165" fontId="16" fillId="0" borderId="17" xfId="31" applyNumberFormat="1" applyFont="1" applyBorder="1"/>
    <xf numFmtId="2" fontId="33" fillId="4" borderId="5" xfId="31" applyNumberFormat="1" applyFont="1" applyFill="1" applyBorder="1" applyAlignment="1">
      <alignment vertical="center"/>
    </xf>
    <xf numFmtId="174" fontId="33" fillId="4" borderId="10" xfId="31" applyNumberFormat="1" applyFont="1" applyFill="1" applyBorder="1" applyAlignment="1">
      <alignment vertical="center"/>
    </xf>
    <xf numFmtId="165" fontId="16" fillId="4" borderId="5" xfId="31" applyNumberFormat="1" applyFont="1" applyFill="1" applyBorder="1" applyAlignment="1">
      <alignment horizontal="right"/>
    </xf>
    <xf numFmtId="0" fontId="17" fillId="0" borderId="0" xfId="0" applyFont="1" applyAlignment="1">
      <alignment vertical="top"/>
    </xf>
    <xf numFmtId="0" fontId="17" fillId="0" borderId="0" xfId="0" applyFont="1" applyFill="1" applyBorder="1" applyAlignment="1">
      <alignment horizontal="left"/>
    </xf>
    <xf numFmtId="174" fontId="17" fillId="0" borderId="2" xfId="0" applyNumberFormat="1" applyFont="1" applyFill="1" applyBorder="1" applyAlignment="1">
      <alignment horizontal="center" vertical="center"/>
    </xf>
    <xf numFmtId="165" fontId="16" fillId="74" borderId="0" xfId="31" applyNumberFormat="1" applyFont="1" applyFill="1" applyBorder="1" applyAlignment="1">
      <alignment horizontal="right" vertical="center"/>
    </xf>
    <xf numFmtId="0" fontId="17" fillId="16" borderId="49" xfId="0" applyFont="1" applyFill="1" applyBorder="1" applyAlignment="1">
      <alignment horizontal="center" vertical="center"/>
    </xf>
    <xf numFmtId="0" fontId="17" fillId="0" borderId="49" xfId="0" applyFont="1" applyFill="1" applyBorder="1" applyAlignment="1">
      <alignment horizontal="center" vertical="center"/>
    </xf>
    <xf numFmtId="165" fontId="32" fillId="0" borderId="50" xfId="31" applyNumberFormat="1" applyFont="1" applyFill="1" applyBorder="1" applyAlignment="1">
      <alignment horizontal="right" vertical="center"/>
    </xf>
    <xf numFmtId="0" fontId="17" fillId="16" borderId="49" xfId="31" applyFont="1" applyFill="1" applyBorder="1" applyAlignment="1">
      <alignment horizontal="center" vertical="center"/>
    </xf>
    <xf numFmtId="165" fontId="16" fillId="0" borderId="55" xfId="31" applyNumberFormat="1" applyFont="1" applyFill="1" applyBorder="1" applyAlignment="1">
      <alignment horizontal="right" vertical="center"/>
    </xf>
    <xf numFmtId="165" fontId="16" fillId="17" borderId="55" xfId="31" applyNumberFormat="1" applyFont="1" applyFill="1" applyBorder="1" applyAlignment="1">
      <alignment horizontal="right" vertical="center"/>
    </xf>
    <xf numFmtId="0" fontId="23" fillId="0" borderId="0" xfId="0" applyFont="1" applyAlignment="1">
      <alignment vertical="top"/>
    </xf>
    <xf numFmtId="0" fontId="23" fillId="0" borderId="0" xfId="0" applyFont="1"/>
    <xf numFmtId="0" fontId="17" fillId="5" borderId="10"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Alignment="1"/>
    <xf numFmtId="0" fontId="17" fillId="0" borderId="0" xfId="0" applyFont="1" applyAlignment="1">
      <alignment horizontal="left"/>
    </xf>
    <xf numFmtId="0" fontId="17" fillId="0" borderId="0" xfId="0" applyFont="1" applyAlignment="1">
      <alignment horizontal="left" vertical="center"/>
    </xf>
    <xf numFmtId="170" fontId="45" fillId="0" borderId="4" xfId="0" applyNumberFormat="1" applyFont="1" applyFill="1" applyBorder="1" applyAlignment="1">
      <alignment horizontal="right" vertical="center"/>
    </xf>
    <xf numFmtId="170" fontId="45" fillId="0" borderId="14" xfId="0" applyNumberFormat="1" applyFont="1" applyFill="1" applyBorder="1" applyAlignment="1">
      <alignment horizontal="right" vertical="center"/>
    </xf>
    <xf numFmtId="2" fontId="18" fillId="0" borderId="56" xfId="0" applyNumberFormat="1" applyFont="1" applyFill="1" applyBorder="1" applyAlignment="1">
      <alignment horizontal="right" vertical="center"/>
    </xf>
    <xf numFmtId="174" fontId="18" fillId="0" borderId="57" xfId="0" applyNumberFormat="1" applyFont="1" applyFill="1" applyBorder="1" applyAlignment="1">
      <alignment horizontal="center" vertical="center"/>
    </xf>
    <xf numFmtId="174" fontId="18" fillId="0" borderId="56" xfId="0" applyNumberFormat="1" applyFont="1" applyFill="1" applyBorder="1" applyAlignment="1">
      <alignment horizontal="center" vertical="center"/>
    </xf>
    <xf numFmtId="165" fontId="18" fillId="0" borderId="51" xfId="0" applyNumberFormat="1" applyFont="1" applyFill="1" applyBorder="1" applyAlignment="1">
      <alignment horizontal="center" vertical="center"/>
    </xf>
    <xf numFmtId="165" fontId="18" fillId="0" borderId="10" xfId="0" applyNumberFormat="1" applyFont="1" applyFill="1" applyBorder="1" applyAlignment="1">
      <alignment horizontal="center" vertical="center"/>
    </xf>
    <xf numFmtId="0" fontId="42" fillId="4" borderId="10" xfId="0" applyFont="1" applyFill="1" applyBorder="1" applyAlignment="1">
      <alignment horizontal="center" vertical="center" wrapText="1"/>
    </xf>
    <xf numFmtId="165" fontId="18" fillId="0" borderId="13" xfId="0" applyNumberFormat="1" applyFont="1" applyFill="1" applyBorder="1" applyAlignment="1">
      <alignment horizontal="center" vertical="center"/>
    </xf>
    <xf numFmtId="165" fontId="18" fillId="0" borderId="14" xfId="0" applyNumberFormat="1" applyFont="1" applyFill="1" applyBorder="1" applyAlignment="1">
      <alignment horizontal="center" vertical="center"/>
    </xf>
    <xf numFmtId="169" fontId="0" fillId="0" borderId="0" xfId="0" applyNumberFormat="1"/>
    <xf numFmtId="0" fontId="42" fillId="4" borderId="49" xfId="0" applyFont="1" applyFill="1" applyBorder="1" applyAlignment="1">
      <alignment horizontal="center" vertical="center"/>
    </xf>
    <xf numFmtId="165" fontId="36" fillId="0" borderId="0" xfId="0" applyNumberFormat="1" applyFont="1" applyFill="1" applyBorder="1" applyAlignment="1">
      <alignment horizontal="center"/>
    </xf>
    <xf numFmtId="165" fontId="16" fillId="0" borderId="12" xfId="31" applyNumberFormat="1" applyFont="1" applyBorder="1" applyAlignment="1">
      <alignment horizontal="right" vertical="center"/>
    </xf>
    <xf numFmtId="1" fontId="20" fillId="4" borderId="49" xfId="0" applyNumberFormat="1" applyFont="1" applyFill="1" applyBorder="1" applyAlignment="1">
      <alignment horizontal="center" vertical="center"/>
    </xf>
    <xf numFmtId="0" fontId="0" fillId="0" borderId="6" xfId="0" applyBorder="1"/>
    <xf numFmtId="165" fontId="16" fillId="17" borderId="58" xfId="31" applyNumberFormat="1" applyFont="1" applyFill="1" applyBorder="1" applyAlignment="1">
      <alignment horizontal="center" vertical="center"/>
    </xf>
    <xf numFmtId="165" fontId="16" fillId="0" borderId="50" xfId="31" applyNumberFormat="1" applyFont="1" applyFill="1" applyBorder="1" applyAlignment="1">
      <alignment horizontal="right" vertical="center"/>
    </xf>
    <xf numFmtId="0" fontId="16" fillId="0" borderId="4" xfId="31" applyFont="1" applyBorder="1"/>
    <xf numFmtId="0" fontId="17" fillId="0" borderId="4" xfId="0" applyFont="1" applyFill="1" applyBorder="1" applyAlignment="1">
      <alignment horizontal="center" vertical="center"/>
    </xf>
    <xf numFmtId="0" fontId="17" fillId="4" borderId="4" xfId="0" applyFont="1" applyFill="1" applyBorder="1" applyAlignment="1">
      <alignment horizontal="center" vertical="center"/>
    </xf>
    <xf numFmtId="0" fontId="17" fillId="16" borderId="4" xfId="0" applyFont="1" applyFill="1" applyBorder="1" applyAlignment="1">
      <alignment horizontal="center" vertical="center"/>
    </xf>
    <xf numFmtId="0" fontId="17" fillId="0" borderId="50" xfId="0" applyFont="1" applyFill="1" applyBorder="1" applyAlignment="1">
      <alignment horizontal="center" vertical="center"/>
    </xf>
    <xf numFmtId="0" fontId="17" fillId="16" borderId="9" xfId="0" applyFont="1" applyFill="1" applyBorder="1" applyAlignment="1">
      <alignment horizontal="center" vertical="center"/>
    </xf>
    <xf numFmtId="0" fontId="17" fillId="16" borderId="50" xfId="0" applyFont="1" applyFill="1" applyBorder="1" applyAlignment="1">
      <alignment horizontal="center" vertical="center"/>
    </xf>
    <xf numFmtId="165" fontId="17" fillId="4" borderId="5" xfId="31" applyNumberFormat="1" applyFont="1" applyFill="1" applyBorder="1" applyAlignment="1">
      <alignment horizontal="center" vertical="center"/>
    </xf>
    <xf numFmtId="165" fontId="17" fillId="0" borderId="2" xfId="31" applyNumberFormat="1" applyFont="1" applyFill="1" applyBorder="1" applyAlignment="1">
      <alignment horizontal="center" vertical="center"/>
    </xf>
    <xf numFmtId="165" fontId="17" fillId="4" borderId="2" xfId="31" applyNumberFormat="1" applyFont="1" applyFill="1" applyBorder="1" applyAlignment="1">
      <alignment horizontal="center" vertical="center"/>
    </xf>
    <xf numFmtId="165" fontId="17" fillId="0" borderId="49" xfId="31" applyNumberFormat="1" applyFont="1" applyFill="1" applyBorder="1" applyAlignment="1">
      <alignment horizontal="center" vertical="center"/>
    </xf>
    <xf numFmtId="165" fontId="32" fillId="0" borderId="12" xfId="31" applyNumberFormat="1" applyFont="1" applyFill="1" applyBorder="1" applyAlignment="1">
      <alignment horizontal="right" vertical="center"/>
    </xf>
    <xf numFmtId="165" fontId="17" fillId="5" borderId="2" xfId="31" applyNumberFormat="1" applyFont="1" applyFill="1" applyBorder="1" applyAlignment="1">
      <alignment horizontal="center" vertical="top"/>
    </xf>
    <xf numFmtId="165" fontId="16" fillId="0" borderId="0" xfId="31" applyNumberFormat="1" applyFont="1" applyAlignment="1"/>
    <xf numFmtId="165" fontId="17" fillId="0" borderId="0" xfId="31" applyNumberFormat="1" applyFont="1" applyBorder="1" applyAlignment="1">
      <alignment horizontal="left" vertical="top"/>
    </xf>
    <xf numFmtId="165" fontId="16" fillId="0" borderId="0" xfId="31" applyNumberFormat="1" applyFont="1" applyAlignment="1">
      <alignment horizontal="left" vertical="top" wrapText="1"/>
    </xf>
    <xf numFmtId="165" fontId="17" fillId="5" borderId="4" xfId="31" applyNumberFormat="1" applyFont="1" applyFill="1" applyBorder="1" applyAlignment="1">
      <alignment horizontal="center" vertical="top"/>
    </xf>
    <xf numFmtId="0" fontId="17" fillId="16" borderId="5" xfId="31" applyFont="1" applyFill="1" applyBorder="1" applyAlignment="1">
      <alignment horizontal="center" vertical="center"/>
    </xf>
    <xf numFmtId="2" fontId="16" fillId="16" borderId="5" xfId="31" applyNumberFormat="1" applyFont="1" applyFill="1" applyBorder="1" applyAlignment="1">
      <alignment horizontal="right" vertical="center"/>
    </xf>
    <xf numFmtId="2" fontId="32" fillId="16" borderId="5" xfId="31" applyNumberFormat="1" applyFont="1" applyFill="1" applyBorder="1" applyAlignment="1">
      <alignment horizontal="right" vertical="center"/>
    </xf>
    <xf numFmtId="165" fontId="32" fillId="16" borderId="60" xfId="31" applyNumberFormat="1" applyFont="1" applyFill="1" applyBorder="1" applyAlignment="1">
      <alignment horizontal="right" vertical="center"/>
    </xf>
    <xf numFmtId="165" fontId="32" fillId="16" borderId="14" xfId="31" applyNumberFormat="1" applyFont="1" applyFill="1" applyBorder="1" applyAlignment="1">
      <alignment horizontal="right" vertical="center"/>
    </xf>
    <xf numFmtId="165" fontId="16" fillId="0" borderId="0" xfId="31" applyNumberFormat="1" applyFont="1" applyAlignment="1">
      <alignment vertical="top"/>
    </xf>
    <xf numFmtId="165" fontId="17" fillId="0" borderId="0" xfId="31" applyNumberFormat="1" applyFont="1" applyAlignment="1">
      <alignment vertical="top" wrapText="1"/>
    </xf>
    <xf numFmtId="0" fontId="17" fillId="4" borderId="14" xfId="31" applyFont="1" applyFill="1" applyBorder="1" applyAlignment="1">
      <alignment horizontal="center" vertical="center"/>
    </xf>
    <xf numFmtId="0" fontId="16" fillId="0" borderId="4" xfId="31" applyFont="1" applyBorder="1" applyAlignment="1">
      <alignment horizontal="center"/>
    </xf>
    <xf numFmtId="0" fontId="17" fillId="0" borderId="49" xfId="31" applyFont="1" applyFill="1" applyBorder="1" applyAlignment="1">
      <alignment horizontal="center" vertical="center"/>
    </xf>
    <xf numFmtId="165" fontId="16" fillId="0" borderId="59" xfId="31" applyNumberFormat="1" applyFont="1" applyBorder="1" applyAlignment="1">
      <alignment horizontal="right" vertical="center"/>
    </xf>
    <xf numFmtId="165" fontId="42" fillId="5" borderId="1" xfId="31" applyNumberFormat="1" applyFont="1" applyFill="1" applyBorder="1" applyAlignment="1">
      <alignment horizontal="center" vertical="center" wrapText="1"/>
    </xf>
    <xf numFmtId="165" fontId="17" fillId="5" borderId="2" xfId="31" applyNumberFormat="1" applyFont="1" applyFill="1" applyBorder="1" applyAlignment="1">
      <alignment horizontal="center" vertical="center"/>
    </xf>
    <xf numFmtId="165" fontId="16" fillId="0" borderId="0" xfId="31" applyNumberFormat="1" applyFont="1" applyAlignment="1">
      <alignment horizontal="center" vertical="center"/>
    </xf>
    <xf numFmtId="165" fontId="24" fillId="0" borderId="0" xfId="31" applyNumberFormat="1" applyFont="1" applyAlignment="1">
      <alignment horizontal="center" vertical="center"/>
    </xf>
    <xf numFmtId="165" fontId="16" fillId="0" borderId="49" xfId="31" applyNumberFormat="1" applyFont="1" applyFill="1" applyBorder="1" applyAlignment="1">
      <alignment horizontal="right" vertical="center"/>
    </xf>
    <xf numFmtId="165" fontId="16" fillId="17" borderId="55" xfId="31" applyNumberFormat="1" applyFont="1" applyFill="1" applyBorder="1" applyAlignment="1">
      <alignment horizontal="center" vertical="center"/>
    </xf>
    <xf numFmtId="165" fontId="16" fillId="0" borderId="58" xfId="31" applyNumberFormat="1" applyFont="1" applyFill="1" applyBorder="1" applyAlignment="1">
      <alignment horizontal="right" vertical="center"/>
    </xf>
    <xf numFmtId="165" fontId="16" fillId="17" borderId="58" xfId="31" applyNumberFormat="1" applyFont="1" applyFill="1" applyBorder="1" applyAlignment="1">
      <alignment horizontal="right" vertical="center"/>
    </xf>
    <xf numFmtId="165" fontId="16" fillId="4" borderId="58" xfId="31" applyNumberFormat="1" applyFont="1" applyFill="1" applyBorder="1" applyAlignment="1">
      <alignment horizontal="right" vertical="center"/>
    </xf>
    <xf numFmtId="0" fontId="17" fillId="4" borderId="1" xfId="0" applyFont="1" applyFill="1" applyBorder="1" applyAlignment="1">
      <alignment horizontal="center" vertical="center" wrapText="1"/>
    </xf>
    <xf numFmtId="1" fontId="24" fillId="0" borderId="0" xfId="0" applyNumberFormat="1" applyFont="1" applyFill="1" applyBorder="1" applyAlignment="1">
      <alignment horizontal="center" vertical="top" wrapText="1"/>
    </xf>
    <xf numFmtId="0" fontId="20" fillId="0" borderId="0" xfId="0" applyFont="1" applyBorder="1" applyAlignment="1">
      <alignment horizontal="left" wrapText="1"/>
    </xf>
    <xf numFmtId="0" fontId="18" fillId="0" borderId="0" xfId="0" applyFont="1" applyBorder="1" applyAlignment="1">
      <alignment horizontal="center"/>
    </xf>
    <xf numFmtId="0" fontId="0" fillId="0" borderId="0" xfId="0" applyAlignment="1">
      <alignment wrapText="1"/>
    </xf>
    <xf numFmtId="0" fontId="18" fillId="0" borderId="0" xfId="0" applyFont="1" applyFill="1" applyBorder="1" applyAlignment="1">
      <alignment horizontal="center" vertical="center"/>
    </xf>
    <xf numFmtId="0" fontId="20" fillId="0" borderId="50" xfId="0" applyFont="1" applyFill="1" applyBorder="1" applyAlignment="1">
      <alignment horizontal="center"/>
    </xf>
    <xf numFmtId="0" fontId="0" fillId="0" borderId="55" xfId="0" applyBorder="1"/>
    <xf numFmtId="165" fontId="33" fillId="4" borderId="13" xfId="0" applyNumberFormat="1" applyFont="1" applyFill="1" applyBorder="1" applyAlignment="1">
      <alignment horizontal="right"/>
    </xf>
    <xf numFmtId="0" fontId="0" fillId="0" borderId="4" xfId="0" applyBorder="1"/>
    <xf numFmtId="165" fontId="32" fillId="0" borderId="0" xfId="0" applyNumberFormat="1" applyFont="1" applyAlignment="1">
      <alignment horizontal="center" vertical="center"/>
    </xf>
    <xf numFmtId="165" fontId="16" fillId="0" borderId="22" xfId="0" applyNumberFormat="1" applyFont="1" applyBorder="1" applyAlignment="1">
      <alignment horizontal="center" vertical="center"/>
    </xf>
    <xf numFmtId="0" fontId="42" fillId="0" borderId="0" xfId="0" applyFont="1" applyFill="1" applyBorder="1" applyAlignment="1">
      <alignment horizontal="center" vertical="center" wrapText="1"/>
    </xf>
    <xf numFmtId="165" fontId="16" fillId="0" borderId="49" xfId="0" applyNumberFormat="1" applyFont="1" applyBorder="1" applyAlignment="1">
      <alignment horizontal="center" vertical="center"/>
    </xf>
    <xf numFmtId="0" fontId="20" fillId="5" borderId="13" xfId="0" applyFont="1" applyFill="1" applyBorder="1" applyAlignment="1">
      <alignment horizontal="center" vertical="center" wrapText="1"/>
    </xf>
    <xf numFmtId="1" fontId="24" fillId="0" borderId="55" xfId="0" quotePrefix="1" applyNumberFormat="1" applyFont="1" applyFill="1" applyBorder="1" applyAlignment="1">
      <alignment horizontal="center" vertical="center" wrapText="1"/>
    </xf>
    <xf numFmtId="0" fontId="20" fillId="0" borderId="50" xfId="0" applyFont="1" applyBorder="1" applyAlignment="1">
      <alignment horizontal="left" vertical="center"/>
    </xf>
    <xf numFmtId="165" fontId="16" fillId="0" borderId="61" xfId="0" applyNumberFormat="1" applyFont="1" applyBorder="1" applyAlignment="1">
      <alignment horizontal="center" vertical="center"/>
    </xf>
    <xf numFmtId="166" fontId="33" fillId="0" borderId="0" xfId="0" applyNumberFormat="1" applyFont="1" applyBorder="1" applyAlignment="1">
      <alignment horizontal="right" vertical="center"/>
    </xf>
    <xf numFmtId="0" fontId="132" fillId="4" borderId="51" xfId="0" applyFont="1" applyFill="1" applyBorder="1" applyAlignment="1">
      <alignment horizontal="center" vertical="center" wrapText="1"/>
    </xf>
    <xf numFmtId="169" fontId="0" fillId="0" borderId="0" xfId="0" applyNumberFormat="1" applyBorder="1"/>
    <xf numFmtId="0" fontId="19" fillId="0" borderId="0" xfId="31" quotePrefix="1" applyFont="1" applyBorder="1" applyAlignment="1">
      <alignment vertical="top"/>
    </xf>
    <xf numFmtId="1" fontId="17" fillId="5" borderId="4" xfId="31" applyNumberFormat="1" applyFont="1" applyFill="1" applyBorder="1" applyAlignment="1">
      <alignment vertical="center"/>
    </xf>
    <xf numFmtId="165" fontId="32" fillId="4" borderId="0" xfId="31" applyNumberFormat="1" applyFont="1" applyFill="1" applyBorder="1"/>
    <xf numFmtId="165" fontId="32" fillId="4" borderId="4" xfId="31" applyNumberFormat="1" applyFont="1" applyFill="1" applyBorder="1"/>
    <xf numFmtId="165" fontId="32" fillId="0" borderId="0" xfId="31" quotePrefix="1" applyNumberFormat="1" applyFont="1" applyFill="1" applyBorder="1" applyAlignment="1">
      <alignment horizontal="right" vertical="center"/>
    </xf>
    <xf numFmtId="165" fontId="32" fillId="0" borderId="4" xfId="31" quotePrefix="1" applyNumberFormat="1" applyFont="1" applyFill="1" applyBorder="1" applyAlignment="1">
      <alignment horizontal="right" vertical="center"/>
    </xf>
    <xf numFmtId="165" fontId="32" fillId="4" borderId="0" xfId="31" applyNumberFormat="1" applyFont="1" applyFill="1" applyBorder="1" applyAlignment="1">
      <alignment horizontal="right"/>
    </xf>
    <xf numFmtId="165" fontId="32" fillId="4" borderId="4" xfId="31" applyNumberFormat="1" applyFont="1" applyFill="1" applyBorder="1" applyAlignment="1">
      <alignment horizontal="right"/>
    </xf>
    <xf numFmtId="165" fontId="32" fillId="0" borderId="51" xfId="31" applyNumberFormat="1" applyFont="1" applyFill="1" applyBorder="1" applyAlignment="1">
      <alignment horizontal="right" vertical="center"/>
    </xf>
    <xf numFmtId="165" fontId="32" fillId="0" borderId="55" xfId="31" applyNumberFormat="1" applyFont="1" applyFill="1" applyBorder="1" applyAlignment="1">
      <alignment horizontal="right" vertical="center"/>
    </xf>
    <xf numFmtId="165" fontId="32" fillId="4" borderId="51" xfId="31" applyNumberFormat="1" applyFont="1" applyFill="1" applyBorder="1"/>
    <xf numFmtId="165" fontId="32" fillId="4" borderId="55" xfId="31" applyNumberFormat="1" applyFont="1" applyFill="1" applyBorder="1"/>
    <xf numFmtId="165" fontId="32" fillId="4" borderId="50" xfId="31" applyNumberFormat="1" applyFont="1" applyFill="1" applyBorder="1"/>
    <xf numFmtId="0" fontId="13" fillId="0" borderId="0" xfId="0" applyFont="1" applyAlignment="1">
      <alignment horizontal="left" vertical="center" wrapText="1"/>
    </xf>
    <xf numFmtId="0" fontId="13" fillId="0" borderId="0" xfId="0" applyFont="1" applyAlignment="1">
      <alignment horizontal="left" vertical="center"/>
    </xf>
    <xf numFmtId="0" fontId="17" fillId="0" borderId="0" xfId="0" applyNumberFormat="1" applyFont="1" applyAlignment="1" applyProtection="1">
      <alignment horizontal="left"/>
      <protection locked="0"/>
    </xf>
    <xf numFmtId="0" fontId="24" fillId="74" borderId="0" xfId="0" applyFont="1" applyFill="1" applyAlignment="1">
      <alignment horizontal="center" vertical="center"/>
    </xf>
    <xf numFmtId="0" fontId="18" fillId="74" borderId="1" xfId="0" applyFont="1" applyFill="1" applyBorder="1" applyAlignment="1">
      <alignment horizontal="left" vertical="center" wrapText="1"/>
    </xf>
    <xf numFmtId="0" fontId="18" fillId="74" borderId="2" xfId="0" applyFont="1" applyFill="1" applyBorder="1" applyAlignment="1">
      <alignment horizontal="left" vertical="center" wrapText="1"/>
    </xf>
    <xf numFmtId="0" fontId="13" fillId="0" borderId="0" xfId="0" applyFont="1"/>
    <xf numFmtId="165" fontId="32" fillId="0" borderId="4" xfId="31" applyNumberFormat="1" applyFont="1" applyFill="1" applyBorder="1" applyAlignment="1">
      <alignment horizontal="right"/>
    </xf>
    <xf numFmtId="165" fontId="0" fillId="0" borderId="0" xfId="0" applyNumberFormat="1" applyFill="1"/>
    <xf numFmtId="165" fontId="32" fillId="16" borderId="4" xfId="31" quotePrefix="1" applyNumberFormat="1" applyFont="1" applyFill="1" applyBorder="1" applyAlignment="1">
      <alignment horizontal="right" vertical="center"/>
    </xf>
    <xf numFmtId="2" fontId="16" fillId="0" borderId="49" xfId="31" applyNumberFormat="1" applyFont="1" applyFill="1" applyBorder="1" applyAlignment="1">
      <alignment horizontal="right" vertical="center"/>
    </xf>
    <xf numFmtId="2" fontId="16" fillId="0" borderId="16" xfId="31" applyNumberFormat="1" applyFont="1" applyFill="1" applyBorder="1" applyAlignment="1">
      <alignment horizontal="right" vertical="center"/>
    </xf>
    <xf numFmtId="165" fontId="16" fillId="16" borderId="62" xfId="31" applyNumberFormat="1" applyFont="1" applyFill="1" applyBorder="1" applyAlignment="1">
      <alignment horizontal="right" vertical="center"/>
    </xf>
    <xf numFmtId="165" fontId="16" fillId="16" borderId="60" xfId="31" applyNumberFormat="1" applyFont="1" applyFill="1" applyBorder="1" applyAlignment="1">
      <alignment horizontal="right" vertical="center"/>
    </xf>
    <xf numFmtId="2" fontId="16" fillId="16" borderId="4" xfId="31" applyNumberFormat="1" applyFont="1" applyFill="1" applyBorder="1" applyAlignment="1">
      <alignment horizontal="right" vertical="center"/>
    </xf>
    <xf numFmtId="2" fontId="16" fillId="0" borderId="4" xfId="31" applyNumberFormat="1" applyFont="1" applyFill="1" applyBorder="1" applyAlignment="1">
      <alignment horizontal="right" vertical="center"/>
    </xf>
    <xf numFmtId="165" fontId="17" fillId="16" borderId="2" xfId="31" applyNumberFormat="1" applyFont="1" applyFill="1" applyBorder="1" applyAlignment="1">
      <alignment horizontal="center" vertical="center"/>
    </xf>
    <xf numFmtId="0" fontId="24" fillId="0" borderId="0" xfId="0" applyFont="1" applyFill="1" applyBorder="1" applyAlignment="1">
      <alignment horizontal="center" vertical="center"/>
    </xf>
    <xf numFmtId="0" fontId="28" fillId="0" borderId="0" xfId="0" applyFont="1" applyFill="1" applyBorder="1" applyAlignment="1">
      <alignment horizontal="center" vertical="center"/>
    </xf>
    <xf numFmtId="3" fontId="115" fillId="76" borderId="0" xfId="290" applyNumberFormat="1" applyFont="1" applyFill="1" applyAlignment="1">
      <alignment horizontal="right"/>
    </xf>
    <xf numFmtId="165" fontId="16" fillId="16" borderId="63" xfId="31" applyNumberFormat="1" applyFont="1" applyFill="1" applyBorder="1" applyAlignment="1">
      <alignment horizontal="right" vertical="center"/>
    </xf>
    <xf numFmtId="165" fontId="32" fillId="0" borderId="0" xfId="0" applyNumberFormat="1" applyFont="1" applyBorder="1" applyAlignment="1">
      <alignment horizontal="center" vertical="center"/>
    </xf>
    <xf numFmtId="2" fontId="32" fillId="0" borderId="4" xfId="0" applyNumberFormat="1" applyFont="1" applyFill="1" applyBorder="1" applyAlignment="1">
      <alignment horizontal="right" vertical="center"/>
    </xf>
    <xf numFmtId="0" fontId="16" fillId="0" borderId="4" xfId="0" applyFont="1" applyBorder="1"/>
    <xf numFmtId="2" fontId="16" fillId="0" borderId="58" xfId="0" applyNumberFormat="1" applyFont="1" applyFill="1" applyBorder="1" applyAlignment="1">
      <alignment horizontal="right" vertical="center"/>
    </xf>
    <xf numFmtId="2" fontId="18" fillId="0" borderId="58" xfId="0" applyNumberFormat="1" applyFont="1" applyFill="1" applyBorder="1" applyAlignment="1">
      <alignment horizontal="right" vertical="center"/>
    </xf>
    <xf numFmtId="165" fontId="16" fillId="0" borderId="16" xfId="31" applyNumberFormat="1" applyFont="1" applyFill="1" applyBorder="1" applyAlignment="1">
      <alignment horizontal="right" vertical="center"/>
    </xf>
    <xf numFmtId="0" fontId="16" fillId="0" borderId="56" xfId="31" applyFont="1" applyBorder="1"/>
    <xf numFmtId="1" fontId="32" fillId="16" borderId="0" xfId="31" applyNumberFormat="1" applyFont="1" applyFill="1" applyBorder="1"/>
    <xf numFmtId="1" fontId="32" fillId="16" borderId="0" xfId="31" applyNumberFormat="1" applyFont="1" applyFill="1"/>
    <xf numFmtId="0" fontId="28" fillId="4" borderId="2" xfId="31" applyFont="1" applyFill="1" applyBorder="1" applyAlignment="1">
      <alignment horizontal="center" vertical="center"/>
    </xf>
    <xf numFmtId="165" fontId="16" fillId="0" borderId="7" xfId="31" applyNumberFormat="1" applyFont="1" applyBorder="1" applyAlignment="1">
      <alignment horizontal="right" vertical="center"/>
    </xf>
    <xf numFmtId="165" fontId="16" fillId="4" borderId="13" xfId="31" applyNumberFormat="1" applyFont="1" applyFill="1" applyBorder="1" applyAlignment="1">
      <alignment horizontal="right" vertical="center"/>
    </xf>
    <xf numFmtId="174" fontId="18" fillId="0" borderId="64" xfId="0" applyNumberFormat="1" applyFont="1" applyFill="1" applyBorder="1" applyAlignment="1">
      <alignment horizontal="center" vertical="center"/>
    </xf>
    <xf numFmtId="0" fontId="42" fillId="4" borderId="4" xfId="0" applyFont="1" applyFill="1" applyBorder="1" applyAlignment="1">
      <alignment horizontal="center" vertical="center"/>
    </xf>
    <xf numFmtId="165" fontId="18" fillId="0" borderId="64" xfId="0" applyNumberFormat="1" applyFont="1" applyFill="1" applyBorder="1" applyAlignment="1">
      <alignment horizontal="center" vertical="center"/>
    </xf>
    <xf numFmtId="0" fontId="0" fillId="0" borderId="64" xfId="0" applyBorder="1"/>
    <xf numFmtId="169" fontId="18" fillId="0" borderId="51" xfId="0" applyNumberFormat="1" applyFont="1" applyFill="1" applyBorder="1" applyAlignment="1">
      <alignment horizontal="center" vertical="center"/>
    </xf>
    <xf numFmtId="169" fontId="18" fillId="0" borderId="64" xfId="0" applyNumberFormat="1" applyFont="1" applyFill="1" applyBorder="1" applyAlignment="1">
      <alignment horizontal="center" vertical="center"/>
    </xf>
    <xf numFmtId="169" fontId="18" fillId="0" borderId="50" xfId="0" applyNumberFormat="1" applyFont="1" applyFill="1" applyBorder="1" applyAlignment="1">
      <alignment horizontal="center" vertical="center"/>
    </xf>
    <xf numFmtId="165" fontId="20" fillId="0" borderId="50" xfId="0" applyNumberFormat="1" applyFont="1" applyFill="1" applyBorder="1" applyAlignment="1">
      <alignment horizontal="center" vertical="center"/>
    </xf>
    <xf numFmtId="165" fontId="18" fillId="0" borderId="50" xfId="0" applyNumberFormat="1" applyFont="1" applyFill="1" applyBorder="1" applyAlignment="1">
      <alignment horizontal="center" vertical="center"/>
    </xf>
    <xf numFmtId="165" fontId="20" fillId="0" borderId="5" xfId="0" applyNumberFormat="1" applyFont="1" applyFill="1" applyBorder="1" applyAlignment="1">
      <alignment horizontal="center" vertical="center"/>
    </xf>
    <xf numFmtId="165" fontId="18" fillId="0" borderId="15" xfId="0" applyNumberFormat="1" applyFont="1" applyFill="1" applyBorder="1" applyAlignment="1">
      <alignment horizontal="center" vertical="center"/>
    </xf>
    <xf numFmtId="165" fontId="18" fillId="0" borderId="7" xfId="0" applyNumberFormat="1" applyFont="1" applyFill="1" applyBorder="1" applyAlignment="1">
      <alignment horizontal="center" vertical="center"/>
    </xf>
    <xf numFmtId="165" fontId="18" fillId="0" borderId="9" xfId="0" applyNumberFormat="1" applyFont="1" applyFill="1" applyBorder="1" applyAlignment="1">
      <alignment horizontal="center" vertical="center"/>
    </xf>
    <xf numFmtId="165" fontId="18" fillId="0" borderId="65" xfId="0" applyNumberFormat="1" applyFont="1" applyFill="1" applyBorder="1" applyAlignment="1">
      <alignment horizontal="center" vertical="center"/>
    </xf>
    <xf numFmtId="165" fontId="32" fillId="0" borderId="0" xfId="31" applyNumberFormat="1" applyFont="1"/>
    <xf numFmtId="165" fontId="17" fillId="16" borderId="5" xfId="31" applyNumberFormat="1" applyFont="1" applyFill="1" applyBorder="1" applyAlignment="1">
      <alignment horizontal="center" vertical="center"/>
    </xf>
    <xf numFmtId="165" fontId="17" fillId="0" borderId="3" xfId="31" applyNumberFormat="1" applyFont="1" applyFill="1" applyBorder="1" applyAlignment="1">
      <alignment horizontal="center" vertical="center"/>
    </xf>
    <xf numFmtId="165" fontId="17" fillId="16" borderId="49" xfId="31" applyNumberFormat="1" applyFont="1" applyFill="1" applyBorder="1" applyAlignment="1">
      <alignment horizontal="center" vertical="center"/>
    </xf>
    <xf numFmtId="165" fontId="32" fillId="16" borderId="14" xfId="31" applyNumberFormat="1" applyFont="1" applyFill="1" applyBorder="1" applyAlignment="1">
      <alignment horizontal="right" vertical="center" wrapText="1"/>
    </xf>
    <xf numFmtId="165" fontId="33" fillId="4" borderId="14" xfId="31" applyNumberFormat="1" applyFont="1" applyFill="1" applyBorder="1" applyAlignment="1">
      <alignment horizontal="right" vertical="center"/>
    </xf>
    <xf numFmtId="165" fontId="28" fillId="4" borderId="2" xfId="31" applyNumberFormat="1" applyFont="1" applyFill="1" applyBorder="1" applyAlignment="1">
      <alignment horizontal="center" vertical="center"/>
    </xf>
    <xf numFmtId="1" fontId="17" fillId="5" borderId="0" xfId="31" applyNumberFormat="1" applyFont="1" applyFill="1" applyBorder="1" applyAlignment="1">
      <alignment vertical="center"/>
    </xf>
    <xf numFmtId="165" fontId="16" fillId="0" borderId="64" xfId="31" applyNumberFormat="1" applyFont="1" applyFill="1" applyBorder="1" applyAlignment="1">
      <alignment horizontal="right" vertical="center"/>
    </xf>
    <xf numFmtId="165" fontId="16" fillId="16" borderId="64" xfId="31" applyNumberFormat="1" applyFont="1" applyFill="1" applyBorder="1" applyAlignment="1">
      <alignment horizontal="right" vertical="center"/>
    </xf>
    <xf numFmtId="49" fontId="20" fillId="74" borderId="10" xfId="0" applyNumberFormat="1" applyFont="1" applyFill="1" applyBorder="1" applyAlignment="1">
      <alignment horizontal="center" vertical="center"/>
    </xf>
    <xf numFmtId="49" fontId="20" fillId="74" borderId="13" xfId="0" applyNumberFormat="1" applyFont="1" applyFill="1" applyBorder="1" applyAlignment="1">
      <alignment horizontal="center" vertical="center"/>
    </xf>
    <xf numFmtId="49" fontId="17" fillId="74" borderId="13" xfId="0" applyNumberFormat="1" applyFont="1" applyFill="1" applyBorder="1" applyAlignment="1">
      <alignment horizontal="center" vertical="center"/>
    </xf>
    <xf numFmtId="165" fontId="32" fillId="0" borderId="64" xfId="0" applyNumberFormat="1" applyFont="1" applyBorder="1"/>
    <xf numFmtId="170" fontId="45" fillId="0" borderId="66" xfId="0" applyNumberFormat="1" applyFont="1" applyFill="1" applyBorder="1" applyAlignment="1">
      <alignment horizontal="right" vertical="center"/>
    </xf>
    <xf numFmtId="0" fontId="20" fillId="74" borderId="10" xfId="0" applyFont="1" applyFill="1" applyBorder="1" applyAlignment="1">
      <alignment horizontal="center" vertical="center"/>
    </xf>
    <xf numFmtId="165" fontId="16" fillId="74" borderId="68" xfId="0" applyNumberFormat="1" applyFont="1" applyFill="1" applyBorder="1" applyAlignment="1">
      <alignment vertical="center"/>
    </xf>
    <xf numFmtId="165" fontId="32" fillId="0" borderId="51" xfId="0" applyNumberFormat="1" applyFont="1" applyBorder="1"/>
    <xf numFmtId="0" fontId="134" fillId="0" borderId="0" xfId="31" applyFont="1"/>
    <xf numFmtId="0" fontId="133" fillId="0" borderId="0" xfId="31" applyFont="1" applyBorder="1" applyAlignment="1">
      <alignment vertical="top"/>
    </xf>
    <xf numFmtId="0" fontId="133" fillId="0" borderId="0" xfId="31" applyFont="1" applyFill="1" applyBorder="1" applyAlignment="1">
      <alignment vertical="top"/>
    </xf>
    <xf numFmtId="0" fontId="134" fillId="0" borderId="0" xfId="31" applyFont="1" applyFill="1"/>
    <xf numFmtId="174" fontId="33" fillId="4" borderId="68" xfId="31" applyNumberFormat="1" applyFont="1" applyFill="1" applyBorder="1" applyAlignment="1">
      <alignment vertical="center"/>
    </xf>
    <xf numFmtId="165" fontId="16" fillId="17" borderId="67" xfId="31" applyNumberFormat="1" applyFont="1" applyFill="1" applyBorder="1" applyAlignment="1">
      <alignment horizontal="center" vertical="center"/>
    </xf>
    <xf numFmtId="165" fontId="16" fillId="17" borderId="64" xfId="31" applyNumberFormat="1" applyFont="1" applyFill="1" applyBorder="1" applyAlignment="1">
      <alignment horizontal="center" vertical="center"/>
    </xf>
    <xf numFmtId="165" fontId="16" fillId="17" borderId="68" xfId="31" applyNumberFormat="1" applyFont="1" applyFill="1" applyBorder="1" applyAlignment="1">
      <alignment horizontal="center" vertical="center"/>
    </xf>
    <xf numFmtId="165" fontId="16" fillId="17" borderId="64" xfId="31" applyNumberFormat="1" applyFont="1" applyFill="1" applyBorder="1" applyAlignment="1">
      <alignment horizontal="right" vertical="center"/>
    </xf>
    <xf numFmtId="165" fontId="16" fillId="17" borderId="66" xfId="31" applyNumberFormat="1" applyFont="1" applyFill="1" applyBorder="1" applyAlignment="1">
      <alignment horizontal="center" vertical="center"/>
    </xf>
    <xf numFmtId="0" fontId="16" fillId="0" borderId="0" xfId="31" applyFont="1" applyFill="1" applyAlignment="1">
      <alignment vertical="top"/>
    </xf>
    <xf numFmtId="165" fontId="17" fillId="0" borderId="4" xfId="31" applyNumberFormat="1" applyFont="1" applyFill="1" applyBorder="1" applyAlignment="1">
      <alignment horizontal="center" vertical="center"/>
    </xf>
    <xf numFmtId="2" fontId="32" fillId="0" borderId="58" xfId="0" applyNumberFormat="1" applyFont="1" applyFill="1" applyBorder="1" applyAlignment="1">
      <alignment horizontal="right" vertical="center"/>
    </xf>
    <xf numFmtId="2" fontId="32" fillId="0" borderId="50" xfId="0" applyNumberFormat="1" applyFont="1" applyFill="1" applyBorder="1" applyAlignment="1">
      <alignment horizontal="right" vertical="center"/>
    </xf>
    <xf numFmtId="174" fontId="33" fillId="4" borderId="68" xfId="31" applyNumberFormat="1" applyFont="1" applyFill="1" applyBorder="1" applyAlignment="1">
      <alignment horizontal="right"/>
    </xf>
    <xf numFmtId="165" fontId="16" fillId="16" borderId="68" xfId="31" applyNumberFormat="1" applyFont="1" applyFill="1" applyBorder="1" applyAlignment="1">
      <alignment horizontal="right" vertical="center"/>
    </xf>
    <xf numFmtId="165" fontId="33" fillId="4" borderId="68" xfId="31" applyNumberFormat="1" applyFont="1" applyFill="1" applyBorder="1" applyAlignment="1">
      <alignment horizontal="right"/>
    </xf>
    <xf numFmtId="165" fontId="17" fillId="4" borderId="68" xfId="31" applyNumberFormat="1" applyFont="1" applyFill="1" applyBorder="1" applyAlignment="1">
      <alignment horizontal="right" vertical="center"/>
    </xf>
    <xf numFmtId="165" fontId="33" fillId="17" borderId="68" xfId="31" applyNumberFormat="1" applyFont="1" applyFill="1" applyBorder="1" applyAlignment="1">
      <alignment horizontal="center" vertical="center"/>
    </xf>
    <xf numFmtId="0" fontId="1" fillId="0" borderId="0" xfId="292"/>
    <xf numFmtId="9" fontId="13" fillId="0" borderId="5" xfId="293" applyFont="1" applyBorder="1" applyAlignment="1">
      <alignment horizontal="center"/>
    </xf>
    <xf numFmtId="0" fontId="24" fillId="77" borderId="5" xfId="31" applyFont="1" applyFill="1" applyBorder="1" applyAlignment="1">
      <alignment horizontal="center" vertical="center"/>
    </xf>
    <xf numFmtId="0" fontId="24" fillId="77" borderId="5" xfId="31" applyFont="1" applyFill="1" applyBorder="1" applyAlignment="1">
      <alignment horizontal="center" vertical="center" wrapText="1"/>
    </xf>
    <xf numFmtId="0" fontId="135" fillId="0" borderId="0" xfId="31" applyFont="1" applyAlignment="1">
      <alignment vertical="center"/>
    </xf>
    <xf numFmtId="0" fontId="13" fillId="0" borderId="5" xfId="31" applyBorder="1" applyAlignment="1">
      <alignment vertical="center"/>
    </xf>
    <xf numFmtId="9" fontId="13" fillId="0" borderId="5" xfId="293" applyFont="1" applyFill="1" applyBorder="1" applyAlignment="1">
      <alignment horizontal="center"/>
    </xf>
    <xf numFmtId="0" fontId="110" fillId="77" borderId="5" xfId="31" applyFont="1" applyFill="1" applyBorder="1" applyAlignment="1">
      <alignment horizontal="center" vertical="center" wrapText="1"/>
    </xf>
    <xf numFmtId="165" fontId="16" fillId="17" borderId="14" xfId="31" applyNumberFormat="1" applyFont="1" applyFill="1" applyBorder="1" applyAlignment="1">
      <alignment horizontal="center" vertical="center"/>
    </xf>
    <xf numFmtId="165" fontId="16" fillId="17" borderId="28" xfId="31" applyNumberFormat="1" applyFont="1" applyFill="1" applyBorder="1" applyAlignment="1">
      <alignment horizontal="center" vertical="center"/>
    </xf>
    <xf numFmtId="165" fontId="16" fillId="16" borderId="65" xfId="31" applyNumberFormat="1" applyFont="1" applyFill="1" applyBorder="1" applyAlignment="1">
      <alignment horizontal="center" vertical="center"/>
    </xf>
    <xf numFmtId="1" fontId="17" fillId="5" borderId="66" xfId="31" applyNumberFormat="1" applyFont="1" applyFill="1" applyBorder="1" applyAlignment="1"/>
    <xf numFmtId="165" fontId="33" fillId="4" borderId="68" xfId="31" applyNumberFormat="1" applyFont="1" applyFill="1" applyBorder="1" applyAlignment="1">
      <alignment horizontal="right" vertical="center"/>
    </xf>
    <xf numFmtId="165" fontId="16" fillId="16" borderId="66" xfId="31" applyNumberFormat="1" applyFont="1" applyFill="1" applyBorder="1" applyAlignment="1">
      <alignment horizontal="right" vertical="center"/>
    </xf>
    <xf numFmtId="168" fontId="16" fillId="0" borderId="0" xfId="0" applyNumberFormat="1" applyFont="1" applyBorder="1" applyAlignment="1">
      <alignment horizontal="right" vertical="center"/>
    </xf>
    <xf numFmtId="49" fontId="17" fillId="0" borderId="0" xfId="31" applyNumberFormat="1" applyFont="1" applyAlignment="1">
      <alignment vertical="top" wrapText="1"/>
    </xf>
    <xf numFmtId="0" fontId="16" fillId="0" borderId="0" xfId="31" applyFont="1" applyAlignment="1">
      <alignment horizontal="left"/>
    </xf>
    <xf numFmtId="1" fontId="17" fillId="5" borderId="65" xfId="31" applyNumberFormat="1" applyFont="1" applyFill="1" applyBorder="1" applyAlignment="1">
      <alignment horizontal="center"/>
    </xf>
    <xf numFmtId="1" fontId="17" fillId="5" borderId="67" xfId="31" applyNumberFormat="1" applyFont="1" applyFill="1" applyBorder="1" applyAlignment="1">
      <alignment horizontal="center"/>
    </xf>
    <xf numFmtId="0" fontId="42" fillId="5" borderId="65" xfId="31" applyFont="1" applyFill="1" applyBorder="1" applyAlignment="1">
      <alignment horizontal="center" wrapText="1"/>
    </xf>
    <xf numFmtId="0" fontId="13" fillId="0" borderId="50" xfId="31" applyFill="1" applyBorder="1"/>
    <xf numFmtId="1" fontId="17" fillId="5" borderId="49" xfId="31" applyNumberFormat="1" applyFont="1" applyFill="1" applyBorder="1" applyAlignment="1">
      <alignment horizontal="center" vertical="center"/>
    </xf>
    <xf numFmtId="1" fontId="17" fillId="5" borderId="64" xfId="31" applyNumberFormat="1" applyFont="1" applyFill="1" applyBorder="1" applyAlignment="1">
      <alignment horizontal="center" vertical="center"/>
    </xf>
    <xf numFmtId="0" fontId="17" fillId="5" borderId="49" xfId="31" applyFont="1" applyFill="1" applyBorder="1" applyAlignment="1">
      <alignment horizontal="center" vertical="top"/>
    </xf>
    <xf numFmtId="165" fontId="32" fillId="16" borderId="4" xfId="31" applyNumberFormat="1" applyFont="1" applyFill="1" applyBorder="1"/>
    <xf numFmtId="165" fontId="32" fillId="0" borderId="64" xfId="31" applyNumberFormat="1" applyFont="1" applyFill="1" applyBorder="1" applyAlignment="1">
      <alignment horizontal="right" vertical="center"/>
    </xf>
    <xf numFmtId="2" fontId="16" fillId="16" borderId="65" xfId="31" applyNumberFormat="1" applyFont="1" applyFill="1" applyBorder="1" applyAlignment="1">
      <alignment horizontal="right" vertical="center"/>
    </xf>
    <xf numFmtId="165" fontId="16" fillId="16" borderId="67" xfId="31" applyNumberFormat="1" applyFont="1" applyFill="1" applyBorder="1" applyAlignment="1">
      <alignment horizontal="right" vertical="center"/>
    </xf>
    <xf numFmtId="2" fontId="16" fillId="16" borderId="49" xfId="31" applyNumberFormat="1" applyFont="1" applyFill="1" applyBorder="1" applyAlignment="1">
      <alignment horizontal="right" vertical="center"/>
    </xf>
    <xf numFmtId="0" fontId="17" fillId="0" borderId="67" xfId="31" applyFont="1" applyBorder="1" applyAlignment="1">
      <alignment horizontal="left" wrapText="1"/>
    </xf>
    <xf numFmtId="165" fontId="42" fillId="5" borderId="65" xfId="31" applyNumberFormat="1" applyFont="1" applyFill="1" applyBorder="1" applyAlignment="1">
      <alignment horizontal="center" wrapText="1"/>
    </xf>
    <xf numFmtId="165" fontId="17" fillId="4" borderId="68" xfId="31" applyNumberFormat="1" applyFont="1" applyFill="1" applyBorder="1" applyAlignment="1">
      <alignment horizontal="right"/>
    </xf>
    <xf numFmtId="165" fontId="33" fillId="4" borderId="64" xfId="31" applyNumberFormat="1" applyFont="1" applyFill="1" applyBorder="1" applyAlignment="1">
      <alignment horizontal="right"/>
    </xf>
    <xf numFmtId="165" fontId="32" fillId="0" borderId="67" xfId="31" applyNumberFormat="1" applyFont="1" applyFill="1" applyBorder="1" applyAlignment="1">
      <alignment horizontal="right" vertical="center"/>
    </xf>
    <xf numFmtId="165" fontId="32" fillId="16" borderId="68" xfId="31" applyNumberFormat="1" applyFont="1" applyFill="1" applyBorder="1" applyAlignment="1">
      <alignment horizontal="right" vertical="center"/>
    </xf>
    <xf numFmtId="49" fontId="17" fillId="0" borderId="67" xfId="31" applyNumberFormat="1" applyFont="1" applyBorder="1" applyAlignment="1">
      <alignment horizontal="left"/>
    </xf>
    <xf numFmtId="165" fontId="17" fillId="0" borderId="67" xfId="31" applyNumberFormat="1" applyFont="1" applyBorder="1" applyAlignment="1">
      <alignment horizontal="left"/>
    </xf>
    <xf numFmtId="49" fontId="17" fillId="0" borderId="67" xfId="31" applyNumberFormat="1" applyFont="1" applyBorder="1" applyAlignment="1">
      <alignment horizontal="left" wrapText="1"/>
    </xf>
    <xf numFmtId="165" fontId="24" fillId="0" borderId="64" xfId="31" applyNumberFormat="1" applyFont="1" applyBorder="1"/>
    <xf numFmtId="1" fontId="17" fillId="5" borderId="67" xfId="31" applyNumberFormat="1" applyFont="1" applyFill="1" applyBorder="1" applyAlignment="1"/>
    <xf numFmtId="165" fontId="42" fillId="5" borderId="66" xfId="31" applyNumberFormat="1" applyFont="1" applyFill="1" applyBorder="1" applyAlignment="1">
      <alignment horizontal="center" wrapText="1"/>
    </xf>
    <xf numFmtId="165" fontId="32" fillId="0" borderId="69" xfId="31" applyNumberFormat="1" applyFont="1" applyBorder="1" applyAlignment="1">
      <alignment horizontal="right" vertical="center"/>
    </xf>
    <xf numFmtId="165" fontId="17" fillId="16" borderId="4" xfId="31" applyNumberFormat="1" applyFont="1" applyFill="1" applyBorder="1" applyAlignment="1">
      <alignment horizontal="center" vertical="center"/>
    </xf>
    <xf numFmtId="165" fontId="136" fillId="16" borderId="4" xfId="31" applyNumberFormat="1" applyFont="1" applyFill="1" applyBorder="1" applyAlignment="1">
      <alignment horizontal="right" vertical="center"/>
    </xf>
    <xf numFmtId="165" fontId="16" fillId="16" borderId="68" xfId="31" applyNumberFormat="1" applyFont="1" applyFill="1" applyBorder="1" applyAlignment="1">
      <alignment horizontal="right" vertical="center" wrapText="1"/>
    </xf>
    <xf numFmtId="165" fontId="32" fillId="16" borderId="68" xfId="31" applyNumberFormat="1" applyFont="1" applyFill="1" applyBorder="1" applyAlignment="1">
      <alignment horizontal="right" vertical="center" wrapText="1"/>
    </xf>
    <xf numFmtId="165" fontId="17" fillId="16" borderId="14" xfId="31" applyNumberFormat="1" applyFont="1" applyFill="1" applyBorder="1" applyAlignment="1">
      <alignment horizontal="center" vertical="center"/>
    </xf>
    <xf numFmtId="0" fontId="17" fillId="0" borderId="65" xfId="31" applyFont="1" applyFill="1" applyBorder="1" applyAlignment="1">
      <alignment horizontal="center" vertical="center"/>
    </xf>
    <xf numFmtId="2" fontId="16" fillId="0" borderId="65" xfId="31" applyNumberFormat="1" applyFont="1" applyFill="1" applyBorder="1" applyAlignment="1">
      <alignment horizontal="right" vertical="center"/>
    </xf>
    <xf numFmtId="165" fontId="16" fillId="0" borderId="67" xfId="31" applyNumberFormat="1" applyFont="1" applyFill="1" applyBorder="1" applyAlignment="1">
      <alignment horizontal="right" vertical="center"/>
    </xf>
    <xf numFmtId="165" fontId="17" fillId="0" borderId="50" xfId="31" applyNumberFormat="1" applyFont="1" applyFill="1" applyBorder="1" applyAlignment="1">
      <alignment horizontal="center" vertical="center"/>
    </xf>
    <xf numFmtId="0" fontId="19" fillId="0" borderId="0" xfId="0" applyFont="1" applyAlignment="1">
      <alignment horizontal="center" vertical="top"/>
    </xf>
    <xf numFmtId="49" fontId="17" fillId="74" borderId="0" xfId="0" applyNumberFormat="1" applyFont="1" applyFill="1" applyBorder="1" applyAlignment="1">
      <alignment horizontal="center" vertical="center"/>
    </xf>
    <xf numFmtId="49" fontId="17" fillId="74" borderId="68" xfId="0" applyNumberFormat="1" applyFont="1" applyFill="1" applyBorder="1" applyAlignment="1">
      <alignment horizontal="center" vertical="center"/>
    </xf>
    <xf numFmtId="165" fontId="32" fillId="0" borderId="6" xfId="0" applyNumberFormat="1" applyFont="1" applyBorder="1"/>
    <xf numFmtId="0" fontId="20" fillId="0" borderId="0" xfId="0" applyFont="1" applyBorder="1" applyAlignment="1">
      <alignment horizontal="left" vertical="center"/>
    </xf>
    <xf numFmtId="174" fontId="17" fillId="0" borderId="49" xfId="0" applyNumberFormat="1" applyFont="1" applyFill="1" applyBorder="1" applyAlignment="1">
      <alignment horizontal="center" vertical="center"/>
    </xf>
    <xf numFmtId="3" fontId="36" fillId="0" borderId="0" xfId="0" applyNumberFormat="1" applyFont="1" applyAlignment="1">
      <alignment horizontal="center"/>
    </xf>
    <xf numFmtId="165" fontId="16" fillId="16" borderId="70" xfId="31" applyNumberFormat="1" applyFont="1" applyFill="1" applyBorder="1" applyAlignment="1">
      <alignment horizontal="right" vertical="center"/>
    </xf>
    <xf numFmtId="168" fontId="16" fillId="0" borderId="50" xfId="0" applyNumberFormat="1" applyFont="1" applyBorder="1" applyAlignment="1">
      <alignment horizontal="right" vertical="center"/>
    </xf>
    <xf numFmtId="165" fontId="32" fillId="16" borderId="9" xfId="31" applyNumberFormat="1" applyFont="1" applyFill="1" applyBorder="1" applyAlignment="1">
      <alignment horizontal="right" vertical="center"/>
    </xf>
    <xf numFmtId="165" fontId="16" fillId="0" borderId="9" xfId="31" applyNumberFormat="1" applyFont="1" applyFill="1" applyBorder="1" applyAlignment="1">
      <alignment horizontal="right" vertical="center"/>
    </xf>
    <xf numFmtId="165" fontId="24" fillId="0" borderId="0" xfId="31" applyNumberFormat="1" applyFont="1" applyBorder="1"/>
    <xf numFmtId="165" fontId="16" fillId="16" borderId="50" xfId="31" applyNumberFormat="1" applyFont="1" applyFill="1" applyBorder="1" applyAlignment="1">
      <alignment horizontal="right" vertical="center"/>
    </xf>
    <xf numFmtId="165" fontId="16" fillId="4" borderId="64" xfId="31" applyNumberFormat="1" applyFont="1" applyFill="1" applyBorder="1" applyAlignment="1">
      <alignment horizontal="right" vertical="center"/>
    </xf>
    <xf numFmtId="165" fontId="16" fillId="16" borderId="5" xfId="31" applyNumberFormat="1" applyFont="1" applyFill="1" applyBorder="1" applyAlignment="1">
      <alignment horizontal="right" vertical="center"/>
    </xf>
    <xf numFmtId="165" fontId="16" fillId="16" borderId="10" xfId="31" applyNumberFormat="1" applyFont="1" applyFill="1" applyBorder="1" applyAlignment="1">
      <alignment horizontal="right" vertical="center"/>
    </xf>
    <xf numFmtId="165" fontId="16" fillId="16" borderId="14" xfId="31" applyNumberFormat="1" applyFont="1" applyFill="1" applyBorder="1" applyAlignment="1">
      <alignment horizontal="right" vertical="center"/>
    </xf>
    <xf numFmtId="0" fontId="13" fillId="0" borderId="0" xfId="0" applyFont="1" applyAlignment="1">
      <alignment horizontal="center" vertical="center"/>
    </xf>
    <xf numFmtId="0" fontId="36" fillId="0" borderId="6" xfId="0" applyFont="1" applyBorder="1" applyAlignment="1">
      <alignment horizontal="center"/>
    </xf>
    <xf numFmtId="0" fontId="0" fillId="0" borderId="6" xfId="0" applyBorder="1" applyAlignment="1">
      <alignment vertical="center"/>
    </xf>
    <xf numFmtId="0" fontId="0" fillId="0" borderId="6" xfId="0" applyBorder="1" applyAlignment="1"/>
    <xf numFmtId="0" fontId="38" fillId="0" borderId="6" xfId="0" applyFont="1" applyBorder="1" applyAlignment="1">
      <alignment vertical="center"/>
    </xf>
    <xf numFmtId="0" fontId="17" fillId="5" borderId="68" xfId="0" applyFont="1" applyFill="1" applyBorder="1" applyAlignment="1">
      <alignment horizontal="center" vertical="center" wrapText="1"/>
    </xf>
    <xf numFmtId="0" fontId="17" fillId="5" borderId="5" xfId="0" applyFont="1" applyFill="1" applyBorder="1" applyAlignment="1">
      <alignment horizontal="center" vertical="center" wrapText="1"/>
    </xf>
    <xf numFmtId="165" fontId="24" fillId="0" borderId="0" xfId="0" applyNumberFormat="1" applyFont="1"/>
    <xf numFmtId="165" fontId="32" fillId="0" borderId="7" xfId="0" applyNumberFormat="1" applyFont="1" applyBorder="1"/>
    <xf numFmtId="165" fontId="32" fillId="0" borderId="0" xfId="0" applyNumberFormat="1" applyFont="1" applyFill="1" applyBorder="1"/>
    <xf numFmtId="165" fontId="32" fillId="0" borderId="66" xfId="0" applyNumberFormat="1" applyFont="1" applyBorder="1"/>
    <xf numFmtId="165" fontId="32" fillId="0" borderId="56" xfId="0" applyNumberFormat="1" applyFont="1" applyBorder="1"/>
    <xf numFmtId="165" fontId="32" fillId="0" borderId="29" xfId="0" applyNumberFormat="1" applyFont="1" applyBorder="1"/>
    <xf numFmtId="165" fontId="32" fillId="0" borderId="4" xfId="0" applyNumberFormat="1" applyFont="1" applyFill="1" applyBorder="1"/>
    <xf numFmtId="165" fontId="17" fillId="0" borderId="4" xfId="0" applyNumberFormat="1" applyFont="1" applyFill="1" applyBorder="1" applyAlignment="1">
      <alignment horizontal="center" vertical="center"/>
    </xf>
    <xf numFmtId="165" fontId="17" fillId="4" borderId="4" xfId="0" applyNumberFormat="1" applyFont="1" applyFill="1" applyBorder="1" applyAlignment="1">
      <alignment horizontal="center" vertical="center"/>
    </xf>
    <xf numFmtId="165" fontId="17" fillId="16" borderId="4" xfId="0" applyNumberFormat="1" applyFont="1" applyFill="1" applyBorder="1" applyAlignment="1">
      <alignment horizontal="center" vertical="center"/>
    </xf>
    <xf numFmtId="165" fontId="17" fillId="16" borderId="9" xfId="0" applyNumberFormat="1" applyFont="1" applyFill="1" applyBorder="1" applyAlignment="1">
      <alignment horizontal="center" vertical="center"/>
    </xf>
    <xf numFmtId="165" fontId="17" fillId="16" borderId="50" xfId="0" applyNumberFormat="1" applyFont="1" applyFill="1" applyBorder="1" applyAlignment="1">
      <alignment horizontal="center" vertical="center"/>
    </xf>
    <xf numFmtId="165" fontId="17" fillId="0" borderId="50" xfId="0" applyNumberFormat="1" applyFont="1" applyFill="1" applyBorder="1" applyAlignment="1">
      <alignment horizontal="center" vertical="center"/>
    </xf>
    <xf numFmtId="188" fontId="17" fillId="0" borderId="0" xfId="31" quotePrefix="1" applyNumberFormat="1" applyFont="1" applyBorder="1" applyAlignment="1">
      <alignment horizontal="right" vertical="top"/>
    </xf>
    <xf numFmtId="165" fontId="16" fillId="16" borderId="67" xfId="31" applyNumberFormat="1" applyFont="1" applyFill="1" applyBorder="1" applyAlignment="1">
      <alignment horizontal="center" vertical="center"/>
    </xf>
    <xf numFmtId="165" fontId="32" fillId="16" borderId="0" xfId="31" applyNumberFormat="1" applyFont="1" applyFill="1" applyBorder="1" applyAlignment="1">
      <alignment horizontal="center" vertical="center"/>
    </xf>
    <xf numFmtId="165" fontId="18" fillId="0" borderId="5" xfId="0" applyNumberFormat="1" applyFont="1" applyFill="1" applyBorder="1" applyAlignment="1">
      <alignment horizontal="center" vertical="center"/>
    </xf>
    <xf numFmtId="165" fontId="18" fillId="0" borderId="68" xfId="0" applyNumberFormat="1" applyFont="1" applyFill="1" applyBorder="1" applyAlignment="1">
      <alignment horizontal="center" vertical="center"/>
    </xf>
    <xf numFmtId="0" fontId="0" fillId="0" borderId="2" xfId="0" applyBorder="1"/>
    <xf numFmtId="165" fontId="33" fillId="0" borderId="2" xfId="0" applyNumberFormat="1" applyFont="1" applyFill="1" applyBorder="1" applyAlignment="1">
      <alignment horizontal="right" vertical="center"/>
    </xf>
    <xf numFmtId="165" fontId="20" fillId="0" borderId="2" xfId="0" applyNumberFormat="1" applyFont="1" applyFill="1" applyBorder="1" applyAlignment="1">
      <alignment horizontal="right" vertical="center"/>
    </xf>
    <xf numFmtId="165" fontId="20" fillId="0" borderId="4" xfId="0" applyNumberFormat="1" applyFont="1" applyFill="1" applyBorder="1" applyAlignment="1">
      <alignment horizontal="right" vertical="center"/>
    </xf>
    <xf numFmtId="165" fontId="20" fillId="0" borderId="49" xfId="0" applyNumberFormat="1" applyFont="1" applyFill="1" applyBorder="1" applyAlignment="1">
      <alignment horizontal="right" vertical="center"/>
    </xf>
    <xf numFmtId="165" fontId="36" fillId="0" borderId="0" xfId="0" applyNumberFormat="1" applyFont="1" applyAlignment="1">
      <alignment horizontal="center"/>
    </xf>
    <xf numFmtId="165" fontId="18" fillId="0" borderId="0" xfId="0" applyNumberFormat="1" applyFont="1" applyFill="1" applyBorder="1" applyAlignment="1">
      <alignment vertical="center"/>
    </xf>
    <xf numFmtId="165" fontId="18" fillId="0" borderId="0" xfId="0" applyNumberFormat="1" applyFont="1" applyFill="1" applyBorder="1" applyAlignment="1">
      <alignment horizontal="right" vertical="center"/>
    </xf>
    <xf numFmtId="165" fontId="18" fillId="0" borderId="4" xfId="0" applyNumberFormat="1" applyFont="1" applyFill="1" applyBorder="1" applyAlignment="1">
      <alignment vertical="center"/>
    </xf>
    <xf numFmtId="165" fontId="16" fillId="0" borderId="10" xfId="0" applyNumberFormat="1" applyFont="1" applyFill="1" applyBorder="1" applyAlignment="1">
      <alignment horizontal="right" vertical="center"/>
    </xf>
    <xf numFmtId="165" fontId="16" fillId="0" borderId="68" xfId="0" applyNumberFormat="1" applyFont="1" applyFill="1" applyBorder="1" applyAlignment="1">
      <alignment horizontal="right" vertical="center"/>
    </xf>
    <xf numFmtId="165" fontId="16" fillId="0" borderId="14" xfId="0" applyNumberFormat="1" applyFont="1" applyFill="1" applyBorder="1" applyAlignment="1">
      <alignment horizontal="right" vertical="center"/>
    </xf>
    <xf numFmtId="0" fontId="15"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4" fillId="0" borderId="0" xfId="0" applyFont="1" applyBorder="1" applyAlignment="1">
      <alignment horizontal="center" vertical="center"/>
    </xf>
    <xf numFmtId="0" fontId="22" fillId="0" borderId="0" xfId="0" applyFont="1" applyAlignment="1">
      <alignment horizontal="center" vertical="center" wrapText="1"/>
    </xf>
    <xf numFmtId="0" fontId="15" fillId="0" borderId="0" xfId="0" applyFont="1" applyAlignment="1">
      <alignment horizontal="center" vertical="top" wrapText="1"/>
    </xf>
    <xf numFmtId="0" fontId="15" fillId="0" borderId="0" xfId="0" applyNumberFormat="1" applyFont="1" applyBorder="1" applyAlignment="1">
      <alignment horizontal="center" vertical="center" wrapText="1"/>
    </xf>
    <xf numFmtId="0" fontId="15" fillId="0" borderId="0" xfId="0" quotePrefix="1" applyNumberFormat="1" applyFont="1" applyBorder="1" applyAlignment="1">
      <alignment horizontal="center" vertical="center" wrapText="1"/>
    </xf>
    <xf numFmtId="0" fontId="0" fillId="0" borderId="0" xfId="0" applyAlignment="1">
      <alignment horizontal="center"/>
    </xf>
    <xf numFmtId="0" fontId="20" fillId="4" borderId="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33" fillId="0" borderId="0" xfId="0" applyNumberFormat="1" applyFont="1" applyAlignment="1" applyProtection="1">
      <alignment horizontal="left" vertical="top" wrapText="1"/>
      <protection locked="0"/>
    </xf>
    <xf numFmtId="0" fontId="19" fillId="0" borderId="0" xfId="0" applyFont="1" applyAlignment="1">
      <alignment horizontal="center" vertical="center" wrapText="1"/>
    </xf>
    <xf numFmtId="0" fontId="37" fillId="0" borderId="0" xfId="0" applyFont="1" applyAlignment="1">
      <alignment horizontal="center" vertical="center" wrapText="1"/>
    </xf>
    <xf numFmtId="0" fontId="31" fillId="0" borderId="0" xfId="0" applyFont="1" applyBorder="1" applyAlignment="1">
      <alignment horizontal="center" vertical="center"/>
    </xf>
    <xf numFmtId="0" fontId="20" fillId="4" borderId="51"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4" fillId="0" borderId="0" xfId="0" applyFont="1" applyAlignment="1">
      <alignment horizontal="center" vertical="center"/>
    </xf>
    <xf numFmtId="0" fontId="13" fillId="0" borderId="0" xfId="0" applyFont="1" applyAlignment="1">
      <alignment horizontal="center" vertical="center"/>
    </xf>
    <xf numFmtId="0" fontId="16" fillId="0" borderId="55" xfId="0" applyFont="1" applyBorder="1" applyAlignment="1">
      <alignment vertical="top" wrapText="1"/>
    </xf>
    <xf numFmtId="0" fontId="19" fillId="0" borderId="0" xfId="31" applyFont="1" applyBorder="1" applyAlignment="1">
      <alignment horizontal="center" vertical="top"/>
    </xf>
    <xf numFmtId="0" fontId="16" fillId="0" borderId="64" xfId="31" applyFont="1" applyBorder="1" applyAlignment="1">
      <alignment horizontal="right" vertical="center"/>
    </xf>
    <xf numFmtId="49" fontId="17" fillId="0" borderId="0" xfId="31" applyNumberFormat="1" applyFont="1" applyAlignment="1">
      <alignment vertical="top" wrapText="1"/>
    </xf>
    <xf numFmtId="49" fontId="17" fillId="0" borderId="67" xfId="31" applyNumberFormat="1" applyFont="1" applyBorder="1" applyAlignment="1">
      <alignment horizontal="left" wrapText="1"/>
    </xf>
    <xf numFmtId="0" fontId="16" fillId="0" borderId="0" xfId="31" applyFont="1" applyAlignment="1">
      <alignment horizontal="center" vertical="center" wrapText="1"/>
    </xf>
    <xf numFmtId="0" fontId="24" fillId="77" borderId="10" xfId="31" applyFont="1" applyFill="1" applyBorder="1" applyAlignment="1">
      <alignment horizontal="center" vertical="center" wrapText="1"/>
    </xf>
    <xf numFmtId="0" fontId="24" fillId="77" borderId="68" xfId="31" applyFont="1" applyFill="1" applyBorder="1" applyAlignment="1">
      <alignment horizontal="center" vertical="center" wrapText="1"/>
    </xf>
    <xf numFmtId="0" fontId="24" fillId="77" borderId="14" xfId="31" applyFont="1" applyFill="1" applyBorder="1" applyAlignment="1">
      <alignment horizontal="center" vertical="center" wrapText="1"/>
    </xf>
    <xf numFmtId="1" fontId="17" fillId="17" borderId="28" xfId="31" applyNumberFormat="1" applyFont="1" applyFill="1" applyBorder="1" applyAlignment="1">
      <alignment horizontal="right" vertical="center"/>
    </xf>
    <xf numFmtId="1" fontId="17" fillId="17" borderId="66" xfId="31" applyNumberFormat="1" applyFont="1" applyFill="1" applyBorder="1" applyAlignment="1">
      <alignment horizontal="right" vertical="center"/>
    </xf>
    <xf numFmtId="0" fontId="19" fillId="0" borderId="0" xfId="31" applyFont="1" applyFill="1" applyBorder="1" applyAlignment="1">
      <alignment horizontal="center" vertical="top"/>
    </xf>
    <xf numFmtId="49" fontId="17" fillId="0" borderId="28" xfId="31" applyNumberFormat="1" applyFont="1" applyBorder="1" applyAlignment="1">
      <alignment horizontal="left" vertical="top" wrapText="1"/>
    </xf>
    <xf numFmtId="0" fontId="16" fillId="0" borderId="0" xfId="31" applyFont="1" applyAlignment="1">
      <alignment horizontal="left"/>
    </xf>
    <xf numFmtId="49" fontId="17" fillId="0" borderId="0" xfId="31" applyNumberFormat="1" applyFont="1" applyBorder="1" applyAlignment="1">
      <alignment vertical="top" wrapText="1"/>
    </xf>
    <xf numFmtId="0" fontId="17" fillId="0" borderId="0" xfId="31" applyFont="1" applyBorder="1" applyAlignment="1">
      <alignment horizontal="left" vertical="top" wrapText="1"/>
    </xf>
    <xf numFmtId="0" fontId="16" fillId="0" borderId="58" xfId="31" applyFont="1" applyBorder="1" applyAlignment="1">
      <alignment horizontal="right" vertical="center"/>
    </xf>
    <xf numFmtId="1" fontId="24" fillId="0" borderId="0" xfId="0" applyNumberFormat="1" applyFont="1" applyFill="1" applyBorder="1" applyAlignment="1">
      <alignment horizontal="center" vertical="top" wrapText="1"/>
    </xf>
    <xf numFmtId="1" fontId="24" fillId="0" borderId="0" xfId="0" quotePrefix="1" applyNumberFormat="1" applyFont="1" applyFill="1" applyBorder="1" applyAlignment="1">
      <alignment horizontal="center" vertical="center" wrapText="1"/>
    </xf>
    <xf numFmtId="0" fontId="17" fillId="0" borderId="7" xfId="0" applyFont="1" applyBorder="1" applyAlignment="1">
      <alignment horizontal="left" wrapText="1"/>
    </xf>
    <xf numFmtId="0" fontId="20" fillId="0" borderId="7" xfId="0" applyFont="1" applyBorder="1" applyAlignment="1">
      <alignment horizontal="left" wrapText="1"/>
    </xf>
    <xf numFmtId="0" fontId="19" fillId="0" borderId="0" xfId="0" quotePrefix="1" applyFont="1" applyBorder="1" applyAlignment="1">
      <alignment horizontal="left" vertical="top"/>
    </xf>
    <xf numFmtId="0" fontId="19" fillId="0" borderId="0" xfId="0" applyFont="1" applyAlignment="1">
      <alignment horizontal="center" vertical="top"/>
    </xf>
    <xf numFmtId="0" fontId="16" fillId="0" borderId="0" xfId="0" applyFont="1" applyBorder="1" applyAlignment="1">
      <alignment horizontal="center"/>
    </xf>
    <xf numFmtId="0" fontId="18" fillId="0" borderId="0" xfId="0" applyFont="1" applyBorder="1" applyAlignment="1">
      <alignment horizontal="center"/>
    </xf>
    <xf numFmtId="0" fontId="17" fillId="0" borderId="0" xfId="0" applyFont="1" applyAlignment="1">
      <alignment wrapText="1"/>
    </xf>
    <xf numFmtId="0" fontId="0" fillId="0" borderId="0" xfId="0" applyAlignment="1">
      <alignment wrapText="1"/>
    </xf>
    <xf numFmtId="0" fontId="19" fillId="0" borderId="0" xfId="0" applyFont="1" applyFill="1" applyAlignment="1">
      <alignment horizontal="center" vertical="top" wrapText="1"/>
    </xf>
    <xf numFmtId="0" fontId="24" fillId="0" borderId="0" xfId="0" applyFont="1" applyFill="1" applyAlignment="1">
      <alignment horizontal="center" vertical="center" wrapText="1"/>
    </xf>
    <xf numFmtId="0" fontId="16"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0" fillId="5" borderId="1"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3" xfId="0" applyFont="1" applyFill="1" applyBorder="1" applyAlignment="1">
      <alignment horizontal="center" vertical="center"/>
    </xf>
    <xf numFmtId="0" fontId="17" fillId="5" borderId="1" xfId="0" applyFont="1" applyFill="1" applyBorder="1" applyAlignment="1">
      <alignment horizontal="center" vertical="center"/>
    </xf>
    <xf numFmtId="0" fontId="20" fillId="0" borderId="0" xfId="0" applyFont="1" applyFill="1" applyBorder="1" applyAlignment="1">
      <alignment horizontal="center" vertical="center" textRotation="90"/>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5" borderId="15" xfId="0" applyFont="1" applyFill="1" applyBorder="1" applyAlignment="1">
      <alignment horizontal="center" vertical="center" wrapText="1"/>
    </xf>
    <xf numFmtId="0" fontId="20" fillId="5" borderId="51" xfId="0" applyFont="1" applyFill="1" applyBorder="1" applyAlignment="1">
      <alignment horizontal="center" vertical="center" wrapText="1"/>
    </xf>
    <xf numFmtId="0" fontId="16" fillId="0" borderId="0" xfId="0" applyFont="1" applyFill="1" applyBorder="1" applyAlignment="1">
      <alignment vertical="top" wrapText="1"/>
    </xf>
    <xf numFmtId="0" fontId="18" fillId="0" borderId="0" xfId="0" applyFont="1" applyFill="1" applyBorder="1" applyAlignment="1">
      <alignment vertical="top" wrapText="1"/>
    </xf>
    <xf numFmtId="0" fontId="20" fillId="0" borderId="0" xfId="0" applyFont="1" applyFill="1" applyBorder="1" applyAlignment="1">
      <alignment vertical="top" wrapText="1"/>
    </xf>
    <xf numFmtId="0" fontId="24" fillId="0" borderId="0" xfId="0" applyFont="1" applyFill="1" applyBorder="1" applyAlignment="1">
      <alignment horizontal="center" vertical="center"/>
    </xf>
    <xf numFmtId="0" fontId="20" fillId="5" borderId="9" xfId="0" applyFont="1" applyFill="1" applyBorder="1" applyAlignment="1">
      <alignment horizontal="center" vertical="center"/>
    </xf>
    <xf numFmtId="0" fontId="20" fillId="5" borderId="50" xfId="0" applyFont="1" applyFill="1" applyBorder="1" applyAlignment="1">
      <alignment horizontal="center" vertical="center"/>
    </xf>
    <xf numFmtId="0" fontId="20" fillId="5" borderId="7" xfId="0" applyFont="1" applyFill="1" applyBorder="1" applyAlignment="1">
      <alignment horizontal="center" vertical="center" wrapText="1"/>
    </xf>
    <xf numFmtId="0" fontId="20" fillId="5" borderId="64" xfId="0" applyFont="1" applyFill="1" applyBorder="1" applyAlignment="1">
      <alignment horizontal="center" vertical="center" wrapText="1"/>
    </xf>
    <xf numFmtId="0" fontId="20" fillId="5" borderId="7" xfId="0" applyFont="1" applyFill="1" applyBorder="1" applyAlignment="1">
      <alignment horizontal="center" vertical="center"/>
    </xf>
    <xf numFmtId="0" fontId="20" fillId="5" borderId="64" xfId="0" applyFont="1" applyFill="1" applyBorder="1" applyAlignment="1">
      <alignment horizontal="center" vertical="center"/>
    </xf>
    <xf numFmtId="0" fontId="17" fillId="5" borderId="7" xfId="0" applyFont="1" applyFill="1" applyBorder="1" applyAlignment="1">
      <alignment horizontal="center" vertical="center" wrapText="1"/>
    </xf>
  </cellXfs>
  <cellStyles count="297">
    <cellStyle name="€ : (passage a l'EURO)" xfId="15"/>
    <cellStyle name="20% - Accent1" xfId="100" builtinId="30" customBuiltin="1"/>
    <cellStyle name="20% - Accent1 2" xfId="157"/>
    <cellStyle name="20% - Accent1 3" xfId="267"/>
    <cellStyle name="20% - Accent2" xfId="104" builtinId="34" customBuiltin="1"/>
    <cellStyle name="20% - Accent2 2" xfId="158"/>
    <cellStyle name="20% - Accent2 3" xfId="269"/>
    <cellStyle name="20% - Accent3" xfId="108" builtinId="38" customBuiltin="1"/>
    <cellStyle name="20% - Accent3 2" xfId="159"/>
    <cellStyle name="20% - Accent3 3" xfId="271"/>
    <cellStyle name="20% - Accent4" xfId="112" builtinId="42" customBuiltin="1"/>
    <cellStyle name="20% - Accent4 2" xfId="160"/>
    <cellStyle name="20% - Accent4 3" xfId="273"/>
    <cellStyle name="20% - Accent5" xfId="116" builtinId="46" customBuiltin="1"/>
    <cellStyle name="20% - Accent5 2" xfId="161"/>
    <cellStyle name="20% - Accent5 3" xfId="275"/>
    <cellStyle name="20% - Accent6" xfId="120" builtinId="50" customBuiltin="1"/>
    <cellStyle name="20% - Accent6 2" xfId="162"/>
    <cellStyle name="20% - Accent6 3" xfId="277"/>
    <cellStyle name="40% - Accent1" xfId="101" builtinId="31" customBuiltin="1"/>
    <cellStyle name="40% - Accent1 2" xfId="163"/>
    <cellStyle name="40% - Accent1 3" xfId="268"/>
    <cellStyle name="40% - Accent2" xfId="105" builtinId="35" customBuiltin="1"/>
    <cellStyle name="40% - Accent2 2" xfId="164"/>
    <cellStyle name="40% - Accent2 3" xfId="270"/>
    <cellStyle name="40% - Accent3" xfId="109" builtinId="39" customBuiltin="1"/>
    <cellStyle name="40% - Accent3 2" xfId="165"/>
    <cellStyle name="40% - Accent3 3" xfId="272"/>
    <cellStyle name="40% - Accent4" xfId="113" builtinId="43" customBuiltin="1"/>
    <cellStyle name="40% - Accent4 2" xfId="166"/>
    <cellStyle name="40% - Accent4 3" xfId="274"/>
    <cellStyle name="40% - Accent5" xfId="117" builtinId="47" customBuiltin="1"/>
    <cellStyle name="40% - Accent5 2" xfId="167"/>
    <cellStyle name="40% - Accent5 3" xfId="276"/>
    <cellStyle name="40% - Accent6" xfId="121" builtinId="51" customBuiltin="1"/>
    <cellStyle name="40% - Accent6 2" xfId="168"/>
    <cellStyle name="40% - Accent6 3" xfId="278"/>
    <cellStyle name="60% - Accent1" xfId="102" builtinId="32" customBuiltin="1"/>
    <cellStyle name="60% - Accent1 2" xfId="169"/>
    <cellStyle name="60% - Accent2" xfId="106" builtinId="36" customBuiltin="1"/>
    <cellStyle name="60% - Accent2 2" xfId="170"/>
    <cellStyle name="60% - Accent3" xfId="110" builtinId="40" customBuiltin="1"/>
    <cellStyle name="60% - Accent3 2" xfId="171"/>
    <cellStyle name="60% - Accent4" xfId="114" builtinId="44" customBuiltin="1"/>
    <cellStyle name="60% - Accent4 2" xfId="172"/>
    <cellStyle name="60% - Accent5" xfId="118" builtinId="48" customBuiltin="1"/>
    <cellStyle name="60% - Accent5 2" xfId="173"/>
    <cellStyle name="60% - Accent6" xfId="122" builtinId="52" customBuiltin="1"/>
    <cellStyle name="60% - Accent6 2" xfId="174"/>
    <cellStyle name="A2.Heading1" xfId="260"/>
    <cellStyle name="A2.Heading2" xfId="261"/>
    <cellStyle name="Accent1" xfId="99" builtinId="29" customBuiltin="1"/>
    <cellStyle name="Accent1 2" xfId="175"/>
    <cellStyle name="Accent2" xfId="103" builtinId="33" customBuiltin="1"/>
    <cellStyle name="Accent2 2" xfId="176"/>
    <cellStyle name="Accent3" xfId="107" builtinId="37" customBuiltin="1"/>
    <cellStyle name="Accent3 2" xfId="177"/>
    <cellStyle name="Accent4" xfId="111" builtinId="41" customBuiltin="1"/>
    <cellStyle name="Accent4 2" xfId="178"/>
    <cellStyle name="Accent5" xfId="115" builtinId="45" customBuiltin="1"/>
    <cellStyle name="Accent5 2" xfId="179"/>
    <cellStyle name="Accent6" xfId="119" builtinId="49" customBuiltin="1"/>
    <cellStyle name="Accent6 2" xfId="180"/>
    <cellStyle name="Bad" xfId="89" builtinId="27" customBuiltin="1"/>
    <cellStyle name="Bad 2" xfId="181"/>
    <cellStyle name="C1.general" xfId="262"/>
    <cellStyle name="C1.percentage" xfId="263"/>
    <cellStyle name="Calculation" xfId="93" builtinId="22" customBuiltin="1"/>
    <cellStyle name="Calculation 2" xfId="182"/>
    <cellStyle name="Check Cell" xfId="95" builtinId="23" customBuiltin="1"/>
    <cellStyle name="Check Cell 2" xfId="183"/>
    <cellStyle name="Column heading" xfId="34"/>
    <cellStyle name="Comma 2" xfId="137"/>
    <cellStyle name="Comma 2 2" xfId="144"/>
    <cellStyle name="Comma 3" xfId="138"/>
    <cellStyle name="Comma 4" xfId="145"/>
    <cellStyle name="Comma 5" xfId="146"/>
    <cellStyle name="Comma 6" xfId="75"/>
    <cellStyle name="Comma 6 2" xfId="136"/>
    <cellStyle name="Comma 7" xfId="228"/>
    <cellStyle name="contenu_unite" xfId="286"/>
    <cellStyle name="Corner heading" xfId="35"/>
    <cellStyle name="Currency 2" xfId="147"/>
    <cellStyle name="Currency 3" xfId="155"/>
    <cellStyle name="Currency 3 2" xfId="184"/>
    <cellStyle name="Currency 4" xfId="246"/>
    <cellStyle name="Data" xfId="36"/>
    <cellStyle name="Data 2" xfId="71"/>
    <cellStyle name="Data 2 2" xfId="133"/>
    <cellStyle name="Data 3" xfId="123"/>
    <cellStyle name="Data no deci" xfId="37"/>
    <cellStyle name="Data no deci 2" xfId="124"/>
    <cellStyle name="Data Superscript" xfId="38"/>
    <cellStyle name="Data Superscript 2" xfId="125"/>
    <cellStyle name="Data_1-1A-Regular" xfId="39"/>
    <cellStyle name="donn_normal" xfId="288"/>
    <cellStyle name="donnnormal1" xfId="289"/>
    <cellStyle name="donnnormal2" xfId="284"/>
    <cellStyle name="ent_col_ser" xfId="287"/>
    <cellStyle name="entete_source" xfId="285"/>
    <cellStyle name="Euro" xfId="26"/>
    <cellStyle name="Explanatory Text" xfId="97" builtinId="53" customBuiltin="1"/>
    <cellStyle name="Explanatory Text 2" xfId="185"/>
    <cellStyle name="Explanatory Text 3" xfId="241"/>
    <cellStyle name="FEST" xfId="243"/>
    <cellStyle name="Följde hyperlänken" xfId="80"/>
    <cellStyle name="Good" xfId="88" builtinId="26" customBuiltin="1"/>
    <cellStyle name="Good 2" xfId="186"/>
    <cellStyle name="Heading" xfId="10"/>
    <cellStyle name="Heading 1" xfId="84" builtinId="16" customBuiltin="1"/>
    <cellStyle name="Heading 1 2" xfId="187"/>
    <cellStyle name="Heading 2" xfId="85" builtinId="17" customBuiltin="1"/>
    <cellStyle name="Heading 2 2" xfId="188"/>
    <cellStyle name="Heading 3" xfId="86" builtinId="18" customBuiltin="1"/>
    <cellStyle name="Heading 3 2" xfId="189"/>
    <cellStyle name="Heading 4" xfId="87" builtinId="19" customBuiltin="1"/>
    <cellStyle name="Heading 4 2" xfId="190"/>
    <cellStyle name="Heading 5" xfId="231"/>
    <cellStyle name="Hed Side" xfId="40"/>
    <cellStyle name="Hed Side 2" xfId="70"/>
    <cellStyle name="Hed Side 2 2" xfId="132"/>
    <cellStyle name="Hed Side 3" xfId="126"/>
    <cellStyle name="Hed Side bold" xfId="41"/>
    <cellStyle name="Hed Side Indent" xfId="42"/>
    <cellStyle name="Hed Side Indent 2" xfId="127"/>
    <cellStyle name="Hed Side Regular" xfId="43"/>
    <cellStyle name="Hed Side Regular 2" xfId="128"/>
    <cellStyle name="Hed Side_1-1A-Regular" xfId="44"/>
    <cellStyle name="Hed Top" xfId="45"/>
    <cellStyle name="Hed Top - SECTION" xfId="46"/>
    <cellStyle name="Hed Top - SECTION 2" xfId="129"/>
    <cellStyle name="Hed Top_3-new4" xfId="47"/>
    <cellStyle name="Hyperlänk 2" xfId="78"/>
    <cellStyle name="Hyperlink 2" xfId="27"/>
    <cellStyle name="Hyperlink 2 2" xfId="226"/>
    <cellStyle name="Hyperlink 2 3" xfId="233"/>
    <cellStyle name="Hyperlink 3" xfId="232"/>
    <cellStyle name="Hyperlink 4" xfId="240"/>
    <cellStyle name="Hyperlink 5" xfId="282"/>
    <cellStyle name="Input" xfId="91" builtinId="20" customBuiltin="1"/>
    <cellStyle name="Input 2" xfId="191"/>
    <cellStyle name="ligne_titre_0" xfId="283"/>
    <cellStyle name="Linked Cell" xfId="94" builtinId="24" customBuiltin="1"/>
    <cellStyle name="Linked Cell 2" xfId="192"/>
    <cellStyle name="Milliers 2" xfId="291"/>
    <cellStyle name="Milliers 2 2" xfId="294"/>
    <cellStyle name="Neutral" xfId="90" builtinId="28" customBuiltin="1"/>
    <cellStyle name="Neutral 2" xfId="193"/>
    <cellStyle name="Normal" xfId="0" builtinId="0"/>
    <cellStyle name="Normal 10" xfId="30"/>
    <cellStyle name="Normal 11" xfId="32"/>
    <cellStyle name="Normal 11 2" xfId="227"/>
    <cellStyle name="Normal 12" xfId="229"/>
    <cellStyle name="Normal 13" xfId="239"/>
    <cellStyle name="Normal 14" xfId="251"/>
    <cellStyle name="Normal 15" xfId="252"/>
    <cellStyle name="Normal 16" xfId="258"/>
    <cellStyle name="Normal 17" xfId="279"/>
    <cellStyle name="Normal 18" xfId="280"/>
    <cellStyle name="Normal 19" xfId="292"/>
    <cellStyle name="Normal 2" xfId="4"/>
    <cellStyle name="Normal 2 2" xfId="31"/>
    <cellStyle name="Normal 2 3" xfId="77"/>
    <cellStyle name="Normal 2 3 2" xfId="148"/>
    <cellStyle name="Normal 2 4" xfId="234"/>
    <cellStyle name="Normal 2 5" xfId="264"/>
    <cellStyle name="Normal 3" xfId="5"/>
    <cellStyle name="Normal 3 2" xfId="79"/>
    <cellStyle name="Normal 3 2 2" xfId="194"/>
    <cellStyle name="Normal 3 2 2 2" xfId="195"/>
    <cellStyle name="Normal 3 2 3" xfId="196"/>
    <cellStyle name="Normal 3 3" xfId="197"/>
    <cellStyle name="Normal 3 3 2" xfId="198"/>
    <cellStyle name="Normal 3 3 2 2" xfId="199"/>
    <cellStyle name="Normal 3 3 3" xfId="200"/>
    <cellStyle name="Normal 3 4" xfId="201"/>
    <cellStyle name="Normal 3 4 2" xfId="202"/>
    <cellStyle name="Normal 3 5" xfId="203"/>
    <cellStyle name="Normal 3 6" xfId="204"/>
    <cellStyle name="Normal 3 7" xfId="205"/>
    <cellStyle name="Normal 3 8" xfId="235"/>
    <cellStyle name="Normal 3 9" xfId="296"/>
    <cellStyle name="Normal 4" xfId="6"/>
    <cellStyle name="Normal 4 2" xfId="82"/>
    <cellStyle name="Normal 4 2 2" xfId="206"/>
    <cellStyle name="Normal 4 2 2 2" xfId="207"/>
    <cellStyle name="Normal 4 2 3" xfId="208"/>
    <cellStyle name="Normal 4 2 4" xfId="149"/>
    <cellStyle name="Normal 4 3" xfId="209"/>
    <cellStyle name="Normal 4 3 2" xfId="210"/>
    <cellStyle name="Normal 4 3 2 2" xfId="211"/>
    <cellStyle name="Normal 4 3 3" xfId="212"/>
    <cellStyle name="Normal 4 4" xfId="213"/>
    <cellStyle name="Normal 4 4 2" xfId="214"/>
    <cellStyle name="Normal 4 5" xfId="215"/>
    <cellStyle name="Normal 4 6" xfId="216"/>
    <cellStyle name="Normal 4 7" xfId="217"/>
    <cellStyle name="Normal 4 8" xfId="139"/>
    <cellStyle name="Normal 4 9" xfId="253"/>
    <cellStyle name="Normal 5" xfId="7"/>
    <cellStyle name="Normal 5 2" xfId="33"/>
    <cellStyle name="Normal 5 2 2" xfId="150"/>
    <cellStyle name="Normal 5 3" xfId="218"/>
    <cellStyle name="Normal 5 4" xfId="140"/>
    <cellStyle name="Normal 5 5" xfId="254"/>
    <cellStyle name="Normal 6" xfId="8"/>
    <cellStyle name="Normal 6 2" xfId="219"/>
    <cellStyle name="Normal 6 3" xfId="151"/>
    <cellStyle name="Normal 6 4" xfId="255"/>
    <cellStyle name="Normal 7" xfId="9"/>
    <cellStyle name="Normal 7 2" xfId="73"/>
    <cellStyle name="Normal 7 2 2" xfId="143"/>
    <cellStyle name="Normal 7 3" xfId="134"/>
    <cellStyle name="Normal 7 4" xfId="256"/>
    <cellStyle name="Normal 8" xfId="16"/>
    <cellStyle name="Normal 8 2" xfId="74"/>
    <cellStyle name="Normal 8 3" xfId="135"/>
    <cellStyle name="Normal 8 4" xfId="257"/>
    <cellStyle name="Normal 9" xfId="29"/>
    <cellStyle name="Normal 9 2" xfId="152"/>
    <cellStyle name="Normal_nts0305 - for TSGB0101_2011" xfId="290"/>
    <cellStyle name="Normalny 2" xfId="245"/>
    <cellStyle name="Normalny 3" xfId="248"/>
    <cellStyle name="Note 2" xfId="156"/>
    <cellStyle name="Note 2 2" xfId="220"/>
    <cellStyle name="Note 3" xfId="266"/>
    <cellStyle name="Output" xfId="92" builtinId="21" customBuiltin="1"/>
    <cellStyle name="Output 2" xfId="221"/>
    <cellStyle name="Percent 2" xfId="11"/>
    <cellStyle name="Percent 2 2" xfId="153"/>
    <cellStyle name="Percent 2 3" xfId="141"/>
    <cellStyle name="Percent 3" xfId="28"/>
    <cellStyle name="Percent 3 2" xfId="222"/>
    <cellStyle name="Percent 3 3" xfId="142"/>
    <cellStyle name="Percent 4" xfId="154"/>
    <cellStyle name="Percent 5" xfId="230"/>
    <cellStyle name="Percent 6" xfId="259"/>
    <cellStyle name="Percent 7" xfId="281"/>
    <cellStyle name="Percent 8" xfId="293"/>
    <cellStyle name="Procent 2" xfId="76"/>
    <cellStyle name="Procent 3" xfId="81"/>
    <cellStyle name="Publication_style" xfId="12"/>
    <cellStyle name="Refdb standard" xfId="13"/>
    <cellStyle name="Refdb standard 2" xfId="236"/>
    <cellStyle name="Reference" xfId="48"/>
    <cellStyle name="Row heading" xfId="49"/>
    <cellStyle name="Row_Headings" xfId="237"/>
    <cellStyle name="Source" xfId="14"/>
    <cellStyle name="Source 2" xfId="238"/>
    <cellStyle name="Source Hed" xfId="50"/>
    <cellStyle name="Source Letter" xfId="51"/>
    <cellStyle name="Source Superscript" xfId="52"/>
    <cellStyle name="Source Superscript 2" xfId="72"/>
    <cellStyle name="Source Text" xfId="53"/>
    <cellStyle name="Source Text 2" xfId="3"/>
    <cellStyle name="Standard 2" xfId="242"/>
    <cellStyle name="Standard 2 2" xfId="249"/>
    <cellStyle name="Standard 3" xfId="247"/>
    <cellStyle name="Standard 3 2" xfId="295"/>
    <cellStyle name="Standard 5" xfId="250"/>
    <cellStyle name="Standard_02" xfId="244"/>
    <cellStyle name="State" xfId="54"/>
    <cellStyle name="Superscript" xfId="55"/>
    <cellStyle name="Superscript 2" xfId="130"/>
    <cellStyle name="Table Data" xfId="56"/>
    <cellStyle name="Table Head Top" xfId="57"/>
    <cellStyle name="Table Hed Side" xfId="58"/>
    <cellStyle name="Table Title" xfId="59"/>
    <cellStyle name="tableau | cellule | normal | decimal 1" xfId="17"/>
    <cellStyle name="tableau | cellule | normal | pourcentage | decimal 1" xfId="18"/>
    <cellStyle name="tableau | cellule | total | decimal 1" xfId="19"/>
    <cellStyle name="tableau | coin superieur gauche" xfId="20"/>
    <cellStyle name="tableau | entete-colonne | series" xfId="21"/>
    <cellStyle name="tableau | entete-ligne | normal" xfId="22"/>
    <cellStyle name="tableau | entete-ligne | total" xfId="23"/>
    <cellStyle name="tableau | ligne-titre | niveau1" xfId="24"/>
    <cellStyle name="tableau | ligne-titre | niveau2" xfId="25"/>
    <cellStyle name="Title" xfId="83" builtinId="15" customBuiltin="1"/>
    <cellStyle name="Title 2" xfId="223"/>
    <cellStyle name="Title 3" xfId="265"/>
    <cellStyle name="Title Text" xfId="60"/>
    <cellStyle name="Title Text 1" xfId="61"/>
    <cellStyle name="Title Text 2" xfId="62"/>
    <cellStyle name="Title-1" xfId="63"/>
    <cellStyle name="Title-2" xfId="64"/>
    <cellStyle name="Title-3" xfId="65"/>
    <cellStyle name="Titre ligne" xfId="1"/>
    <cellStyle name="Total" xfId="98" builtinId="25" customBuiltin="1"/>
    <cellStyle name="Total 2" xfId="224"/>
    <cellStyle name="Total intermediaire" xfId="2"/>
    <cellStyle name="Warning Text" xfId="96" builtinId="11" customBuiltin="1"/>
    <cellStyle name="Warning Text 2" xfId="225"/>
    <cellStyle name="Wrap" xfId="66"/>
    <cellStyle name="Wrap 2" xfId="131"/>
    <cellStyle name="Wrap Bold" xfId="67"/>
    <cellStyle name="Wrap Title" xfId="68"/>
    <cellStyle name="Wrap_NTS99-~11" xfId="6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200" b="1" i="0" u="none" strike="noStrike" baseline="0">
                <a:solidFill>
                  <a:srgbClr val="000000"/>
                </a:solidFill>
                <a:latin typeface="Arial"/>
                <a:cs typeface="Arial"/>
              </a:rPr>
              <a:t>EU-27 Performance by mode for passenger transport</a:t>
            </a:r>
            <a:endParaRPr lang="en-GB" sz="10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GB" sz="1000" b="1" i="0" u="none" strike="noStrike" baseline="0">
                <a:solidFill>
                  <a:srgbClr val="000000"/>
                </a:solidFill>
                <a:latin typeface="Arial"/>
                <a:cs typeface="Arial"/>
              </a:rPr>
              <a:t>1995 - 2020</a:t>
            </a:r>
          </a:p>
          <a:p>
            <a:pPr>
              <a:defRPr sz="1000" b="0" i="0" u="none" strike="noStrike" baseline="0">
                <a:solidFill>
                  <a:srgbClr val="000000"/>
                </a:solidFill>
                <a:latin typeface="Arial"/>
                <a:ea typeface="Arial"/>
                <a:cs typeface="Arial"/>
              </a:defRPr>
            </a:pPr>
            <a:endParaRPr lang="en-GB" sz="10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GB" sz="800" b="1" i="0" u="none" strike="noStrike" baseline="0">
                <a:solidFill>
                  <a:srgbClr val="000000"/>
                </a:solidFill>
                <a:latin typeface="Arial"/>
                <a:cs typeface="Arial"/>
              </a:rPr>
              <a:t> billion passenger-kilometres</a:t>
            </a:r>
            <a:endParaRPr lang="en-GB"/>
          </a:p>
        </c:rich>
      </c:tx>
      <c:layout>
        <c:manualLayout>
          <c:xMode val="edge"/>
          <c:yMode val="edge"/>
          <c:x val="0.16640016797900262"/>
          <c:y val="9.9206349206349201E-3"/>
        </c:manualLayout>
      </c:layout>
      <c:overlay val="0"/>
      <c:spPr>
        <a:noFill/>
        <a:ln w="25400">
          <a:noFill/>
        </a:ln>
      </c:spPr>
    </c:title>
    <c:autoTitleDeleted val="0"/>
    <c:plotArea>
      <c:layout>
        <c:manualLayout>
          <c:layoutTarget val="inner"/>
          <c:xMode val="edge"/>
          <c:yMode val="edge"/>
          <c:x val="8.9600070000054682E-2"/>
          <c:y val="0.14880981214698843"/>
          <c:w val="0.8256006450005039"/>
          <c:h val="0.70436644416241201"/>
        </c:manualLayout>
      </c:layout>
      <c:lineChart>
        <c:grouping val="standard"/>
        <c:varyColors val="0"/>
        <c:ser>
          <c:idx val="1"/>
          <c:order val="0"/>
          <c:tx>
            <c:strRef>
              <c:f>passeng_graph!$B$37</c:f>
              <c:strCache>
                <c:ptCount val="1"/>
                <c:pt idx="0">
                  <c:v>Passenger Cars</c:v>
                </c:pt>
              </c:strCache>
            </c:strRef>
          </c:tx>
          <c:spPr>
            <a:ln w="25400">
              <a:solidFill>
                <a:srgbClr val="993300"/>
              </a:solidFill>
              <a:prstDash val="solid"/>
            </a:ln>
          </c:spPr>
          <c:marker>
            <c:symbol val="square"/>
            <c:size val="6"/>
            <c:spPr>
              <a:noFill/>
              <a:ln>
                <a:solidFill>
                  <a:srgbClr val="993300"/>
                </a:solidFill>
                <a:prstDash val="solid"/>
              </a:ln>
            </c:spPr>
          </c:marker>
          <c:cat>
            <c:numRef>
              <c:f>passeng_graph!$C$36:$AB$36</c:f>
              <c:numCache>
                <c:formatCode>@</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passeng_graph!$C$37:$AB$37</c:f>
              <c:numCache>
                <c:formatCode>0.0</c:formatCode>
                <c:ptCount val="26"/>
                <c:pt idx="0">
                  <c:v>3283.7635352382986</c:v>
                </c:pt>
                <c:pt idx="1">
                  <c:v>3343.4005296782343</c:v>
                </c:pt>
                <c:pt idx="2">
                  <c:v>3412.1993932868522</c:v>
                </c:pt>
                <c:pt idx="3">
                  <c:v>3507.1338683711424</c:v>
                </c:pt>
                <c:pt idx="4">
                  <c:v>3610.5575238836655</c:v>
                </c:pt>
                <c:pt idx="5">
                  <c:v>3660.3550623140204</c:v>
                </c:pt>
                <c:pt idx="6">
                  <c:v>3734.2157647230588</c:v>
                </c:pt>
                <c:pt idx="7">
                  <c:v>3789.3050249260709</c:v>
                </c:pt>
                <c:pt idx="8">
                  <c:v>3826.1956189610128</c:v>
                </c:pt>
                <c:pt idx="9">
                  <c:v>3878.1627438382161</c:v>
                </c:pt>
                <c:pt idx="10">
                  <c:v>3839.1794808863438</c:v>
                </c:pt>
                <c:pt idx="11">
                  <c:v>3875.2614469870077</c:v>
                </c:pt>
                <c:pt idx="12">
                  <c:v>3921.2560941458078</c:v>
                </c:pt>
                <c:pt idx="13">
                  <c:v>3931.6239841889396</c:v>
                </c:pt>
                <c:pt idx="14">
                  <c:v>4009.2120907480175</c:v>
                </c:pt>
                <c:pt idx="15">
                  <c:v>3975.8509514257871</c:v>
                </c:pt>
                <c:pt idx="16">
                  <c:v>3943.6434280371873</c:v>
                </c:pt>
                <c:pt idx="17">
                  <c:v>3898.4522717688174</c:v>
                </c:pt>
                <c:pt idx="18">
                  <c:v>3957.2047601063855</c:v>
                </c:pt>
                <c:pt idx="19">
                  <c:v>4012.517033684042</c:v>
                </c:pt>
                <c:pt idx="20">
                  <c:v>4101.0144731375849</c:v>
                </c:pt>
                <c:pt idx="21">
                  <c:v>4184.9652576892595</c:v>
                </c:pt>
                <c:pt idx="22">
                  <c:v>4228.5302524170365</c:v>
                </c:pt>
                <c:pt idx="23">
                  <c:v>4256.984848313492</c:v>
                </c:pt>
                <c:pt idx="24">
                  <c:v>4299.8618238863901</c:v>
                </c:pt>
                <c:pt idx="25">
                  <c:v>3582.953692253092</c:v>
                </c:pt>
              </c:numCache>
            </c:numRef>
          </c:val>
          <c:smooth val="0"/>
          <c:extLst>
            <c:ext xmlns:c16="http://schemas.microsoft.com/office/drawing/2014/chart" uri="{C3380CC4-5D6E-409C-BE32-E72D297353CC}">
              <c16:uniqueId val="{00000000-9BF9-481A-A762-17AF87CB0DD8}"/>
            </c:ext>
          </c:extLst>
        </c:ser>
        <c:dLbls>
          <c:showLegendKey val="0"/>
          <c:showVal val="0"/>
          <c:showCatName val="0"/>
          <c:showSerName val="0"/>
          <c:showPercent val="0"/>
          <c:showBubbleSize val="0"/>
        </c:dLbls>
        <c:marker val="1"/>
        <c:smooth val="0"/>
        <c:axId val="132297856"/>
        <c:axId val="132299776"/>
      </c:lineChart>
      <c:lineChart>
        <c:grouping val="standard"/>
        <c:varyColors val="0"/>
        <c:ser>
          <c:idx val="0"/>
          <c:order val="1"/>
          <c:tx>
            <c:strRef>
              <c:f>passeng_graph!$B$38</c:f>
              <c:strCache>
                <c:ptCount val="1"/>
                <c:pt idx="0">
                  <c:v>Powered 2-wheelers</c:v>
                </c:pt>
              </c:strCache>
            </c:strRef>
          </c:tx>
          <c:spPr>
            <a:ln w="25400">
              <a:solidFill>
                <a:srgbClr val="000000"/>
              </a:solidFill>
              <a:prstDash val="solid"/>
            </a:ln>
          </c:spPr>
          <c:marker>
            <c:symbol val="circle"/>
            <c:size val="7"/>
            <c:spPr>
              <a:solidFill>
                <a:srgbClr val="000000"/>
              </a:solidFill>
              <a:ln>
                <a:solidFill>
                  <a:srgbClr val="000000"/>
                </a:solidFill>
                <a:prstDash val="solid"/>
              </a:ln>
            </c:spPr>
          </c:marker>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passeng_graph!$C$38:$AB$38</c:f>
              <c:numCache>
                <c:formatCode>0.0</c:formatCode>
                <c:ptCount val="26"/>
                <c:pt idx="0">
                  <c:v>108.17833035820433</c:v>
                </c:pt>
                <c:pt idx="1">
                  <c:v>109.8361427320414</c:v>
                </c:pt>
                <c:pt idx="2">
                  <c:v>113.86129153737258</c:v>
                </c:pt>
                <c:pt idx="3">
                  <c:v>117.9441173104518</c:v>
                </c:pt>
                <c:pt idx="4">
                  <c:v>121.47550667004931</c:v>
                </c:pt>
                <c:pt idx="5">
                  <c:v>99.230452790164207</c:v>
                </c:pt>
                <c:pt idx="6">
                  <c:v>103.2148552429213</c:v>
                </c:pt>
                <c:pt idx="7">
                  <c:v>104.54872595057314</c:v>
                </c:pt>
                <c:pt idx="8">
                  <c:v>107.60519514408527</c:v>
                </c:pt>
                <c:pt idx="9">
                  <c:v>111.10910792875599</c:v>
                </c:pt>
                <c:pt idx="10">
                  <c:v>114.62024023307403</c:v>
                </c:pt>
                <c:pt idx="11">
                  <c:v>113.55140951987417</c:v>
                </c:pt>
                <c:pt idx="12">
                  <c:v>109.55265443553509</c:v>
                </c:pt>
                <c:pt idx="13">
                  <c:v>114.47826378711703</c:v>
                </c:pt>
                <c:pt idx="14">
                  <c:v>111.97055845256972</c:v>
                </c:pt>
                <c:pt idx="15">
                  <c:v>113.81001922034366</c:v>
                </c:pt>
                <c:pt idx="16">
                  <c:v>117.74993670400279</c:v>
                </c:pt>
                <c:pt idx="17">
                  <c:v>115.14821585220363</c:v>
                </c:pt>
                <c:pt idx="18">
                  <c:v>114.70387523401597</c:v>
                </c:pt>
                <c:pt idx="19">
                  <c:v>117.44779065898926</c:v>
                </c:pt>
                <c:pt idx="20">
                  <c:v>117.37810544539416</c:v>
                </c:pt>
                <c:pt idx="21">
                  <c:v>118.6691150624878</c:v>
                </c:pt>
                <c:pt idx="22">
                  <c:v>112.18867926539227</c:v>
                </c:pt>
                <c:pt idx="23">
                  <c:v>106.7909468730537</c:v>
                </c:pt>
                <c:pt idx="24">
                  <c:v>111.28071143296989</c:v>
                </c:pt>
                <c:pt idx="25">
                  <c:v>100.1484258259586</c:v>
                </c:pt>
              </c:numCache>
            </c:numRef>
          </c:val>
          <c:smooth val="0"/>
          <c:extLst>
            <c:ext xmlns:c16="http://schemas.microsoft.com/office/drawing/2014/chart" uri="{C3380CC4-5D6E-409C-BE32-E72D297353CC}">
              <c16:uniqueId val="{00000001-9BF9-481A-A762-17AF87CB0DD8}"/>
            </c:ext>
          </c:extLst>
        </c:ser>
        <c:ser>
          <c:idx val="3"/>
          <c:order val="2"/>
          <c:tx>
            <c:strRef>
              <c:f>passeng_graph!$B$39</c:f>
              <c:strCache>
                <c:ptCount val="1"/>
                <c:pt idx="0">
                  <c:v>Buses &amp; Coaches</c:v>
                </c:pt>
              </c:strCache>
            </c:strRef>
          </c:tx>
          <c:spPr>
            <a:ln w="25400">
              <a:solidFill>
                <a:srgbClr val="FF0000"/>
              </a:solidFill>
              <a:prstDash val="solid"/>
            </a:ln>
          </c:spPr>
          <c:marker>
            <c:symbol val="x"/>
            <c:size val="3"/>
            <c:spPr>
              <a:solidFill>
                <a:srgbClr val="FF0000"/>
              </a:solidFill>
              <a:ln>
                <a:solidFill>
                  <a:srgbClr val="FF0000"/>
                </a:solidFill>
                <a:prstDash val="solid"/>
              </a:ln>
            </c:spPr>
          </c:marker>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passeng_graph!$C$39:$AB$39</c:f>
              <c:numCache>
                <c:formatCode>0.0</c:formatCode>
                <c:ptCount val="26"/>
                <c:pt idx="0">
                  <c:v>468.02840644355865</c:v>
                </c:pt>
                <c:pt idx="1">
                  <c:v>472.88897060546248</c:v>
                </c:pt>
                <c:pt idx="2">
                  <c:v>475.72177987370736</c:v>
                </c:pt>
                <c:pt idx="3">
                  <c:v>478.18777007612073</c:v>
                </c:pt>
                <c:pt idx="4">
                  <c:v>479.38473191406047</c:v>
                </c:pt>
                <c:pt idx="5">
                  <c:v>496.48234560773267</c:v>
                </c:pt>
                <c:pt idx="6">
                  <c:v>495.60992962193603</c:v>
                </c:pt>
                <c:pt idx="7">
                  <c:v>492.83179924435063</c:v>
                </c:pt>
                <c:pt idx="8">
                  <c:v>495.56518499416131</c:v>
                </c:pt>
                <c:pt idx="9">
                  <c:v>500.16537130745064</c:v>
                </c:pt>
                <c:pt idx="10">
                  <c:v>497.75543070272653</c:v>
                </c:pt>
                <c:pt idx="11">
                  <c:v>497.84121747374417</c:v>
                </c:pt>
                <c:pt idx="12">
                  <c:v>507.88321228594589</c:v>
                </c:pt>
                <c:pt idx="13">
                  <c:v>514.13296293375333</c:v>
                </c:pt>
                <c:pt idx="14">
                  <c:v>489.74897799444329</c:v>
                </c:pt>
                <c:pt idx="15">
                  <c:v>482.18730539438303</c:v>
                </c:pt>
                <c:pt idx="16">
                  <c:v>485.63631790802879</c:v>
                </c:pt>
                <c:pt idx="17">
                  <c:v>481.61384233103496</c:v>
                </c:pt>
                <c:pt idx="18">
                  <c:v>480.52524025056505</c:v>
                </c:pt>
                <c:pt idx="19">
                  <c:v>476.15402052828767</c:v>
                </c:pt>
                <c:pt idx="20">
                  <c:v>493.42750370932708</c:v>
                </c:pt>
                <c:pt idx="21">
                  <c:v>498.25822622168829</c:v>
                </c:pt>
                <c:pt idx="22">
                  <c:v>478.97551512122959</c:v>
                </c:pt>
                <c:pt idx="23">
                  <c:v>484.05084638946016</c:v>
                </c:pt>
                <c:pt idx="24">
                  <c:v>487.54116635605931</c:v>
                </c:pt>
                <c:pt idx="25">
                  <c:v>293.55746951726962</c:v>
                </c:pt>
              </c:numCache>
            </c:numRef>
          </c:val>
          <c:smooth val="0"/>
          <c:extLst>
            <c:ext xmlns:c16="http://schemas.microsoft.com/office/drawing/2014/chart" uri="{C3380CC4-5D6E-409C-BE32-E72D297353CC}">
              <c16:uniqueId val="{00000002-9BF9-481A-A762-17AF87CB0DD8}"/>
            </c:ext>
          </c:extLst>
        </c:ser>
        <c:ser>
          <c:idx val="5"/>
          <c:order val="3"/>
          <c:tx>
            <c:strRef>
              <c:f>passeng_graph!$B$40</c:f>
              <c:strCache>
                <c:ptCount val="1"/>
                <c:pt idx="0">
                  <c:v>Railways</c:v>
                </c:pt>
              </c:strCache>
            </c:strRef>
          </c:tx>
          <c:spPr>
            <a:ln w="25400">
              <a:solidFill>
                <a:srgbClr val="339966"/>
              </a:solidFill>
              <a:prstDash val="solid"/>
            </a:ln>
          </c:spPr>
          <c:marker>
            <c:symbol val="triangle"/>
            <c:size val="7"/>
            <c:spPr>
              <a:solidFill>
                <a:srgbClr val="339966"/>
              </a:solidFill>
              <a:ln>
                <a:solidFill>
                  <a:srgbClr val="339966"/>
                </a:solidFill>
                <a:prstDash val="solid"/>
              </a:ln>
            </c:spPr>
          </c:marker>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passeng_graph!$C$40:$AB$40</c:f>
              <c:numCache>
                <c:formatCode>0.0</c:formatCode>
                <c:ptCount val="26"/>
                <c:pt idx="0">
                  <c:v>312.65000000000009</c:v>
                </c:pt>
                <c:pt idx="1">
                  <c:v>315.47100000000012</c:v>
                </c:pt>
                <c:pt idx="2">
                  <c:v>313.14999999999992</c:v>
                </c:pt>
                <c:pt idx="3">
                  <c:v>311.64800000000008</c:v>
                </c:pt>
                <c:pt idx="4">
                  <c:v>316.50700000000001</c:v>
                </c:pt>
                <c:pt idx="5">
                  <c:v>338.58678502490824</c:v>
                </c:pt>
                <c:pt idx="6">
                  <c:v>339.89458030944149</c:v>
                </c:pt>
                <c:pt idx="7">
                  <c:v>331.90780261380462</c:v>
                </c:pt>
                <c:pt idx="8">
                  <c:v>326.77894756335343</c:v>
                </c:pt>
                <c:pt idx="9">
                  <c:v>331.947</c:v>
                </c:pt>
                <c:pt idx="10">
                  <c:v>339.82400000000007</c:v>
                </c:pt>
                <c:pt idx="11">
                  <c:v>349.37900000000002</c:v>
                </c:pt>
                <c:pt idx="12">
                  <c:v>353.35600000000005</c:v>
                </c:pt>
                <c:pt idx="13">
                  <c:v>366.58582500000006</c:v>
                </c:pt>
                <c:pt idx="14">
                  <c:v>359.25000000000006</c:v>
                </c:pt>
                <c:pt idx="15">
                  <c:v>358.28699999999992</c:v>
                </c:pt>
                <c:pt idx="16">
                  <c:v>364.05000000000007</c:v>
                </c:pt>
                <c:pt idx="17">
                  <c:v>367.29600000000005</c:v>
                </c:pt>
                <c:pt idx="18">
                  <c:v>371.79399999999993</c:v>
                </c:pt>
                <c:pt idx="19">
                  <c:v>376.27699999999999</c:v>
                </c:pt>
                <c:pt idx="20">
                  <c:v>381.55199999999996</c:v>
                </c:pt>
                <c:pt idx="21">
                  <c:v>386.52356499999996</c:v>
                </c:pt>
                <c:pt idx="22">
                  <c:v>400.81900000000007</c:v>
                </c:pt>
                <c:pt idx="23">
                  <c:v>407.30500000000001</c:v>
                </c:pt>
                <c:pt idx="24">
                  <c:v>420.916</c:v>
                </c:pt>
                <c:pt idx="25">
                  <c:v>227.262</c:v>
                </c:pt>
              </c:numCache>
            </c:numRef>
          </c:val>
          <c:smooth val="0"/>
          <c:extLst>
            <c:ext xmlns:c16="http://schemas.microsoft.com/office/drawing/2014/chart" uri="{C3380CC4-5D6E-409C-BE32-E72D297353CC}">
              <c16:uniqueId val="{00000003-9BF9-481A-A762-17AF87CB0DD8}"/>
            </c:ext>
          </c:extLst>
        </c:ser>
        <c:ser>
          <c:idx val="6"/>
          <c:order val="4"/>
          <c:tx>
            <c:strRef>
              <c:f>passeng_graph!$B$41</c:f>
              <c:strCache>
                <c:ptCount val="1"/>
                <c:pt idx="0">
                  <c:v>Tram &amp; Metro</c:v>
                </c:pt>
              </c:strCache>
            </c:strRef>
          </c:tx>
          <c:spPr>
            <a:ln w="25400">
              <a:solidFill>
                <a:srgbClr val="FF9900"/>
              </a:solidFill>
              <a:prstDash val="solid"/>
            </a:ln>
          </c:spPr>
          <c:marker>
            <c:symbol val="star"/>
            <c:size val="7"/>
            <c:spPr>
              <a:noFill/>
              <a:ln>
                <a:solidFill>
                  <a:srgbClr val="FF9900"/>
                </a:solidFill>
                <a:prstDash val="solid"/>
              </a:ln>
            </c:spPr>
          </c:marker>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passeng_graph!$C$41:$AB$41</c:f>
              <c:numCache>
                <c:formatCode>0.0</c:formatCode>
                <c:ptCount val="26"/>
                <c:pt idx="0">
                  <c:v>63.801627306091206</c:v>
                </c:pt>
                <c:pt idx="1">
                  <c:v>64.910128525276747</c:v>
                </c:pt>
                <c:pt idx="2">
                  <c:v>65.322641438807437</c:v>
                </c:pt>
                <c:pt idx="3">
                  <c:v>66.047922130725382</c:v>
                </c:pt>
                <c:pt idx="4">
                  <c:v>67.010399918778532</c:v>
                </c:pt>
                <c:pt idx="5">
                  <c:v>67.843840564744099</c:v>
                </c:pt>
                <c:pt idx="6">
                  <c:v>68.539656573900217</c:v>
                </c:pt>
                <c:pt idx="7">
                  <c:v>69.374812774150158</c:v>
                </c:pt>
                <c:pt idx="8">
                  <c:v>70.18336190555614</c:v>
                </c:pt>
                <c:pt idx="9">
                  <c:v>72.445632887244102</c:v>
                </c:pt>
                <c:pt idx="10">
                  <c:v>73.154697458878715</c:v>
                </c:pt>
                <c:pt idx="11">
                  <c:v>74.583334218657839</c:v>
                </c:pt>
                <c:pt idx="12">
                  <c:v>76.350815575898523</c:v>
                </c:pt>
                <c:pt idx="13">
                  <c:v>79.275654232482054</c:v>
                </c:pt>
                <c:pt idx="14">
                  <c:v>78.641523268954529</c:v>
                </c:pt>
                <c:pt idx="15">
                  <c:v>80.710574773023438</c:v>
                </c:pt>
                <c:pt idx="16">
                  <c:v>81.086772454899219</c:v>
                </c:pt>
                <c:pt idx="17">
                  <c:v>82.162489948189531</c:v>
                </c:pt>
                <c:pt idx="18">
                  <c:v>82.04072394914148</c:v>
                </c:pt>
                <c:pt idx="19">
                  <c:v>82.230973234256581</c:v>
                </c:pt>
                <c:pt idx="20">
                  <c:v>80.178775886067911</c:v>
                </c:pt>
                <c:pt idx="21">
                  <c:v>82.558854719371411</c:v>
                </c:pt>
                <c:pt idx="22">
                  <c:v>84.256299271363318</c:v>
                </c:pt>
                <c:pt idx="23">
                  <c:v>86.914228055139361</c:v>
                </c:pt>
                <c:pt idx="24">
                  <c:v>87.145163582493609</c:v>
                </c:pt>
                <c:pt idx="25">
                  <c:v>53.876812436685277</c:v>
                </c:pt>
              </c:numCache>
            </c:numRef>
          </c:val>
          <c:smooth val="0"/>
          <c:extLst>
            <c:ext xmlns:c16="http://schemas.microsoft.com/office/drawing/2014/chart" uri="{C3380CC4-5D6E-409C-BE32-E72D297353CC}">
              <c16:uniqueId val="{00000004-9BF9-481A-A762-17AF87CB0DD8}"/>
            </c:ext>
          </c:extLst>
        </c:ser>
        <c:ser>
          <c:idx val="2"/>
          <c:order val="5"/>
          <c:tx>
            <c:strRef>
              <c:f>passeng_graph!$B$42</c:f>
              <c:strCache>
                <c:ptCount val="1"/>
                <c:pt idx="0">
                  <c:v>Air</c:v>
                </c:pt>
              </c:strCache>
            </c:strRef>
          </c:tx>
          <c:spPr>
            <a:ln w="25400">
              <a:solidFill>
                <a:srgbClr val="00FF00"/>
              </a:solidFill>
              <a:prstDash val="solid"/>
            </a:ln>
          </c:spPr>
          <c:marker>
            <c:symbol val="diamond"/>
            <c:size val="7"/>
            <c:spPr>
              <a:solidFill>
                <a:srgbClr val="00FF00"/>
              </a:solidFill>
              <a:ln>
                <a:solidFill>
                  <a:srgbClr val="00FF00"/>
                </a:solidFill>
                <a:prstDash val="solid"/>
              </a:ln>
            </c:spPr>
          </c:marker>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passeng_graph!$C$42:$AB$42</c:f>
              <c:numCache>
                <c:formatCode>0.0</c:formatCode>
                <c:ptCount val="26"/>
                <c:pt idx="0">
                  <c:v>237.23260425819345</c:v>
                </c:pt>
                <c:pt idx="1">
                  <c:v>250.94547155635493</c:v>
                </c:pt>
                <c:pt idx="2">
                  <c:v>267.40091231414868</c:v>
                </c:pt>
                <c:pt idx="3">
                  <c:v>280.42813624740205</c:v>
                </c:pt>
                <c:pt idx="4">
                  <c:v>291.39843008593124</c:v>
                </c:pt>
                <c:pt idx="5">
                  <c:v>313.33901776298956</c:v>
                </c:pt>
                <c:pt idx="6">
                  <c:v>310.59644430335726</c:v>
                </c:pt>
                <c:pt idx="7">
                  <c:v>305.11129738409272</c:v>
                </c:pt>
                <c:pt idx="8">
                  <c:v>317.45287795243803</c:v>
                </c:pt>
                <c:pt idx="9">
                  <c:v>338.02217889968028</c:v>
                </c:pt>
                <c:pt idx="10">
                  <c:v>361.33405330655478</c:v>
                </c:pt>
                <c:pt idx="11">
                  <c:v>376.41820733453238</c:v>
                </c:pt>
                <c:pt idx="12">
                  <c:v>392.1880047274181</c:v>
                </c:pt>
                <c:pt idx="13">
                  <c:v>383.84848853039728</c:v>
                </c:pt>
                <c:pt idx="14">
                  <c:v>361.7884411244533</c:v>
                </c:pt>
                <c:pt idx="15">
                  <c:v>377.25302681549641</c:v>
                </c:pt>
                <c:pt idx="16">
                  <c:v>408.5218829471508</c:v>
                </c:pt>
                <c:pt idx="17">
                  <c:v>402.06251217537272</c:v>
                </c:pt>
                <c:pt idx="18">
                  <c:v>406.04055592025537</c:v>
                </c:pt>
                <c:pt idx="19">
                  <c:v>425.64533030520931</c:v>
                </c:pt>
                <c:pt idx="20">
                  <c:v>451.83641055997526</c:v>
                </c:pt>
                <c:pt idx="21">
                  <c:v>492.56917173903344</c:v>
                </c:pt>
                <c:pt idx="22">
                  <c:v>538.4233879618447</c:v>
                </c:pt>
                <c:pt idx="23">
                  <c:v>571.81943502104752</c:v>
                </c:pt>
                <c:pt idx="24">
                  <c:v>585.456758024176</c:v>
                </c:pt>
                <c:pt idx="25">
                  <c:v>177.9002235196734</c:v>
                </c:pt>
              </c:numCache>
            </c:numRef>
          </c:val>
          <c:smooth val="0"/>
          <c:extLst>
            <c:ext xmlns:c16="http://schemas.microsoft.com/office/drawing/2014/chart" uri="{C3380CC4-5D6E-409C-BE32-E72D297353CC}">
              <c16:uniqueId val="{00000005-9BF9-481A-A762-17AF87CB0DD8}"/>
            </c:ext>
          </c:extLst>
        </c:ser>
        <c:ser>
          <c:idx val="4"/>
          <c:order val="6"/>
          <c:tx>
            <c:strRef>
              <c:f>passeng_graph!$B$43</c:f>
              <c:strCache>
                <c:ptCount val="1"/>
                <c:pt idx="0">
                  <c:v>Sea</c:v>
                </c:pt>
              </c:strCache>
            </c:strRef>
          </c:tx>
          <c:spPr>
            <a:ln w="25400">
              <a:solidFill>
                <a:srgbClr val="0000FF"/>
              </a:solidFill>
              <a:prstDash val="solid"/>
            </a:ln>
          </c:spPr>
          <c:marker>
            <c:symbol val="triangle"/>
            <c:size val="3"/>
            <c:spPr>
              <a:solidFill>
                <a:srgbClr val="0000FF"/>
              </a:solidFill>
              <a:ln>
                <a:solidFill>
                  <a:srgbClr val="0000FF"/>
                </a:solidFill>
                <a:prstDash val="solid"/>
              </a:ln>
            </c:spPr>
          </c:marker>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passeng_graph!$C$43:$AB$43</c:f>
              <c:numCache>
                <c:formatCode>0.0</c:formatCode>
                <c:ptCount val="26"/>
                <c:pt idx="0">
                  <c:v>22.75660718736945</c:v>
                </c:pt>
                <c:pt idx="1">
                  <c:v>22.551592708203962</c:v>
                </c:pt>
                <c:pt idx="2">
                  <c:v>22.346578229038471</c:v>
                </c:pt>
                <c:pt idx="3">
                  <c:v>22.090310130081608</c:v>
                </c:pt>
                <c:pt idx="4">
                  <c:v>21.834042031124746</c:v>
                </c:pt>
                <c:pt idx="5">
                  <c:v>21.372759453002395</c:v>
                </c:pt>
                <c:pt idx="6">
                  <c:v>21.526520312376515</c:v>
                </c:pt>
                <c:pt idx="7">
                  <c:v>22.200008505158266</c:v>
                </c:pt>
                <c:pt idx="8">
                  <c:v>22.097527288736458</c:v>
                </c:pt>
                <c:pt idx="9">
                  <c:v>21.838080383682794</c:v>
                </c:pt>
                <c:pt idx="10">
                  <c:v>21.301470549563202</c:v>
                </c:pt>
                <c:pt idx="11">
                  <c:v>21.376279934270869</c:v>
                </c:pt>
                <c:pt idx="12">
                  <c:v>21.335411366439864</c:v>
                </c:pt>
                <c:pt idx="13">
                  <c:v>21.870651616757332</c:v>
                </c:pt>
                <c:pt idx="14">
                  <c:v>22.447108828233201</c:v>
                </c:pt>
                <c:pt idx="15">
                  <c:v>22.489290677301</c:v>
                </c:pt>
                <c:pt idx="16">
                  <c:v>20.009872719529731</c:v>
                </c:pt>
                <c:pt idx="17">
                  <c:v>18.524148504413564</c:v>
                </c:pt>
                <c:pt idx="18">
                  <c:v>19.265155534676669</c:v>
                </c:pt>
                <c:pt idx="19">
                  <c:v>19.44140478978127</c:v>
                </c:pt>
                <c:pt idx="20">
                  <c:v>19.380846533397605</c:v>
                </c:pt>
                <c:pt idx="21">
                  <c:v>18.440519044155</c:v>
                </c:pt>
                <c:pt idx="22">
                  <c:v>19.686701850978533</c:v>
                </c:pt>
                <c:pt idx="23">
                  <c:v>20.807631828738668</c:v>
                </c:pt>
                <c:pt idx="24">
                  <c:v>21.085317858424787</c:v>
                </c:pt>
                <c:pt idx="25">
                  <c:v>10.339082544412786</c:v>
                </c:pt>
              </c:numCache>
            </c:numRef>
          </c:val>
          <c:smooth val="0"/>
          <c:extLst>
            <c:ext xmlns:c16="http://schemas.microsoft.com/office/drawing/2014/chart" uri="{C3380CC4-5D6E-409C-BE32-E72D297353CC}">
              <c16:uniqueId val="{00000006-9BF9-481A-A762-17AF87CB0DD8}"/>
            </c:ext>
          </c:extLst>
        </c:ser>
        <c:ser>
          <c:idx val="7"/>
          <c:order val="7"/>
          <c:tx>
            <c:strRef>
              <c:f>passeng_graph!$B$44</c:f>
              <c:strCache>
                <c:ptCount val="1"/>
                <c:pt idx="0">
                  <c:v>Total</c:v>
                </c:pt>
              </c:strCache>
            </c:strRef>
          </c:tx>
          <c:cat>
            <c:numRef>
              <c:f>passeng_graph!$C$36:$Z$36</c:f>
              <c:numCache>
                <c:formatCode>@</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passeng_graph!$C$44:$Z$44</c:f>
              <c:numCache>
                <c:formatCode>0.0</c:formatCode>
                <c:ptCount val="24"/>
                <c:pt idx="0">
                  <c:v>4496.4111107917161</c:v>
                </c:pt>
                <c:pt idx="1">
                  <c:v>4580.0038358055745</c:v>
                </c:pt>
                <c:pt idx="2">
                  <c:v>4670.0025966799267</c:v>
                </c:pt>
                <c:pt idx="3">
                  <c:v>4783.4801242659241</c:v>
                </c:pt>
                <c:pt idx="4">
                  <c:v>4908.1676345036103</c:v>
                </c:pt>
                <c:pt idx="5">
                  <c:v>4997.2102635175615</c:v>
                </c:pt>
                <c:pt idx="6">
                  <c:v>5073.5977510869907</c:v>
                </c:pt>
                <c:pt idx="7">
                  <c:v>5115.2794713982012</c:v>
                </c:pt>
                <c:pt idx="8">
                  <c:v>5165.878713809343</c:v>
                </c:pt>
                <c:pt idx="9">
                  <c:v>5253.69011524503</c:v>
                </c:pt>
                <c:pt idx="10">
                  <c:v>5247.1693731371415</c:v>
                </c:pt>
                <c:pt idx="11">
                  <c:v>5308.4108954680878</c:v>
                </c:pt>
                <c:pt idx="12">
                  <c:v>5381.9221925370448</c:v>
                </c:pt>
                <c:pt idx="13">
                  <c:v>5411.8158302894471</c:v>
                </c:pt>
                <c:pt idx="14">
                  <c:v>5433.0587004166719</c:v>
                </c:pt>
                <c:pt idx="15">
                  <c:v>5410.5881683063353</c:v>
                </c:pt>
                <c:pt idx="16">
                  <c:v>5420.6982107707981</c:v>
                </c:pt>
                <c:pt idx="17">
                  <c:v>5365.2594805800318</c:v>
                </c:pt>
                <c:pt idx="18">
                  <c:v>5431.5743109950399</c:v>
                </c:pt>
                <c:pt idx="19">
                  <c:v>5509.7135532005659</c:v>
                </c:pt>
                <c:pt idx="20">
                  <c:v>5644.7681152717469</c:v>
                </c:pt>
                <c:pt idx="21">
                  <c:v>5781.9847094759953</c:v>
                </c:pt>
                <c:pt idx="22">
                  <c:v>5862.8798358878448</c:v>
                </c:pt>
                <c:pt idx="23">
                  <c:v>5934.6729364809325</c:v>
                </c:pt>
              </c:numCache>
            </c:numRef>
          </c:val>
          <c:smooth val="0"/>
          <c:extLst>
            <c:ext xmlns:c16="http://schemas.microsoft.com/office/drawing/2014/chart" uri="{C3380CC4-5D6E-409C-BE32-E72D297353CC}">
              <c16:uniqueId val="{00000000-4DDB-49C0-8D77-BADB7A83C6B0}"/>
            </c:ext>
          </c:extLst>
        </c:ser>
        <c:dLbls>
          <c:showLegendKey val="0"/>
          <c:showVal val="0"/>
          <c:showCatName val="0"/>
          <c:showSerName val="0"/>
          <c:showPercent val="0"/>
          <c:showBubbleSize val="0"/>
        </c:dLbls>
        <c:marker val="1"/>
        <c:smooth val="0"/>
        <c:axId val="134677632"/>
        <c:axId val="134679168"/>
      </c:lineChart>
      <c:catAx>
        <c:axId val="132297856"/>
        <c:scaling>
          <c:orientation val="minMax"/>
        </c:scaling>
        <c:delete val="0"/>
        <c:axPos val="b"/>
        <c:numFmt formatCode="@"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299776"/>
        <c:crosses val="autoZero"/>
        <c:auto val="1"/>
        <c:lblAlgn val="ctr"/>
        <c:lblOffset val="100"/>
        <c:tickLblSkip val="1"/>
        <c:tickMarkSkip val="1"/>
        <c:noMultiLvlLbl val="0"/>
      </c:catAx>
      <c:valAx>
        <c:axId val="132299776"/>
        <c:scaling>
          <c:orientation val="minMax"/>
          <c:max val="5500"/>
          <c:min val="0"/>
        </c:scaling>
        <c:delete val="0"/>
        <c:axPos val="l"/>
        <c:title>
          <c:tx>
            <c:rich>
              <a:bodyPr/>
              <a:lstStyle/>
              <a:p>
                <a:pPr>
                  <a:defRPr sz="800" b="1" i="0" u="none" strike="noStrike" baseline="0">
                    <a:solidFill>
                      <a:srgbClr val="000000"/>
                    </a:solidFill>
                    <a:latin typeface="Arial"/>
                    <a:ea typeface="Arial"/>
                    <a:cs typeface="Arial"/>
                  </a:defRPr>
                </a:pPr>
                <a:r>
                  <a:rPr lang="en-GB"/>
                  <a:t>Passenger Cars scale</a:t>
                </a:r>
              </a:p>
            </c:rich>
          </c:tx>
          <c:layout>
            <c:manualLayout>
              <c:xMode val="edge"/>
              <c:yMode val="edge"/>
              <c:x val="8.0000000000000002E-3"/>
              <c:y val="0.3789690871974336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297856"/>
        <c:crosses val="autoZero"/>
        <c:crossBetween val="midCat"/>
        <c:majorUnit val="500"/>
      </c:valAx>
      <c:catAx>
        <c:axId val="134677632"/>
        <c:scaling>
          <c:orientation val="minMax"/>
        </c:scaling>
        <c:delete val="1"/>
        <c:axPos val="b"/>
        <c:numFmt formatCode="@" sourceLinked="1"/>
        <c:majorTickMark val="out"/>
        <c:minorTickMark val="none"/>
        <c:tickLblPos val="nextTo"/>
        <c:crossAx val="134679168"/>
        <c:crosses val="autoZero"/>
        <c:auto val="0"/>
        <c:lblAlgn val="ctr"/>
        <c:lblOffset val="100"/>
        <c:noMultiLvlLbl val="0"/>
      </c:catAx>
      <c:valAx>
        <c:axId val="134679168"/>
        <c:scaling>
          <c:orientation val="minMax"/>
          <c:max val="1000"/>
        </c:scaling>
        <c:delete val="0"/>
        <c:axPos val="r"/>
        <c:title>
          <c:tx>
            <c:rich>
              <a:bodyPr/>
              <a:lstStyle/>
              <a:p>
                <a:pPr>
                  <a:defRPr sz="800" b="1" i="0" u="none" strike="noStrike" baseline="0">
                    <a:solidFill>
                      <a:srgbClr val="000000"/>
                    </a:solidFill>
                    <a:latin typeface="Arial"/>
                    <a:ea typeface="Arial"/>
                    <a:cs typeface="Arial"/>
                  </a:defRPr>
                </a:pPr>
                <a:r>
                  <a:rPr lang="en-GB"/>
                  <a:t>Scale for other modes</a:t>
                </a:r>
              </a:p>
            </c:rich>
          </c:tx>
          <c:layout>
            <c:manualLayout>
              <c:xMode val="edge"/>
              <c:yMode val="edge"/>
              <c:x val="0.95840067191601042"/>
              <c:y val="0.3710323709536307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4677632"/>
        <c:crosses val="max"/>
        <c:crossBetween val="midCat"/>
      </c:valAx>
      <c:spPr>
        <a:solidFill>
          <a:srgbClr val="FFFFFF"/>
        </a:solidFill>
        <a:ln w="12700">
          <a:solidFill>
            <a:srgbClr val="808080"/>
          </a:solidFill>
          <a:prstDash val="solid"/>
        </a:ln>
      </c:spPr>
    </c:plotArea>
    <c:legend>
      <c:legendPos val="b"/>
      <c:legendEntry>
        <c:idx val="7"/>
        <c:delete val="1"/>
      </c:legendEntry>
      <c:layout>
        <c:manualLayout>
          <c:xMode val="edge"/>
          <c:yMode val="edge"/>
          <c:x val="3.6799999999999999E-2"/>
          <c:y val="0.91468441444819393"/>
          <c:w val="0.77679000524934383"/>
          <c:h val="7.08082323042952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CFFCC"/>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0.98425196850393704" l="0.74803149606299213" r="0.74803149606299213" t="0.98425196850393704" header="0.51181102362204722" footer="0.5118110236220472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18</xdr:col>
      <xdr:colOff>381000</xdr:colOff>
      <xdr:row>30</xdr:row>
      <xdr:rowOff>114300</xdr:rowOff>
    </xdr:to>
    <xdr:graphicFrame macro="">
      <xdr:nvGraphicFramePr>
        <xdr:cNvPr id="61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Economic%20assessment/4.%20Statistics/02%20Pocket%20book/Pocketbook%202022%20work%20files/2.3/PB2022_section%202.3_w_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3"/>
      <sheetName val="passeng_graph"/>
      <sheetName val="perf_mode_pkm"/>
      <sheetName val="split_mode_pkm"/>
      <sheetName val="cars"/>
      <sheetName val="bus_coach"/>
      <sheetName val="tram_metro"/>
      <sheetName val="rail_pkm"/>
      <sheetName val="hs_rail"/>
      <sheetName val="USA"/>
      <sheetName val="p2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dimension ref="B1:E59"/>
  <sheetViews>
    <sheetView tabSelected="1" zoomScale="85" zoomScaleNormal="85" workbookViewId="0">
      <selection activeCell="B9" sqref="B9"/>
    </sheetView>
  </sheetViews>
  <sheetFormatPr defaultRowHeight="12.75"/>
  <cols>
    <col min="1" max="1" width="0.85546875" style="3" customWidth="1"/>
    <col min="2" max="2" width="7.7109375" style="5" customWidth="1"/>
    <col min="3" max="3" width="2" style="7" customWidth="1"/>
    <col min="4" max="4" width="51.5703125" style="3" customWidth="1"/>
    <col min="5" max="5" width="12.140625" style="3" customWidth="1"/>
    <col min="6" max="16384" width="9.140625" style="3"/>
  </cols>
  <sheetData>
    <row r="1" spans="2:5" ht="20.100000000000001" customHeight="1">
      <c r="B1" s="604" t="s">
        <v>50</v>
      </c>
      <c r="C1" s="604"/>
      <c r="D1" s="604"/>
      <c r="E1" s="604"/>
    </row>
    <row r="2" spans="2:5" ht="20.100000000000001" customHeight="1">
      <c r="B2" s="605" t="s">
        <v>51</v>
      </c>
      <c r="C2" s="605"/>
      <c r="D2" s="605"/>
      <c r="E2" s="605"/>
    </row>
    <row r="3" spans="2:5" ht="20.100000000000001" customHeight="1">
      <c r="B3" s="606" t="s">
        <v>76</v>
      </c>
      <c r="C3" s="606"/>
      <c r="D3" s="606"/>
      <c r="E3" s="606"/>
    </row>
    <row r="4" spans="2:5" ht="20.100000000000001" customHeight="1">
      <c r="B4" s="607" t="s">
        <v>52</v>
      </c>
      <c r="C4" s="607"/>
      <c r="D4" s="607"/>
      <c r="E4" s="607"/>
    </row>
    <row r="5" spans="2:5" ht="20.100000000000001" customHeight="1">
      <c r="B5" s="41"/>
      <c r="C5" s="41"/>
      <c r="D5" s="41"/>
      <c r="E5" s="41"/>
    </row>
    <row r="6" spans="2:5" ht="20.100000000000001" customHeight="1"/>
    <row r="7" spans="2:5" ht="20.100000000000001" customHeight="1">
      <c r="B7" s="604" t="s">
        <v>77</v>
      </c>
      <c r="C7" s="604"/>
      <c r="D7" s="604"/>
      <c r="E7" s="604"/>
    </row>
    <row r="8" spans="2:5" ht="20.100000000000001" customHeight="1">
      <c r="B8" s="610">
        <v>2022</v>
      </c>
      <c r="C8" s="611"/>
      <c r="D8" s="611"/>
      <c r="E8" s="611"/>
    </row>
    <row r="9" spans="2:5" ht="20.100000000000001" customHeight="1">
      <c r="B9" s="42"/>
      <c r="C9" s="42"/>
      <c r="D9" s="42"/>
      <c r="E9" s="42"/>
    </row>
    <row r="10" spans="2:5" ht="20.100000000000001" customHeight="1">
      <c r="B10" s="608" t="s">
        <v>79</v>
      </c>
      <c r="C10" s="608"/>
      <c r="D10" s="608"/>
      <c r="E10" s="608"/>
    </row>
    <row r="11" spans="2:5" ht="20.100000000000001" customHeight="1">
      <c r="B11" s="4"/>
      <c r="E11" s="4"/>
    </row>
    <row r="12" spans="2:5" ht="20.100000000000001" customHeight="1">
      <c r="B12" s="609" t="s">
        <v>78</v>
      </c>
      <c r="C12" s="609"/>
      <c r="D12" s="609"/>
      <c r="E12" s="609"/>
    </row>
    <row r="13" spans="2:5" customFormat="1" ht="20.100000000000001" customHeight="1">
      <c r="B13" s="609" t="s">
        <v>53</v>
      </c>
      <c r="C13" s="609"/>
      <c r="D13" s="609"/>
      <c r="E13" s="609"/>
    </row>
    <row r="14" spans="2:5" customFormat="1" ht="20.100000000000001" customHeight="1">
      <c r="B14" s="609" t="s">
        <v>54</v>
      </c>
      <c r="C14" s="609"/>
      <c r="D14" s="609"/>
      <c r="E14" s="609"/>
    </row>
    <row r="15" spans="2:5" ht="20.100000000000001" customHeight="1">
      <c r="B15" s="4"/>
      <c r="D15"/>
      <c r="E15" s="4"/>
    </row>
    <row r="16" spans="2:5" ht="20.100000000000001" customHeight="1">
      <c r="B16" s="4"/>
      <c r="E16" s="4"/>
    </row>
    <row r="17" spans="2:5" customFormat="1" ht="15" customHeight="1">
      <c r="B17" s="43" t="s">
        <v>66</v>
      </c>
      <c r="C17" s="44"/>
      <c r="D17" s="415" t="s">
        <v>112</v>
      </c>
      <c r="E17" s="4"/>
    </row>
    <row r="18" spans="2:5" customFormat="1" ht="15" customHeight="1">
      <c r="B18" s="43" t="s">
        <v>69</v>
      </c>
      <c r="C18" s="44"/>
      <c r="D18" s="415" t="s">
        <v>113</v>
      </c>
      <c r="E18" s="4"/>
    </row>
    <row r="19" spans="2:5" customFormat="1" ht="15" customHeight="1">
      <c r="B19" s="43" t="s">
        <v>68</v>
      </c>
      <c r="C19" s="44"/>
      <c r="D19" s="415" t="s">
        <v>114</v>
      </c>
      <c r="E19" s="4"/>
    </row>
    <row r="20" spans="2:5" ht="15" customHeight="1">
      <c r="B20" s="43" t="s">
        <v>70</v>
      </c>
      <c r="C20" s="44"/>
      <c r="D20" s="416" t="s">
        <v>115</v>
      </c>
      <c r="E20" s="4"/>
    </row>
    <row r="21" spans="2:5" ht="15" customHeight="1">
      <c r="B21" s="43" t="s">
        <v>71</v>
      </c>
      <c r="C21" s="44"/>
      <c r="D21" s="416" t="s">
        <v>116</v>
      </c>
      <c r="E21" s="4"/>
    </row>
    <row r="22" spans="2:5" customFormat="1" ht="15" customHeight="1">
      <c r="B22" s="43" t="s">
        <v>72</v>
      </c>
      <c r="C22" s="45"/>
      <c r="D22" s="416" t="s">
        <v>117</v>
      </c>
    </row>
    <row r="23" spans="2:5" ht="15" customHeight="1">
      <c r="B23" s="43" t="s">
        <v>73</v>
      </c>
      <c r="C23" s="45"/>
      <c r="D23" s="46" t="s">
        <v>43</v>
      </c>
      <c r="E23"/>
    </row>
    <row r="24" spans="2:5" ht="15" customHeight="1">
      <c r="B24" s="43" t="s">
        <v>74</v>
      </c>
      <c r="C24" s="45"/>
      <c r="D24" s="415" t="s">
        <v>118</v>
      </c>
      <c r="E24" s="4"/>
    </row>
    <row r="25" spans="2:5" ht="15" customHeight="1">
      <c r="B25" s="43" t="s">
        <v>75</v>
      </c>
      <c r="C25" s="58"/>
      <c r="D25" s="415" t="s">
        <v>119</v>
      </c>
      <c r="E25" s="4"/>
    </row>
    <row r="26" spans="2:5">
      <c r="B26" s="4"/>
      <c r="E26" s="4"/>
    </row>
    <row r="27" spans="2:5">
      <c r="B27" s="4"/>
      <c r="E27" s="4"/>
    </row>
    <row r="28" spans="2:5">
      <c r="C28"/>
    </row>
    <row r="29" spans="2:5">
      <c r="B29"/>
      <c r="C29"/>
      <c r="D29"/>
      <c r="E29"/>
    </row>
    <row r="30" spans="2:5" ht="13.5">
      <c r="B30" s="6"/>
      <c r="E30"/>
    </row>
    <row r="31" spans="2:5">
      <c r="B31" s="4"/>
      <c r="E31" s="4"/>
    </row>
    <row r="32" spans="2:5">
      <c r="B32" s="4"/>
      <c r="E32" s="4"/>
    </row>
    <row r="33" spans="2:5">
      <c r="B33" s="4"/>
      <c r="E33" s="4"/>
    </row>
    <row r="34" spans="2:5">
      <c r="B34" s="4"/>
      <c r="E34" s="4"/>
    </row>
    <row r="35" spans="2:5">
      <c r="B35" s="4"/>
      <c r="E35" s="4"/>
    </row>
    <row r="36" spans="2:5">
      <c r="B36" s="4"/>
      <c r="E36" s="4"/>
    </row>
    <row r="37" spans="2:5">
      <c r="B37" s="4"/>
      <c r="E37" s="4"/>
    </row>
    <row r="39" spans="2:5" ht="13.5">
      <c r="B39" s="6"/>
      <c r="E39"/>
    </row>
    <row r="40" spans="2:5">
      <c r="B40" s="4"/>
      <c r="E40" s="4"/>
    </row>
    <row r="41" spans="2:5">
      <c r="B41" s="4"/>
      <c r="E41" s="4"/>
    </row>
    <row r="42" spans="2:5">
      <c r="B42" s="4"/>
      <c r="E42" s="4"/>
    </row>
    <row r="49" spans="3:5">
      <c r="C49" s="8"/>
      <c r="D49" s="9"/>
    </row>
    <row r="56" spans="3:5" customFormat="1"/>
    <row r="59" spans="3:5">
      <c r="C59"/>
      <c r="D59"/>
      <c r="E59"/>
    </row>
  </sheetData>
  <mergeCells count="10">
    <mergeCell ref="B10:E10"/>
    <mergeCell ref="B12:E12"/>
    <mergeCell ref="B13:E13"/>
    <mergeCell ref="B14:E14"/>
    <mergeCell ref="B8:E8"/>
    <mergeCell ref="B1:E1"/>
    <mergeCell ref="B2:E2"/>
    <mergeCell ref="B3:E3"/>
    <mergeCell ref="B4:E4"/>
    <mergeCell ref="B7:E7"/>
  </mergeCells>
  <phoneticPr fontId="1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80"/>
  <sheetViews>
    <sheetView topLeftCell="A67" workbookViewId="0">
      <selection activeCell="Y12" sqref="Y12"/>
    </sheetView>
  </sheetViews>
  <sheetFormatPr defaultRowHeight="12.75"/>
  <cols>
    <col min="1" max="1" width="2.5703125" customWidth="1"/>
    <col min="2" max="2" width="6.140625" customWidth="1"/>
    <col min="3" max="3" width="9.7109375" customWidth="1"/>
    <col min="4" max="6" width="8.7109375" customWidth="1"/>
    <col min="7" max="7" width="9.28515625" customWidth="1"/>
    <col min="8" max="8" width="8.7109375" customWidth="1"/>
    <col min="9" max="9" width="7.42578125" customWidth="1"/>
    <col min="12" max="12" width="9.42578125" customWidth="1"/>
    <col min="16" max="16" width="10.42578125" customWidth="1"/>
  </cols>
  <sheetData>
    <row r="1" spans="2:21" ht="14.25" customHeight="1">
      <c r="B1" s="59"/>
      <c r="C1" s="59"/>
      <c r="D1" s="59"/>
      <c r="E1" s="59"/>
      <c r="F1" s="59"/>
      <c r="G1" s="59"/>
      <c r="H1" s="60"/>
      <c r="I1" s="53" t="s">
        <v>75</v>
      </c>
    </row>
    <row r="2" spans="2:21" s="14" customFormat="1" ht="30" customHeight="1">
      <c r="B2" s="653" t="s">
        <v>131</v>
      </c>
      <c r="C2" s="653"/>
      <c r="D2" s="653"/>
      <c r="E2" s="653"/>
      <c r="F2" s="653"/>
      <c r="G2" s="653"/>
      <c r="H2" s="653"/>
      <c r="I2" s="653"/>
      <c r="K2"/>
      <c r="L2"/>
      <c r="M2"/>
      <c r="N2"/>
      <c r="O2"/>
      <c r="P2"/>
      <c r="Q2"/>
    </row>
    <row r="3" spans="2:21" ht="15" customHeight="1">
      <c r="B3" s="654" t="s">
        <v>125</v>
      </c>
      <c r="C3" s="654"/>
      <c r="D3" s="654"/>
      <c r="E3" s="654"/>
      <c r="F3" s="654"/>
      <c r="G3" s="654"/>
      <c r="H3" s="654"/>
      <c r="I3" s="654"/>
      <c r="K3" s="432" t="s">
        <v>49</v>
      </c>
      <c r="L3" s="432"/>
      <c r="M3" s="432"/>
      <c r="N3" s="432"/>
      <c r="O3" s="432"/>
      <c r="P3" s="432"/>
      <c r="Q3" s="432"/>
    </row>
    <row r="4" spans="2:21" ht="12" customHeight="1">
      <c r="B4" s="655" t="s">
        <v>86</v>
      </c>
      <c r="C4" s="656"/>
      <c r="D4" s="656"/>
      <c r="E4" s="656"/>
      <c r="F4" s="656"/>
      <c r="G4" s="656"/>
      <c r="H4" s="656"/>
      <c r="I4" s="656"/>
      <c r="K4" s="433" t="s">
        <v>38</v>
      </c>
      <c r="L4" s="433"/>
      <c r="M4" s="433"/>
      <c r="N4" s="433"/>
      <c r="O4" s="433"/>
      <c r="P4" s="433"/>
      <c r="Q4" s="433"/>
      <c r="R4" s="432"/>
    </row>
    <row r="5" spans="2:21" ht="12.75" customHeight="1">
      <c r="B5" s="22"/>
      <c r="C5" s="657" t="s">
        <v>55</v>
      </c>
      <c r="D5" s="657" t="s">
        <v>56</v>
      </c>
      <c r="E5" s="659" t="s">
        <v>57</v>
      </c>
      <c r="F5" s="661" t="s">
        <v>139</v>
      </c>
      <c r="G5" s="657" t="s">
        <v>59</v>
      </c>
      <c r="H5" s="659" t="s">
        <v>45</v>
      </c>
      <c r="I5" s="659" t="s">
        <v>46</v>
      </c>
      <c r="K5" s="22"/>
      <c r="L5" s="657" t="s">
        <v>55</v>
      </c>
      <c r="M5" s="657" t="s">
        <v>56</v>
      </c>
      <c r="N5" s="659" t="s">
        <v>57</v>
      </c>
      <c r="O5" s="661" t="s">
        <v>139</v>
      </c>
      <c r="P5" s="657" t="s">
        <v>59</v>
      </c>
      <c r="Q5" s="659" t="s">
        <v>45</v>
      </c>
      <c r="R5" s="433"/>
    </row>
    <row r="6" spans="2:21" ht="22.5" customHeight="1">
      <c r="B6" s="22"/>
      <c r="C6" s="658"/>
      <c r="D6" s="658"/>
      <c r="E6" s="660"/>
      <c r="F6" s="660"/>
      <c r="G6" s="658"/>
      <c r="H6" s="660"/>
      <c r="I6" s="660"/>
      <c r="K6" s="22"/>
      <c r="L6" s="658"/>
      <c r="M6" s="658"/>
      <c r="N6" s="660"/>
      <c r="O6" s="660"/>
      <c r="P6" s="658"/>
      <c r="Q6" s="660"/>
      <c r="R6" s="662"/>
    </row>
    <row r="7" spans="2:21" ht="15" customHeight="1">
      <c r="B7" s="61">
        <v>1990</v>
      </c>
      <c r="C7" s="251">
        <v>5280.4901498342397</v>
      </c>
      <c r="D7" s="252">
        <v>19.994650790400001</v>
      </c>
      <c r="E7" s="252">
        <v>28.215019008000002</v>
      </c>
      <c r="F7" s="255">
        <v>195.36953356800004</v>
      </c>
      <c r="G7" s="252">
        <v>12.316309632000001</v>
      </c>
      <c r="H7" s="255">
        <v>563.61677192500838</v>
      </c>
      <c r="I7" s="253">
        <f t="shared" ref="I7:I26" si="0">SUM(C7:H7)</f>
        <v>6100.0024347576491</v>
      </c>
      <c r="K7" s="61">
        <v>1990</v>
      </c>
      <c r="L7" s="105">
        <f>100*(C7/$I7)</f>
        <v>86.565377740607929</v>
      </c>
      <c r="M7" s="106">
        <f t="shared" ref="M7:Q22" si="1">100*(D7/$I7)</f>
        <v>0.32778102966764444</v>
      </c>
      <c r="N7" s="106">
        <f t="shared" si="1"/>
        <v>0.46254111059417918</v>
      </c>
      <c r="O7" s="106">
        <f t="shared" si="1"/>
        <v>3.2027779604609616</v>
      </c>
      <c r="P7" s="106">
        <f t="shared" si="1"/>
        <v>0.20190663468955361</v>
      </c>
      <c r="Q7" s="107">
        <f t="shared" si="1"/>
        <v>9.2396155239797153</v>
      </c>
      <c r="R7" s="662"/>
    </row>
    <row r="8" spans="2:21" ht="18.75" customHeight="1">
      <c r="B8" s="63">
        <v>1995</v>
      </c>
      <c r="C8" s="254">
        <v>5701.9589003520005</v>
      </c>
      <c r="D8" s="255">
        <v>17.343900288</v>
      </c>
      <c r="E8" s="255">
        <v>25.916875776000001</v>
      </c>
      <c r="F8" s="255">
        <v>219.03815577600002</v>
      </c>
      <c r="G8" s="255">
        <v>14.651467776</v>
      </c>
      <c r="H8" s="255">
        <v>647.59009500122579</v>
      </c>
      <c r="I8" s="256">
        <f t="shared" si="0"/>
        <v>6626.4993949692262</v>
      </c>
      <c r="K8" s="63">
        <v>1995</v>
      </c>
      <c r="L8" s="75">
        <f>100*(C8/$I8)</f>
        <v>86.047829487177978</v>
      </c>
      <c r="M8" s="76">
        <f t="shared" si="1"/>
        <v>0.26173548436701466</v>
      </c>
      <c r="N8" s="76">
        <f t="shared" si="1"/>
        <v>0.39110960752031215</v>
      </c>
      <c r="O8" s="76">
        <f t="shared" si="1"/>
        <v>3.3054882030516999</v>
      </c>
      <c r="P8" s="76">
        <f t="shared" si="1"/>
        <v>0.2211041894476479</v>
      </c>
      <c r="Q8" s="77">
        <f t="shared" si="1"/>
        <v>9.7727330284353453</v>
      </c>
      <c r="R8" s="62"/>
      <c r="S8" s="401"/>
    </row>
    <row r="9" spans="2:21" ht="22.5" customHeight="1">
      <c r="B9" s="63">
        <v>1996</v>
      </c>
      <c r="C9" s="254">
        <v>5850.5560692480003</v>
      </c>
      <c r="D9" s="255">
        <v>17.561161728000002</v>
      </c>
      <c r="E9" s="255">
        <v>26.683278058483204</v>
      </c>
      <c r="F9" s="255">
        <v>223.91768678400001</v>
      </c>
      <c r="G9" s="255">
        <v>14.9759861999616</v>
      </c>
      <c r="H9" s="255">
        <v>694.08037885552835</v>
      </c>
      <c r="I9" s="256">
        <f t="shared" si="0"/>
        <v>6827.7745608739733</v>
      </c>
      <c r="K9" s="63">
        <v>1996</v>
      </c>
      <c r="L9" s="75">
        <f t="shared" ref="L9:Q29" si="2">100*(C9/$I9)</f>
        <v>85.68759874958603</v>
      </c>
      <c r="M9" s="76">
        <f t="shared" si="1"/>
        <v>0.2572018389217603</v>
      </c>
      <c r="N9" s="76">
        <f t="shared" si="1"/>
        <v>0.39080490752271807</v>
      </c>
      <c r="O9" s="76">
        <f t="shared" si="1"/>
        <v>3.2795120106504796</v>
      </c>
      <c r="P9" s="76">
        <f t="shared" si="1"/>
        <v>0.21933920146954347</v>
      </c>
      <c r="Q9" s="77">
        <f t="shared" si="1"/>
        <v>10.165543291849463</v>
      </c>
      <c r="R9" s="62"/>
      <c r="U9" s="1"/>
    </row>
    <row r="10" spans="2:21" ht="21" customHeight="1">
      <c r="B10" s="63">
        <v>1997</v>
      </c>
      <c r="C10" s="254">
        <v>6021.7468185600001</v>
      </c>
      <c r="D10" s="255">
        <v>17.846015615999999</v>
      </c>
      <c r="E10" s="255">
        <v>27.716231159654402</v>
      </c>
      <c r="F10" s="255">
        <v>233.45144064000004</v>
      </c>
      <c r="G10" s="255">
        <v>14.582578245016322</v>
      </c>
      <c r="H10" s="255">
        <v>727.04154261378824</v>
      </c>
      <c r="I10" s="256">
        <f t="shared" si="0"/>
        <v>7042.3846268344596</v>
      </c>
      <c r="K10" s="63">
        <v>1997</v>
      </c>
      <c r="L10" s="75">
        <f t="shared" si="2"/>
        <v>85.507212934871546</v>
      </c>
      <c r="M10" s="76">
        <f t="shared" si="1"/>
        <v>0.2534087040346979</v>
      </c>
      <c r="N10" s="76">
        <f t="shared" si="1"/>
        <v>0.39356315549769683</v>
      </c>
      <c r="O10" s="76">
        <f t="shared" si="1"/>
        <v>3.314948742652474</v>
      </c>
      <c r="P10" s="76">
        <f t="shared" si="1"/>
        <v>0.20706875607802702</v>
      </c>
      <c r="Q10" s="77">
        <f t="shared" si="1"/>
        <v>10.323797706865554</v>
      </c>
      <c r="R10" s="62"/>
    </row>
    <row r="11" spans="2:21" ht="12.75" customHeight="1">
      <c r="B11" s="63">
        <v>1998</v>
      </c>
      <c r="C11" s="254">
        <v>6186.937933440001</v>
      </c>
      <c r="D11" s="255">
        <v>18.203289984000001</v>
      </c>
      <c r="E11" s="255">
        <v>28.305757559616769</v>
      </c>
      <c r="F11" s="255">
        <v>239.0812985332476</v>
      </c>
      <c r="G11" s="255">
        <v>15.79991311900109</v>
      </c>
      <c r="H11" s="255">
        <v>743.84491086361845</v>
      </c>
      <c r="I11" s="256">
        <f t="shared" si="0"/>
        <v>7232.1731034994846</v>
      </c>
      <c r="K11" s="63">
        <v>1998</v>
      </c>
      <c r="L11" s="75">
        <f t="shared" si="2"/>
        <v>85.547425993527199</v>
      </c>
      <c r="M11" s="76">
        <f t="shared" si="1"/>
        <v>0.2516987594668032</v>
      </c>
      <c r="N11" s="76">
        <f t="shared" si="1"/>
        <v>0.39138661581427381</v>
      </c>
      <c r="O11" s="76">
        <f t="shared" si="1"/>
        <v>3.3058016603275382</v>
      </c>
      <c r="P11" s="76">
        <f t="shared" si="1"/>
        <v>0.21846702080949737</v>
      </c>
      <c r="Q11" s="77">
        <f t="shared" si="1"/>
        <v>10.285219950054691</v>
      </c>
      <c r="R11" s="62"/>
    </row>
    <row r="12" spans="2:21" ht="12.75" customHeight="1" thickBot="1">
      <c r="B12" s="64">
        <v>1999</v>
      </c>
      <c r="C12" s="254">
        <v>6320.6905132800002</v>
      </c>
      <c r="D12" s="255">
        <v>18.735982847999999</v>
      </c>
      <c r="E12" s="255">
        <v>29.34165086629287</v>
      </c>
      <c r="F12" s="255">
        <v>261.4642487027653</v>
      </c>
      <c r="G12" s="255">
        <v>16.01970877368576</v>
      </c>
      <c r="H12" s="255">
        <v>784.04340156458341</v>
      </c>
      <c r="I12" s="256">
        <f t="shared" si="0"/>
        <v>7430.2955060353279</v>
      </c>
      <c r="K12" s="64">
        <v>1999</v>
      </c>
      <c r="L12" s="75">
        <f t="shared" si="2"/>
        <v>85.066475595027953</v>
      </c>
      <c r="M12" s="76">
        <f t="shared" si="1"/>
        <v>0.25215663135849065</v>
      </c>
      <c r="N12" s="76">
        <f t="shared" si="1"/>
        <v>0.39489211219741982</v>
      </c>
      <c r="O12" s="76">
        <f t="shared" si="1"/>
        <v>3.518894349361859</v>
      </c>
      <c r="P12" s="76">
        <f t="shared" si="1"/>
        <v>0.21559988779280176</v>
      </c>
      <c r="Q12" s="77">
        <f t="shared" si="1"/>
        <v>10.551981424261481</v>
      </c>
    </row>
    <row r="13" spans="2:21" ht="12.75" customHeight="1" thickTop="1">
      <c r="B13" s="64">
        <v>2000</v>
      </c>
      <c r="C13" s="257">
        <v>6372.1836777083063</v>
      </c>
      <c r="D13" s="258">
        <v>24.885070523583629</v>
      </c>
      <c r="E13" s="255">
        <v>31.127146408828796</v>
      </c>
      <c r="F13" s="255">
        <v>258.9734630893891</v>
      </c>
      <c r="G13" s="255">
        <v>17.283235676458752</v>
      </c>
      <c r="H13" s="255">
        <v>829.82890353895493</v>
      </c>
      <c r="I13" s="256">
        <f t="shared" si="0"/>
        <v>7534.2814969455212</v>
      </c>
      <c r="K13" s="63">
        <v>2000</v>
      </c>
      <c r="L13" s="75">
        <f t="shared" si="2"/>
        <v>84.57586407266119</v>
      </c>
      <c r="M13" s="76">
        <f t="shared" si="1"/>
        <v>0.33029122330606187</v>
      </c>
      <c r="N13" s="76">
        <f t="shared" si="1"/>
        <v>0.41314021013746405</v>
      </c>
      <c r="O13" s="76">
        <f t="shared" si="1"/>
        <v>3.4372682145521076</v>
      </c>
      <c r="P13" s="76">
        <f t="shared" si="1"/>
        <v>0.22939461026861765</v>
      </c>
      <c r="Q13" s="77">
        <f t="shared" si="1"/>
        <v>11.014041669074569</v>
      </c>
    </row>
    <row r="14" spans="2:21" ht="12.75" customHeight="1">
      <c r="B14" s="64">
        <v>2001</v>
      </c>
      <c r="C14" s="254">
        <v>6481.2387394498746</v>
      </c>
      <c r="D14" s="255">
        <v>22.728754903041427</v>
      </c>
      <c r="E14" s="255">
        <v>31.763769898848775</v>
      </c>
      <c r="F14" s="255">
        <v>241.46972309401932</v>
      </c>
      <c r="G14" s="255">
        <v>17.65590302713882</v>
      </c>
      <c r="H14" s="255">
        <v>787.7604448437927</v>
      </c>
      <c r="I14" s="256">
        <f t="shared" si="0"/>
        <v>7582.6173352167161</v>
      </c>
      <c r="K14" s="63">
        <v>2001</v>
      </c>
      <c r="L14" s="75">
        <f t="shared" si="2"/>
        <v>85.474954793622544</v>
      </c>
      <c r="M14" s="76">
        <f t="shared" si="1"/>
        <v>0.29974814629613411</v>
      </c>
      <c r="N14" s="76">
        <f t="shared" si="1"/>
        <v>0.41890245141773264</v>
      </c>
      <c r="O14" s="76">
        <f t="shared" si="1"/>
        <v>3.1845168022990831</v>
      </c>
      <c r="P14" s="76">
        <f t="shared" si="1"/>
        <v>0.23284707966387441</v>
      </c>
      <c r="Q14" s="77">
        <f t="shared" si="1"/>
        <v>10.389030726700623</v>
      </c>
      <c r="R14" s="1"/>
    </row>
    <row r="15" spans="2:21" ht="12.75" customHeight="1">
      <c r="B15" s="64">
        <v>2002</v>
      </c>
      <c r="C15" s="254">
        <v>6626.440066457998</v>
      </c>
      <c r="D15" s="255">
        <v>22.831654508056062</v>
      </c>
      <c r="E15" s="255">
        <v>30.788721081702143</v>
      </c>
      <c r="F15" s="255">
        <v>233.55380169260454</v>
      </c>
      <c r="G15" s="255">
        <v>17.59254593158656</v>
      </c>
      <c r="H15" s="255">
        <v>759.91737671618</v>
      </c>
      <c r="I15" s="256">
        <f t="shared" si="0"/>
        <v>7691.1241663881283</v>
      </c>
      <c r="K15" s="63">
        <v>2002</v>
      </c>
      <c r="L15" s="75">
        <f t="shared" si="2"/>
        <v>86.156976835934728</v>
      </c>
      <c r="M15" s="76">
        <f t="shared" si="1"/>
        <v>0.29685718256682575</v>
      </c>
      <c r="N15" s="76">
        <f t="shared" si="1"/>
        <v>0.40031496587008042</v>
      </c>
      <c r="O15" s="76">
        <f t="shared" si="1"/>
        <v>3.0366666385817176</v>
      </c>
      <c r="P15" s="76">
        <f t="shared" si="1"/>
        <v>0.22873829041104005</v>
      </c>
      <c r="Q15" s="77">
        <f t="shared" si="1"/>
        <v>9.8804460866355903</v>
      </c>
      <c r="R15" s="70"/>
    </row>
    <row r="16" spans="2:21" ht="12.75" customHeight="1">
      <c r="B16" s="64">
        <v>2003</v>
      </c>
      <c r="C16" s="254">
        <v>6688.9502334589106</v>
      </c>
      <c r="D16" s="255">
        <v>23.266748527352291</v>
      </c>
      <c r="E16" s="255">
        <v>31.038014883756674</v>
      </c>
      <c r="F16" s="255">
        <v>231.42526120247379</v>
      </c>
      <c r="G16" s="255">
        <v>17.753342758424065</v>
      </c>
      <c r="H16" s="255">
        <v>800.88705464787995</v>
      </c>
      <c r="I16" s="256">
        <f t="shared" si="0"/>
        <v>7793.3206554787976</v>
      </c>
      <c r="K16" s="63">
        <v>2003</v>
      </c>
      <c r="L16" s="75">
        <f t="shared" si="2"/>
        <v>85.829270078300951</v>
      </c>
      <c r="M16" s="76">
        <f t="shared" si="1"/>
        <v>0.29854730166909649</v>
      </c>
      <c r="N16" s="76">
        <f t="shared" si="1"/>
        <v>0.39826431191351758</v>
      </c>
      <c r="O16" s="76">
        <f t="shared" si="1"/>
        <v>2.9695334175654517</v>
      </c>
      <c r="P16" s="76">
        <f t="shared" si="1"/>
        <v>0.22780203129385226</v>
      </c>
      <c r="Q16" s="77">
        <f t="shared" si="1"/>
        <v>10.276582859257136</v>
      </c>
      <c r="R16" s="70"/>
    </row>
    <row r="17" spans="2:19" ht="12.75" customHeight="1">
      <c r="B17" s="64">
        <v>2004</v>
      </c>
      <c r="C17" s="254">
        <v>6884.4806461510834</v>
      </c>
      <c r="D17" s="255">
        <v>30.607388387317819</v>
      </c>
      <c r="E17" s="255">
        <v>31.969881822928901</v>
      </c>
      <c r="F17" s="255">
        <v>232.04878554931324</v>
      </c>
      <c r="G17" s="255">
        <v>18.171870032055171</v>
      </c>
      <c r="H17" s="255">
        <v>881.80971381228221</v>
      </c>
      <c r="I17" s="256">
        <f t="shared" si="0"/>
        <v>8079.0882857549805</v>
      </c>
      <c r="K17" s="63">
        <v>2004</v>
      </c>
      <c r="L17" s="75">
        <f t="shared" si="2"/>
        <v>85.213583546175315</v>
      </c>
      <c r="M17" s="76">
        <f t="shared" si="1"/>
        <v>0.37884705928123918</v>
      </c>
      <c r="N17" s="76">
        <f t="shared" si="1"/>
        <v>0.39571150471641814</v>
      </c>
      <c r="O17" s="76">
        <f t="shared" si="1"/>
        <v>2.8722149992897199</v>
      </c>
      <c r="P17" s="76">
        <f t="shared" si="1"/>
        <v>0.22492476117751736</v>
      </c>
      <c r="Q17" s="77">
        <f t="shared" si="1"/>
        <v>10.914718129359793</v>
      </c>
      <c r="R17" s="70"/>
    </row>
    <row r="18" spans="2:19" ht="12.75" customHeight="1">
      <c r="B18" s="64">
        <v>2005</v>
      </c>
      <c r="C18" s="254">
        <v>6952.3540534159229</v>
      </c>
      <c r="D18" s="255">
        <v>28.15017241567654</v>
      </c>
      <c r="E18" s="255">
        <v>31.863280678834176</v>
      </c>
      <c r="F18" s="255">
        <v>238.16999098052287</v>
      </c>
      <c r="G18" s="255">
        <v>17.975917190145026</v>
      </c>
      <c r="H18" s="255">
        <v>921.94299832810987</v>
      </c>
      <c r="I18" s="256">
        <f t="shared" si="0"/>
        <v>8190.4564130092122</v>
      </c>
      <c r="K18" s="63">
        <v>2005</v>
      </c>
      <c r="L18" s="75">
        <f t="shared" si="2"/>
        <v>84.883597480272726</v>
      </c>
      <c r="M18" s="76">
        <f t="shared" si="1"/>
        <v>0.34369479545687531</v>
      </c>
      <c r="N18" s="76">
        <f t="shared" si="1"/>
        <v>0.3890293662783495</v>
      </c>
      <c r="O18" s="76">
        <f t="shared" si="1"/>
        <v>2.9078964464328076</v>
      </c>
      <c r="P18" s="76">
        <f t="shared" si="1"/>
        <v>0.21947393751577993</v>
      </c>
      <c r="Q18" s="77">
        <f t="shared" si="1"/>
        <v>11.256307974043461</v>
      </c>
      <c r="R18" s="70"/>
    </row>
    <row r="19" spans="2:19" ht="12.75" customHeight="1" thickBot="1">
      <c r="B19" s="64">
        <v>2006</v>
      </c>
      <c r="C19" s="254">
        <v>6972.4258527475095</v>
      </c>
      <c r="D19" s="255">
        <v>39.153999290151461</v>
      </c>
      <c r="E19" s="255">
        <v>32.398135356926595</v>
      </c>
      <c r="F19" s="330">
        <v>231.44917964703794</v>
      </c>
      <c r="G19" s="255">
        <v>19.673661797843334</v>
      </c>
      <c r="H19" s="255">
        <v>928.30671356853213</v>
      </c>
      <c r="I19" s="256">
        <f t="shared" si="0"/>
        <v>8223.407542408002</v>
      </c>
      <c r="K19" s="63">
        <v>2006</v>
      </c>
      <c r="L19" s="75">
        <f t="shared" si="2"/>
        <v>84.787550863687628</v>
      </c>
      <c r="M19" s="76">
        <f t="shared" si="1"/>
        <v>0.47612864968974006</v>
      </c>
      <c r="N19" s="76">
        <f t="shared" si="1"/>
        <v>0.39397458036525429</v>
      </c>
      <c r="O19" s="76">
        <f t="shared" si="1"/>
        <v>2.8145167128523987</v>
      </c>
      <c r="P19" s="76">
        <f t="shared" si="1"/>
        <v>0.23923977616804865</v>
      </c>
      <c r="Q19" s="77">
        <f t="shared" si="1"/>
        <v>11.288589417236917</v>
      </c>
      <c r="R19" s="70"/>
    </row>
    <row r="20" spans="2:19" ht="12.75" customHeight="1" thickTop="1">
      <c r="B20" s="64">
        <v>2007</v>
      </c>
      <c r="C20" s="254">
        <v>6987.746520530769</v>
      </c>
      <c r="D20" s="255">
        <v>43.730951230767076</v>
      </c>
      <c r="E20" s="255">
        <v>35.280365167986048</v>
      </c>
      <c r="F20" s="255">
        <v>495.2804440320001</v>
      </c>
      <c r="G20" s="255">
        <v>21.029485214707201</v>
      </c>
      <c r="H20" s="255">
        <v>956.93861863954271</v>
      </c>
      <c r="I20" s="256">
        <f t="shared" si="0"/>
        <v>8540.0063848157715</v>
      </c>
      <c r="K20" s="63">
        <v>2007</v>
      </c>
      <c r="L20" s="75">
        <f t="shared" si="2"/>
        <v>81.823668574242063</v>
      </c>
      <c r="M20" s="76">
        <f t="shared" si="1"/>
        <v>0.51207164561985818</v>
      </c>
      <c r="N20" s="76">
        <f t="shared" si="1"/>
        <v>0.41311872120745641</v>
      </c>
      <c r="O20" s="76">
        <f t="shared" si="1"/>
        <v>5.7995324794207921</v>
      </c>
      <c r="P20" s="76">
        <f t="shared" si="1"/>
        <v>0.24624671536660514</v>
      </c>
      <c r="Q20" s="77">
        <f t="shared" si="1"/>
        <v>11.205361864143223</v>
      </c>
      <c r="R20" s="70"/>
    </row>
    <row r="21" spans="2:19" ht="12.75" customHeight="1" thickBot="1">
      <c r="B21" s="64">
        <v>2008</v>
      </c>
      <c r="C21" s="329">
        <v>6837.7527222190893</v>
      </c>
      <c r="D21" s="330">
        <v>42.53431488319994</v>
      </c>
      <c r="E21" s="255">
        <v>37.060658890675199</v>
      </c>
      <c r="F21" s="255">
        <v>505.78141363200007</v>
      </c>
      <c r="G21" s="255">
        <v>21.103427812262403</v>
      </c>
      <c r="H21" s="255">
        <v>917.47083560844101</v>
      </c>
      <c r="I21" s="256">
        <f t="shared" si="0"/>
        <v>8361.7033730456678</v>
      </c>
      <c r="K21" s="63">
        <v>2008</v>
      </c>
      <c r="L21" s="75">
        <f t="shared" si="2"/>
        <v>81.774638696953744</v>
      </c>
      <c r="M21" s="76">
        <f t="shared" si="1"/>
        <v>0.50868002589414074</v>
      </c>
      <c r="N21" s="76">
        <f t="shared" si="1"/>
        <v>0.44321900977905915</v>
      </c>
      <c r="O21" s="76">
        <f t="shared" si="1"/>
        <v>6.0487844529669577</v>
      </c>
      <c r="P21" s="76">
        <f t="shared" si="1"/>
        <v>0.2523819235239827</v>
      </c>
      <c r="Q21" s="77">
        <f t="shared" si="1"/>
        <v>10.972295890882116</v>
      </c>
      <c r="R21" s="71"/>
    </row>
    <row r="22" spans="2:19" ht="12.75" customHeight="1" thickTop="1">
      <c r="B22" s="63">
        <v>2009</v>
      </c>
      <c r="C22" s="254">
        <v>7089.5755849090729</v>
      </c>
      <c r="D22" s="255">
        <v>38.885428366040003</v>
      </c>
      <c r="E22" s="255">
        <v>36.563017920409699</v>
      </c>
      <c r="F22" s="255">
        <v>490.87245081600008</v>
      </c>
      <c r="G22" s="255">
        <v>21.445372166385027</v>
      </c>
      <c r="H22" s="255">
        <v>870.16213410563284</v>
      </c>
      <c r="I22" s="256">
        <f t="shared" ref="I22" si="3">SUM(C22:H22)</f>
        <v>8547.5039882835408</v>
      </c>
      <c r="K22" s="63">
        <v>2009</v>
      </c>
      <c r="L22" s="75">
        <f t="shared" si="2"/>
        <v>82.943226404188664</v>
      </c>
      <c r="M22" s="76">
        <f t="shared" si="1"/>
        <v>0.45493314094198795</v>
      </c>
      <c r="N22" s="76">
        <f t="shared" si="1"/>
        <v>0.42776251371778612</v>
      </c>
      <c r="O22" s="76">
        <f t="shared" si="1"/>
        <v>5.7428747794544659</v>
      </c>
      <c r="P22" s="76">
        <f t="shared" si="1"/>
        <v>0.25089631073329938</v>
      </c>
      <c r="Q22" s="77">
        <f t="shared" si="1"/>
        <v>10.180306850963794</v>
      </c>
      <c r="R22" s="71"/>
    </row>
    <row r="23" spans="2:19" ht="12.75" customHeight="1">
      <c r="B23" s="63">
        <v>2010</v>
      </c>
      <c r="C23" s="254">
        <v>7131.7296716572646</v>
      </c>
      <c r="D23" s="255">
        <v>34.573079491961693</v>
      </c>
      <c r="E23" s="255">
        <v>36.735922793281503</v>
      </c>
      <c r="F23" s="255">
        <v>469.79011677144837</v>
      </c>
      <c r="G23" s="255">
        <v>20.835343856840829</v>
      </c>
      <c r="H23" s="255">
        <v>892.72005083577687</v>
      </c>
      <c r="I23" s="256">
        <f t="shared" ref="I23" si="4">SUM(C23:H23)</f>
        <v>8586.384185406574</v>
      </c>
      <c r="K23" s="63">
        <v>2010</v>
      </c>
      <c r="L23" s="75">
        <f t="shared" si="2"/>
        <v>83.058590410831584</v>
      </c>
      <c r="M23" s="76">
        <f t="shared" si="2"/>
        <v>0.40265004157072459</v>
      </c>
      <c r="N23" s="76">
        <f t="shared" si="2"/>
        <v>0.42783926272152961</v>
      </c>
      <c r="O23" s="76">
        <f t="shared" si="2"/>
        <v>5.4713381864499384</v>
      </c>
      <c r="P23" s="76">
        <f t="shared" si="2"/>
        <v>0.24265562088699222</v>
      </c>
      <c r="Q23" s="77">
        <f t="shared" si="2"/>
        <v>10.396926477539225</v>
      </c>
      <c r="R23" s="71"/>
    </row>
    <row r="24" spans="2:19" ht="15" customHeight="1">
      <c r="B24" s="63">
        <v>2011</v>
      </c>
      <c r="C24" s="254">
        <v>7140.3176271041402</v>
      </c>
      <c r="D24" s="255">
        <v>34.627856513031887</v>
      </c>
      <c r="E24" s="255">
        <v>38.438300076320999</v>
      </c>
      <c r="F24" s="255">
        <v>471.08028751025904</v>
      </c>
      <c r="G24" s="255">
        <v>22.012058910796419</v>
      </c>
      <c r="H24" s="255">
        <v>910.26692647502512</v>
      </c>
      <c r="I24" s="256">
        <f t="shared" si="0"/>
        <v>8616.7430565895738</v>
      </c>
      <c r="K24" s="63">
        <v>2011</v>
      </c>
      <c r="L24" s="75">
        <f t="shared" si="2"/>
        <v>82.86562080603818</v>
      </c>
      <c r="M24" s="76">
        <f t="shared" si="2"/>
        <v>0.40186711249966489</v>
      </c>
      <c r="N24" s="76">
        <f t="shared" si="2"/>
        <v>0.44608850262658889</v>
      </c>
      <c r="O24" s="76">
        <f t="shared" si="2"/>
        <v>5.4670341730801031</v>
      </c>
      <c r="P24" s="76">
        <f t="shared" si="2"/>
        <v>0.25545683289189991</v>
      </c>
      <c r="Q24" s="77">
        <f t="shared" si="2"/>
        <v>10.56393257286356</v>
      </c>
      <c r="R24" s="71"/>
    </row>
    <row r="25" spans="2:19" ht="15" customHeight="1">
      <c r="B25" s="63">
        <v>2012</v>
      </c>
      <c r="C25" s="255">
        <v>7179.4569118116206</v>
      </c>
      <c r="D25" s="255">
        <v>39.937345750121111</v>
      </c>
      <c r="E25" s="255">
        <v>39.056952786331401</v>
      </c>
      <c r="F25" s="255">
        <v>504.29963053229085</v>
      </c>
      <c r="G25" s="255">
        <v>21.902334620626942</v>
      </c>
      <c r="H25" s="255">
        <v>918.03134371108729</v>
      </c>
      <c r="I25" s="256">
        <f t="shared" si="0"/>
        <v>8702.6845192120782</v>
      </c>
      <c r="K25" s="63">
        <v>2012</v>
      </c>
      <c r="L25" s="75">
        <f t="shared" si="2"/>
        <v>82.497037505636627</v>
      </c>
      <c r="M25" s="76">
        <f t="shared" si="2"/>
        <v>0.45890834790064239</v>
      </c>
      <c r="N25" s="76">
        <f t="shared" si="2"/>
        <v>0.44879201009882785</v>
      </c>
      <c r="O25" s="76">
        <f t="shared" si="2"/>
        <v>5.7947594149712902</v>
      </c>
      <c r="P25" s="76">
        <f t="shared" si="2"/>
        <v>0.25167331496706868</v>
      </c>
      <c r="Q25" s="77">
        <f t="shared" si="2"/>
        <v>10.548829406425545</v>
      </c>
    </row>
    <row r="26" spans="2:19" ht="15" customHeight="1">
      <c r="B26" s="63">
        <v>2013</v>
      </c>
      <c r="C26" s="255">
        <v>7218.2292555860677</v>
      </c>
      <c r="D26" s="255">
        <v>38.034099208994583</v>
      </c>
      <c r="E26" s="255">
        <v>40.697000000000003</v>
      </c>
      <c r="F26" s="255">
        <v>517.46623050914104</v>
      </c>
      <c r="G26" s="255">
        <v>23.013916104655873</v>
      </c>
      <c r="H26" s="255">
        <v>932.55280742830701</v>
      </c>
      <c r="I26" s="256">
        <f t="shared" si="0"/>
        <v>8769.9933088371654</v>
      </c>
      <c r="K26" s="63">
        <v>2013</v>
      </c>
      <c r="L26" s="75">
        <f t="shared" si="2"/>
        <v>82.305983612468111</v>
      </c>
      <c r="M26" s="76">
        <f t="shared" si="2"/>
        <v>0.43368447237775165</v>
      </c>
      <c r="N26" s="76">
        <f t="shared" si="2"/>
        <v>0.46404824458635896</v>
      </c>
      <c r="O26" s="76">
        <f t="shared" si="2"/>
        <v>5.9004176204753929</v>
      </c>
      <c r="P26" s="76">
        <f t="shared" si="2"/>
        <v>0.26241657540907909</v>
      </c>
      <c r="Q26" s="77">
        <f t="shared" si="2"/>
        <v>10.63344947468331</v>
      </c>
      <c r="S26" s="1"/>
    </row>
    <row r="27" spans="2:19" ht="15" customHeight="1">
      <c r="B27" s="64">
        <v>2014</v>
      </c>
      <c r="C27" s="254">
        <v>7305.0212711271806</v>
      </c>
      <c r="D27" s="255">
        <v>37.293607548791009</v>
      </c>
      <c r="E27" s="255">
        <v>40.255697099401303</v>
      </c>
      <c r="F27" s="255">
        <v>545.85209877852628</v>
      </c>
      <c r="G27" s="255">
        <v>22.972368011788799</v>
      </c>
      <c r="H27" s="255">
        <v>960.78642043639002</v>
      </c>
      <c r="I27" s="256">
        <f t="shared" ref="I27:I28" si="5">SUM(C27:H27)</f>
        <v>8912.1814630020781</v>
      </c>
      <c r="K27" s="64">
        <v>2014</v>
      </c>
      <c r="L27" s="75">
        <f t="shared" si="2"/>
        <v>81.966702557091736</v>
      </c>
      <c r="M27" s="76">
        <f t="shared" si="2"/>
        <v>0.41845655526215703</v>
      </c>
      <c r="N27" s="76">
        <f t="shared" si="2"/>
        <v>0.45169296952175303</v>
      </c>
      <c r="O27" s="76">
        <f t="shared" si="2"/>
        <v>6.1247866310237296</v>
      </c>
      <c r="P27" s="76">
        <f t="shared" si="2"/>
        <v>0.25776369239288954</v>
      </c>
      <c r="Q27" s="77">
        <f t="shared" si="2"/>
        <v>10.780597594707727</v>
      </c>
    </row>
    <row r="28" spans="2:19" ht="15" customHeight="1">
      <c r="B28" s="64">
        <v>2015</v>
      </c>
      <c r="C28" s="254">
        <v>7494.9605384583256</v>
      </c>
      <c r="D28" s="255">
        <v>36.615041722073279</v>
      </c>
      <c r="E28" s="255">
        <v>40.131160257386902</v>
      </c>
      <c r="F28" s="255">
        <v>553.73214716507016</v>
      </c>
      <c r="G28" s="272">
        <v>23.180190365984298</v>
      </c>
      <c r="H28" s="255">
        <v>1017.3545732798428</v>
      </c>
      <c r="I28" s="310">
        <f t="shared" si="5"/>
        <v>9165.9736512486834</v>
      </c>
      <c r="K28" s="64">
        <v>2015</v>
      </c>
      <c r="L28" s="75">
        <f t="shared" si="2"/>
        <v>81.769387777339773</v>
      </c>
      <c r="M28" s="76">
        <f t="shared" si="2"/>
        <v>0.39946701916479105</v>
      </c>
      <c r="N28" s="76">
        <f t="shared" si="2"/>
        <v>0.43782757603628741</v>
      </c>
      <c r="O28" s="76">
        <f t="shared" si="2"/>
        <v>6.0411710554026641</v>
      </c>
      <c r="P28" s="76">
        <f t="shared" si="2"/>
        <v>0.25289392319850768</v>
      </c>
      <c r="Q28" s="77">
        <f t="shared" si="2"/>
        <v>11.099252648857966</v>
      </c>
      <c r="S28" s="1"/>
    </row>
    <row r="29" spans="2:19" ht="17.25" customHeight="1">
      <c r="B29" s="64">
        <v>2016</v>
      </c>
      <c r="C29" s="54">
        <v>7684.6625702408001</v>
      </c>
      <c r="D29" s="255">
        <v>38.18186657478568</v>
      </c>
      <c r="E29" s="255">
        <v>40.033999999999999</v>
      </c>
      <c r="F29" s="255">
        <v>557.81421228128909</v>
      </c>
      <c r="G29" s="255">
        <v>23.37</v>
      </c>
      <c r="H29" s="255">
        <v>1064.5455337255919</v>
      </c>
      <c r="I29" s="310">
        <f t="shared" ref="I29" si="6">SUM(C29:H29)</f>
        <v>9408.6081828224669</v>
      </c>
      <c r="K29" s="64">
        <v>2016</v>
      </c>
      <c r="L29" s="75">
        <f t="shared" si="2"/>
        <v>81.676932665459304</v>
      </c>
      <c r="M29" s="76">
        <f t="shared" si="2"/>
        <v>0.40581843597754746</v>
      </c>
      <c r="N29" s="76">
        <f t="shared" si="2"/>
        <v>0.42550395576139605</v>
      </c>
      <c r="O29" s="76">
        <f t="shared" si="2"/>
        <v>5.9287643979021736</v>
      </c>
      <c r="P29" s="76">
        <f t="shared" si="2"/>
        <v>0.24838955503181862</v>
      </c>
      <c r="Q29" s="77">
        <f t="shared" si="2"/>
        <v>11.314590989867764</v>
      </c>
      <c r="S29" s="1"/>
    </row>
    <row r="30" spans="2:19" ht="12.75" customHeight="1">
      <c r="B30" s="64">
        <v>2017</v>
      </c>
      <c r="C30" s="54">
        <v>7750.9590108457733</v>
      </c>
      <c r="D30" s="255">
        <v>37.62907308141753</v>
      </c>
      <c r="E30" s="255">
        <v>38.872</v>
      </c>
      <c r="F30" s="255">
        <v>587.76495248211756</v>
      </c>
      <c r="G30" s="255">
        <v>24.183</v>
      </c>
      <c r="H30" s="255">
        <v>1103.1609984007473</v>
      </c>
      <c r="I30" s="310">
        <f t="shared" ref="I30:I33" si="7">SUM(C30:H30)</f>
        <v>9542.5690348100579</v>
      </c>
      <c r="K30" s="63">
        <v>2017</v>
      </c>
      <c r="L30" s="75">
        <f t="shared" ref="L30:Q30" si="8">100*(C30/$I30)</f>
        <v>81.225076628434934</v>
      </c>
      <c r="M30" s="76">
        <f t="shared" si="8"/>
        <v>0.39432853924505584</v>
      </c>
      <c r="N30" s="76">
        <f t="shared" si="8"/>
        <v>0.40735361576321816</v>
      </c>
      <c r="O30" s="76">
        <f t="shared" si="8"/>
        <v>6.1593995321178925</v>
      </c>
      <c r="P30" s="76">
        <f t="shared" si="8"/>
        <v>0.25342232172262563</v>
      </c>
      <c r="Q30" s="77">
        <f t="shared" si="8"/>
        <v>11.560419362716253</v>
      </c>
    </row>
    <row r="31" spans="2:19" ht="15" customHeight="1">
      <c r="B31" s="63">
        <v>2018</v>
      </c>
      <c r="C31" s="54">
        <v>7804.1180000000004</v>
      </c>
      <c r="D31" s="255">
        <v>37.493000000000002</v>
      </c>
      <c r="E31" s="255">
        <v>37.457999999999998</v>
      </c>
      <c r="F31" s="255">
        <v>624.47711639115346</v>
      </c>
      <c r="G31" s="255">
        <v>24.684999999999999</v>
      </c>
      <c r="H31" s="255">
        <v>1162.6147827031414</v>
      </c>
      <c r="I31" s="310">
        <f t="shared" si="7"/>
        <v>9690.8458990942945</v>
      </c>
      <c r="J31" s="592"/>
      <c r="K31" s="449">
        <v>2018</v>
      </c>
      <c r="L31" s="75">
        <f t="shared" ref="L31:Q32" si="9">100*(C31/$I31)</f>
        <v>80.530823431310296</v>
      </c>
      <c r="M31" s="76">
        <f t="shared" si="9"/>
        <v>0.38689089054139325</v>
      </c>
      <c r="N31" s="76">
        <f t="shared" si="9"/>
        <v>0.38652972495931259</v>
      </c>
      <c r="O31" s="76">
        <f t="shared" si="9"/>
        <v>6.4439897496411227</v>
      </c>
      <c r="P31" s="76">
        <f t="shared" si="9"/>
        <v>0.2547249255331473</v>
      </c>
      <c r="Q31" s="77">
        <f t="shared" si="9"/>
        <v>11.997041278014741</v>
      </c>
    </row>
    <row r="32" spans="2:19" ht="15" customHeight="1">
      <c r="B32" s="63">
        <v>2019</v>
      </c>
      <c r="C32" s="55">
        <v>7876.7489999999998</v>
      </c>
      <c r="D32" s="255">
        <v>36.768000000000001</v>
      </c>
      <c r="E32" s="255">
        <v>38.279000000000003</v>
      </c>
      <c r="F32" s="255">
        <v>613.44293006632086</v>
      </c>
      <c r="G32" s="255">
        <v>24.783999999999999</v>
      </c>
      <c r="H32" s="255">
        <v>1214.17</v>
      </c>
      <c r="I32" s="310">
        <f t="shared" si="7"/>
        <v>9804.1929300663214</v>
      </c>
      <c r="K32" s="63">
        <v>2019</v>
      </c>
      <c r="L32" s="75">
        <f t="shared" si="9"/>
        <v>80.340616062792193</v>
      </c>
      <c r="M32" s="76">
        <f t="shared" si="9"/>
        <v>0.37502321978226594</v>
      </c>
      <c r="N32" s="76">
        <f t="shared" si="9"/>
        <v>0.39043499320184294</v>
      </c>
      <c r="O32" s="76">
        <f t="shared" si="9"/>
        <v>6.2569447015377238</v>
      </c>
      <c r="P32" s="76">
        <f t="shared" si="9"/>
        <v>0.25278980306472143</v>
      </c>
      <c r="Q32" s="77">
        <f t="shared" si="9"/>
        <v>12.384191219621243</v>
      </c>
    </row>
    <row r="33" spans="1:18" ht="15" customHeight="1">
      <c r="B33" s="337">
        <v>2020</v>
      </c>
      <c r="C33" s="450">
        <v>6927.0959999999995</v>
      </c>
      <c r="D33" s="448">
        <v>34.177999999999997</v>
      </c>
      <c r="E33" s="448">
        <v>19.952000000000002</v>
      </c>
      <c r="F33" s="448">
        <v>515.31399999999996</v>
      </c>
      <c r="G33" s="448">
        <v>12.641</v>
      </c>
      <c r="H33" s="448">
        <v>489.64800000000002</v>
      </c>
      <c r="I33" s="555">
        <f t="shared" si="7"/>
        <v>7998.8289999999997</v>
      </c>
      <c r="J33" s="341"/>
      <c r="K33" s="337">
        <v>2020</v>
      </c>
      <c r="L33" s="452">
        <f t="shared" ref="L33" si="10">100*(C33/$I33)</f>
        <v>86.60137627645247</v>
      </c>
      <c r="M33" s="453">
        <f t="shared" ref="M33" si="11">100*(D33/$I33)</f>
        <v>0.42728754421428439</v>
      </c>
      <c r="N33" s="453">
        <f t="shared" ref="N33" si="12">100*(E33/$I33)</f>
        <v>0.24943651126933708</v>
      </c>
      <c r="O33" s="453">
        <f t="shared" ref="O33" si="13">100*(F33/$I33)</f>
        <v>6.4423680016162361</v>
      </c>
      <c r="P33" s="453">
        <f t="shared" ref="P33" si="14">100*(G33/$I33)</f>
        <v>0.15803563246570218</v>
      </c>
      <c r="Q33" s="454">
        <f t="shared" ref="Q33" si="15">100*(H33/$I33)</f>
        <v>6.1214960339819751</v>
      </c>
    </row>
    <row r="34" spans="1:18" ht="15.75" customHeight="1">
      <c r="B34" s="309" t="s">
        <v>103</v>
      </c>
      <c r="C34" s="65"/>
      <c r="D34" s="65"/>
      <c r="E34" s="65"/>
      <c r="F34" s="65"/>
      <c r="G34" s="66"/>
      <c r="H34" s="66"/>
      <c r="I34" s="66"/>
      <c r="R34" s="336"/>
    </row>
    <row r="35" spans="1:18" ht="12" customHeight="1">
      <c r="B35" s="663" t="s">
        <v>138</v>
      </c>
      <c r="C35" s="664"/>
      <c r="D35" s="664"/>
      <c r="E35" s="664"/>
      <c r="F35" s="664"/>
      <c r="G35" s="664"/>
      <c r="H35" s="664"/>
      <c r="I35" s="664"/>
    </row>
    <row r="36" spans="1:18" ht="12.75" customHeight="1">
      <c r="B36" s="667" t="s">
        <v>140</v>
      </c>
      <c r="C36" s="668"/>
      <c r="D36" s="668"/>
      <c r="E36" s="668"/>
      <c r="F36" s="668"/>
      <c r="G36" s="668"/>
      <c r="H36" s="668"/>
      <c r="I36" s="668"/>
    </row>
    <row r="37" spans="1:18" ht="27.75" customHeight="1">
      <c r="B37" s="663" t="s">
        <v>141</v>
      </c>
      <c r="C37" s="663"/>
      <c r="D37" s="663"/>
      <c r="E37" s="663"/>
      <c r="F37" s="663"/>
      <c r="G37" s="663"/>
      <c r="H37" s="663"/>
      <c r="I37" s="663"/>
    </row>
    <row r="38" spans="1:18" ht="23.25" customHeight="1">
      <c r="B38" s="669"/>
      <c r="C38" s="668"/>
      <c r="D38" s="668"/>
      <c r="E38" s="668"/>
      <c r="F38" s="668"/>
      <c r="G38" s="668"/>
      <c r="H38" s="668"/>
      <c r="I38" s="668"/>
      <c r="L38" s="1"/>
    </row>
    <row r="39" spans="1:18" ht="9.9499999999999993" customHeight="1">
      <c r="B39" s="67"/>
      <c r="C39" s="66"/>
      <c r="D39" s="66"/>
      <c r="E39" s="68"/>
      <c r="F39" s="68"/>
      <c r="G39" s="68"/>
      <c r="H39" s="68"/>
      <c r="I39" s="68"/>
    </row>
    <row r="40" spans="1:18" ht="9.9499999999999993" customHeight="1">
      <c r="B40" s="670" t="s">
        <v>60</v>
      </c>
      <c r="C40" s="670"/>
      <c r="D40" s="670"/>
      <c r="E40" s="670"/>
      <c r="F40" s="670"/>
      <c r="G40" s="670"/>
      <c r="H40" s="670"/>
      <c r="I40" s="670"/>
    </row>
    <row r="41" spans="1:18" ht="9.9499999999999993" customHeight="1">
      <c r="B41" s="655" t="s">
        <v>61</v>
      </c>
      <c r="C41" s="655"/>
      <c r="D41" s="655"/>
      <c r="E41" s="655"/>
      <c r="F41" s="655"/>
      <c r="G41" s="655"/>
      <c r="H41" s="655"/>
      <c r="I41" s="655"/>
    </row>
    <row r="42" spans="1:18" ht="5.25" customHeight="1">
      <c r="B42" s="22"/>
      <c r="C42" s="665" t="s">
        <v>126</v>
      </c>
      <c r="D42" s="673" t="s">
        <v>56</v>
      </c>
      <c r="E42" s="675" t="s">
        <v>57</v>
      </c>
      <c r="F42" s="675" t="s">
        <v>58</v>
      </c>
      <c r="G42" s="677" t="s">
        <v>127</v>
      </c>
      <c r="H42" s="671" t="s">
        <v>45</v>
      </c>
      <c r="I42" s="659" t="s">
        <v>46</v>
      </c>
    </row>
    <row r="43" spans="1:18" ht="15.75" customHeight="1">
      <c r="B43" s="387"/>
      <c r="C43" s="666"/>
      <c r="D43" s="674"/>
      <c r="E43" s="676"/>
      <c r="F43" s="676"/>
      <c r="G43" s="674"/>
      <c r="H43" s="672"/>
      <c r="I43" s="660"/>
    </row>
    <row r="44" spans="1:18" ht="17.25" customHeight="1">
      <c r="B44" s="63">
        <v>2001</v>
      </c>
      <c r="C44" s="458">
        <f>100*(C14/C13-1)</f>
        <v>1.7114237011571776</v>
      </c>
      <c r="D44" s="459">
        <f t="shared" ref="D44:I44" si="16">100*(D14/D13-1)</f>
        <v>-8.6650974868592741</v>
      </c>
      <c r="E44" s="459">
        <f t="shared" si="16"/>
        <v>2.0452356334193622</v>
      </c>
      <c r="F44" s="55">
        <f t="shared" si="16"/>
        <v>-6.7588932806324165</v>
      </c>
      <c r="G44" s="459">
        <f t="shared" si="16"/>
        <v>2.1562360061297525</v>
      </c>
      <c r="H44" s="460">
        <f t="shared" si="16"/>
        <v>-5.0695340347574946</v>
      </c>
      <c r="I44" s="461">
        <f t="shared" si="16"/>
        <v>0.64154542527765646</v>
      </c>
    </row>
    <row r="45" spans="1:18" ht="17.25" customHeight="1">
      <c r="A45" s="69"/>
      <c r="B45" s="63">
        <v>2002</v>
      </c>
      <c r="C45" s="54">
        <f t="shared" ref="C45:I63" si="17">100*(C15/C14-1)</f>
        <v>2.2403329493838164</v>
      </c>
      <c r="D45" s="55">
        <f t="shared" si="17"/>
        <v>0.45272873702757455</v>
      </c>
      <c r="E45" s="55">
        <f t="shared" si="17"/>
        <v>-3.069688579950236</v>
      </c>
      <c r="F45" s="55">
        <f t="shared" ref="F45:I49" si="18">100*(F15/F14-1)</f>
        <v>-3.2782252366822084</v>
      </c>
      <c r="G45" s="55">
        <f t="shared" si="18"/>
        <v>-0.35884369921421744</v>
      </c>
      <c r="H45" s="56">
        <f t="shared" si="18"/>
        <v>-3.5344587697766161</v>
      </c>
      <c r="I45" s="57">
        <f t="shared" si="18"/>
        <v>1.4309944228289462</v>
      </c>
    </row>
    <row r="46" spans="1:18" ht="15.75" customHeight="1">
      <c r="A46" s="69"/>
      <c r="B46" s="63">
        <v>2003</v>
      </c>
      <c r="C46" s="54">
        <f t="shared" si="17"/>
        <v>0.94334463715033401</v>
      </c>
      <c r="D46" s="55">
        <f t="shared" si="17"/>
        <v>1.9056613665151101</v>
      </c>
      <c r="E46" s="55">
        <f t="shared" si="17"/>
        <v>0.80969196931888199</v>
      </c>
      <c r="F46" s="55">
        <f t="shared" si="18"/>
        <v>-0.91137051707351757</v>
      </c>
      <c r="G46" s="55">
        <f t="shared" si="18"/>
        <v>0.91400543993351846</v>
      </c>
      <c r="H46" s="56">
        <f t="shared" si="18"/>
        <v>5.3913332142425219</v>
      </c>
      <c r="I46" s="57">
        <f t="shared" si="18"/>
        <v>1.328758798841001</v>
      </c>
    </row>
    <row r="47" spans="1:18" ht="16.5" customHeight="1">
      <c r="A47" s="69"/>
      <c r="B47" s="63">
        <v>2004</v>
      </c>
      <c r="C47" s="54">
        <f t="shared" si="17"/>
        <v>2.923185341013701</v>
      </c>
      <c r="D47" s="55">
        <f t="shared" si="17"/>
        <v>31.549917047222564</v>
      </c>
      <c r="E47" s="55">
        <f t="shared" si="17"/>
        <v>3.0023406543950859</v>
      </c>
      <c r="F47" s="55">
        <f t="shared" si="18"/>
        <v>0.26942795423439136</v>
      </c>
      <c r="G47" s="55">
        <f t="shared" si="18"/>
        <v>2.3574561665718585</v>
      </c>
      <c r="H47" s="56">
        <f t="shared" si="18"/>
        <v>10.10412875258433</v>
      </c>
      <c r="I47" s="57">
        <f t="shared" si="18"/>
        <v>3.666827568236708</v>
      </c>
    </row>
    <row r="48" spans="1:18" ht="16.5" customHeight="1">
      <c r="A48" s="69"/>
      <c r="B48" s="63">
        <v>2005</v>
      </c>
      <c r="C48" s="54">
        <f t="shared" si="17"/>
        <v>0.98589001485225314</v>
      </c>
      <c r="D48" s="55">
        <f t="shared" si="17"/>
        <v>-8.0281791459849821</v>
      </c>
      <c r="E48" s="55">
        <f t="shared" si="17"/>
        <v>-0.3334424089683985</v>
      </c>
      <c r="F48" s="55">
        <f t="shared" si="18"/>
        <v>2.6378959134473856</v>
      </c>
      <c r="G48" s="55">
        <f t="shared" si="18"/>
        <v>-1.078330637212821</v>
      </c>
      <c r="H48" s="56">
        <f t="shared" si="18"/>
        <v>4.5512409182159708</v>
      </c>
      <c r="I48" s="57">
        <f t="shared" si="18"/>
        <v>1.3784739479898445</v>
      </c>
    </row>
    <row r="49" spans="1:12" ht="20.100000000000001" customHeight="1">
      <c r="A49" s="69"/>
      <c r="B49" s="63">
        <v>2006</v>
      </c>
      <c r="C49" s="54">
        <f t="shared" si="17"/>
        <v>0.28870507999696482</v>
      </c>
      <c r="D49" s="55">
        <f t="shared" si="17"/>
        <v>39.089731714563158</v>
      </c>
      <c r="E49" s="55">
        <f t="shared" si="17"/>
        <v>1.6785926204005319</v>
      </c>
      <c r="F49" s="55">
        <f t="shared" si="18"/>
        <v>-2.8218548045519931</v>
      </c>
      <c r="G49" s="55">
        <f t="shared" si="18"/>
        <v>9.4445506715455263</v>
      </c>
      <c r="H49" s="56">
        <f t="shared" si="18"/>
        <v>0.69025040072570043</v>
      </c>
      <c r="I49" s="57">
        <f t="shared" si="18"/>
        <v>0.40231127225647256</v>
      </c>
    </row>
    <row r="50" spans="1:12" ht="20.100000000000001" customHeight="1">
      <c r="A50" s="69"/>
      <c r="B50" s="63">
        <v>2007</v>
      </c>
      <c r="C50" s="54">
        <f t="shared" si="17"/>
        <v>0.21973224393949664</v>
      </c>
      <c r="D50" s="55">
        <f t="shared" si="17"/>
        <v>11.689615425229039</v>
      </c>
      <c r="E50" s="55">
        <f t="shared" si="17"/>
        <v>8.8962830092110359</v>
      </c>
      <c r="F50" s="55">
        <f t="shared" ref="F50:G50" si="19">100*(F20/F19-1)</f>
        <v>113.99101296764465</v>
      </c>
      <c r="G50" s="55">
        <f t="shared" si="19"/>
        <v>6.891566149685957</v>
      </c>
      <c r="H50" s="56">
        <f t="shared" ref="H50:I53" si="20">100*(H20/H19-1)</f>
        <v>3.0843152001934548</v>
      </c>
      <c r="I50" s="57">
        <f t="shared" si="20"/>
        <v>3.8499714476641689</v>
      </c>
    </row>
    <row r="51" spans="1:12" ht="20.100000000000001" customHeight="1">
      <c r="A51" s="69"/>
      <c r="B51" s="63">
        <v>2008</v>
      </c>
      <c r="C51" s="54">
        <f t="shared" si="17"/>
        <v>-2.1465260348380033</v>
      </c>
      <c r="D51" s="55">
        <f t="shared" si="17"/>
        <v>-2.7363602068761761</v>
      </c>
      <c r="E51" s="55">
        <f t="shared" si="17"/>
        <v>5.0461317909050951</v>
      </c>
      <c r="F51" s="55">
        <f t="shared" ref="F51:G51" si="21">100*(F21/F20-1)</f>
        <v>2.1202067892108101</v>
      </c>
      <c r="G51" s="55">
        <f t="shared" si="21"/>
        <v>0.35161392112199596</v>
      </c>
      <c r="H51" s="56">
        <f t="shared" si="20"/>
        <v>-4.1243797943082416</v>
      </c>
      <c r="I51" s="57">
        <f t="shared" si="20"/>
        <v>-2.0878557197232084</v>
      </c>
    </row>
    <row r="52" spans="1:12" ht="20.100000000000001" customHeight="1">
      <c r="A52" s="69"/>
      <c r="B52" s="63">
        <v>2009</v>
      </c>
      <c r="C52" s="54">
        <f t="shared" si="17"/>
        <v>3.6828307913459923</v>
      </c>
      <c r="D52" s="55">
        <f t="shared" si="17"/>
        <v>-8.5786888237881609</v>
      </c>
      <c r="E52" s="55">
        <f t="shared" si="17"/>
        <v>-1.342774211687614</v>
      </c>
      <c r="F52" s="55">
        <f t="shared" ref="F52:G52" si="22">100*(F22/F21-1)</f>
        <v>-2.9477087164866744</v>
      </c>
      <c r="G52" s="55">
        <f t="shared" si="22"/>
        <v>1.6203261250474776</v>
      </c>
      <c r="H52" s="55">
        <f t="shared" si="20"/>
        <v>-5.1564256504605277</v>
      </c>
      <c r="I52" s="110">
        <f t="shared" si="20"/>
        <v>2.2220426502667978</v>
      </c>
    </row>
    <row r="53" spans="1:12" ht="20.100000000000001" customHeight="1">
      <c r="A53" s="69"/>
      <c r="B53" s="63">
        <v>2010</v>
      </c>
      <c r="C53" s="54">
        <f t="shared" si="17"/>
        <v>0.59459252875335711</v>
      </c>
      <c r="D53" s="55">
        <f t="shared" si="17"/>
        <v>-11.089883936689338</v>
      </c>
      <c r="E53" s="55">
        <f t="shared" si="17"/>
        <v>0.47289551767357718</v>
      </c>
      <c r="F53" s="55">
        <f t="shared" ref="F53:G53" si="23">100*(F23/F22-1)</f>
        <v>-4.2948700847858845</v>
      </c>
      <c r="G53" s="55">
        <f t="shared" si="23"/>
        <v>-2.8445685381967789</v>
      </c>
      <c r="H53" s="56">
        <f t="shared" si="20"/>
        <v>2.5923808731725062</v>
      </c>
      <c r="I53" s="57">
        <f t="shared" si="20"/>
        <v>0.45487193894648836</v>
      </c>
    </row>
    <row r="54" spans="1:12" ht="20.100000000000001" customHeight="1">
      <c r="A54" s="69"/>
      <c r="B54" s="63">
        <v>2011</v>
      </c>
      <c r="C54" s="54">
        <f t="shared" si="17"/>
        <v>0.12041897046386474</v>
      </c>
      <c r="D54" s="55">
        <f t="shared" si="17"/>
        <v>0.15843836266575817</v>
      </c>
      <c r="E54" s="55">
        <f t="shared" si="17"/>
        <v>4.634094242355169</v>
      </c>
      <c r="F54" s="55">
        <f t="shared" ref="F54:I54" si="24">100*(F24/F23-1)</f>
        <v>0.27462704998504339</v>
      </c>
      <c r="G54" s="55">
        <f t="shared" si="24"/>
        <v>5.6476872282059443</v>
      </c>
      <c r="H54" s="56">
        <f t="shared" si="24"/>
        <v>1.9655518684519979</v>
      </c>
      <c r="I54" s="57">
        <f t="shared" si="24"/>
        <v>0.35356991403434623</v>
      </c>
    </row>
    <row r="55" spans="1:12" ht="20.100000000000001" customHeight="1">
      <c r="A55" s="69"/>
      <c r="B55" s="63">
        <v>2012</v>
      </c>
      <c r="C55" s="54">
        <f t="shared" si="17"/>
        <v>0.54814486905891968</v>
      </c>
      <c r="D55" s="55">
        <f t="shared" si="17"/>
        <v>15.332999994068498</v>
      </c>
      <c r="E55" s="55">
        <f t="shared" si="17"/>
        <v>1.6094694842957002</v>
      </c>
      <c r="F55" s="55">
        <f t="shared" ref="F55:I55" si="25">100*(F25/F24-1)</f>
        <v>7.0517370186729211</v>
      </c>
      <c r="G55" s="55">
        <f t="shared" si="25"/>
        <v>-0.49847354404298772</v>
      </c>
      <c r="H55" s="56">
        <f t="shared" si="25"/>
        <v>0.85298246154341673</v>
      </c>
      <c r="I55" s="57">
        <f t="shared" si="25"/>
        <v>0.9973775712945443</v>
      </c>
    </row>
    <row r="56" spans="1:12" ht="20.100000000000001" customHeight="1">
      <c r="A56" s="69"/>
      <c r="B56" s="64">
        <v>2013</v>
      </c>
      <c r="C56" s="54">
        <f t="shared" si="17"/>
        <v>0.54004563646949943</v>
      </c>
      <c r="D56" s="55">
        <f t="shared" si="17"/>
        <v>-4.7655809503082907</v>
      </c>
      <c r="E56" s="55">
        <f t="shared" si="17"/>
        <v>4.199117178036893</v>
      </c>
      <c r="F56" s="55">
        <f t="shared" ref="F56:I56" si="26">100*(F26/F25-1)</f>
        <v>2.6108684559123629</v>
      </c>
      <c r="G56" s="55">
        <f t="shared" si="26"/>
        <v>5.0751735067643411</v>
      </c>
      <c r="H56" s="56">
        <f t="shared" si="26"/>
        <v>1.5818047844115668</v>
      </c>
      <c r="I56" s="57">
        <f t="shared" si="26"/>
        <v>0.77342559616513373</v>
      </c>
    </row>
    <row r="57" spans="1:12" ht="19.5" customHeight="1">
      <c r="B57" s="64">
        <v>2014</v>
      </c>
      <c r="C57" s="54">
        <f t="shared" si="17"/>
        <v>1.202400373664303</v>
      </c>
      <c r="D57" s="55">
        <f t="shared" si="17"/>
        <v>-1.9469152039979343</v>
      </c>
      <c r="E57" s="55">
        <f t="shared" si="17"/>
        <v>-1.0843622394739127</v>
      </c>
      <c r="F57" s="55">
        <f t="shared" ref="F57:I57" si="27">100*(F27/F26-1)</f>
        <v>5.4855498959721638</v>
      </c>
      <c r="G57" s="55">
        <f t="shared" si="27"/>
        <v>-0.18053464989675749</v>
      </c>
      <c r="H57" s="56">
        <f t="shared" si="27"/>
        <v>3.0275618477781041</v>
      </c>
      <c r="I57" s="57">
        <f t="shared" si="27"/>
        <v>1.6213028808315766</v>
      </c>
    </row>
    <row r="58" spans="1:12" ht="19.5" customHeight="1">
      <c r="B58" s="64">
        <v>2015</v>
      </c>
      <c r="C58" s="54">
        <f t="shared" si="17"/>
        <v>2.6001192916695892</v>
      </c>
      <c r="D58" s="55">
        <f t="shared" si="17"/>
        <v>-1.8195231604503981</v>
      </c>
      <c r="E58" s="55">
        <f t="shared" si="17"/>
        <v>-0.30936451480864102</v>
      </c>
      <c r="F58" s="55">
        <f t="shared" ref="F58:I58" si="28">100*(F28/F27-1)</f>
        <v>1.4436233558829059</v>
      </c>
      <c r="G58" s="55">
        <f t="shared" si="28"/>
        <v>0.90466230598800212</v>
      </c>
      <c r="H58" s="56">
        <f t="shared" si="28"/>
        <v>5.8876927941757806</v>
      </c>
      <c r="I58" s="57">
        <f t="shared" si="28"/>
        <v>2.8476999632491173</v>
      </c>
    </row>
    <row r="59" spans="1:12" ht="19.5" customHeight="1">
      <c r="B59" s="64">
        <v>2016</v>
      </c>
      <c r="C59" s="54">
        <f t="shared" si="17"/>
        <v>2.5310611151195594</v>
      </c>
      <c r="D59" s="55">
        <f t="shared" si="17"/>
        <v>4.2791835787199028</v>
      </c>
      <c r="E59" s="55">
        <f t="shared" si="17"/>
        <v>-0.24210677379810086</v>
      </c>
      <c r="F59" s="55">
        <f t="shared" ref="F59:I59" si="29">100*(F29/F28-1)</f>
        <v>0.73719128230458342</v>
      </c>
      <c r="G59" s="55">
        <f t="shared" si="29"/>
        <v>0.81884415537085697</v>
      </c>
      <c r="H59" s="56">
        <f t="shared" si="29"/>
        <v>4.6385952041883005</v>
      </c>
      <c r="I59" s="57">
        <f t="shared" si="29"/>
        <v>2.6471222895205315</v>
      </c>
      <c r="L59" s="1"/>
    </row>
    <row r="60" spans="1:12" ht="20.25" customHeight="1">
      <c r="B60" s="64">
        <v>2017</v>
      </c>
      <c r="C60" s="54">
        <f t="shared" si="17"/>
        <v>0.86271114702822782</v>
      </c>
      <c r="D60" s="55">
        <f t="shared" si="17"/>
        <v>-1.4477906476505265</v>
      </c>
      <c r="E60" s="55">
        <f t="shared" si="17"/>
        <v>-2.9025328470799749</v>
      </c>
      <c r="F60" s="55">
        <f t="shared" ref="F60:I60" si="30">100*(F30/F29-1)</f>
        <v>5.3693038903292134</v>
      </c>
      <c r="G60" s="55">
        <f t="shared" si="30"/>
        <v>3.4788189987162932</v>
      </c>
      <c r="H60" s="56">
        <f t="shared" si="30"/>
        <v>3.627413149723413</v>
      </c>
      <c r="I60" s="57">
        <f t="shared" si="30"/>
        <v>1.4238115711117327</v>
      </c>
    </row>
    <row r="61" spans="1:12" ht="20.25" customHeight="1">
      <c r="B61" s="64">
        <v>2018</v>
      </c>
      <c r="C61" s="54">
        <f t="shared" si="17"/>
        <v>0.68583757287121738</v>
      </c>
      <c r="D61" s="55">
        <f t="shared" si="17"/>
        <v>-0.36161688363438582</v>
      </c>
      <c r="E61" s="55">
        <f t="shared" si="17"/>
        <v>-3.6375797489195394</v>
      </c>
      <c r="F61" s="55">
        <f t="shared" ref="F61:I61" si="31">100*(F31/F30-1)</f>
        <v>6.246062095741034</v>
      </c>
      <c r="G61" s="55">
        <f t="shared" si="31"/>
        <v>2.0758383988752405</v>
      </c>
      <c r="H61" s="56">
        <f t="shared" si="31"/>
        <v>5.3894023074224195</v>
      </c>
      <c r="I61" s="57">
        <f t="shared" si="31"/>
        <v>1.5538463881512588</v>
      </c>
      <c r="K61" s="1"/>
      <c r="L61" s="1"/>
    </row>
    <row r="62" spans="1:12" ht="20.25" customHeight="1">
      <c r="B62" s="64">
        <v>2019</v>
      </c>
      <c r="C62" s="54">
        <f t="shared" si="17"/>
        <v>0.93067531782577984</v>
      </c>
      <c r="D62" s="55">
        <f t="shared" si="17"/>
        <v>-1.9336942896007292</v>
      </c>
      <c r="E62" s="55">
        <f t="shared" si="17"/>
        <v>2.1917881360457248</v>
      </c>
      <c r="F62" s="55">
        <f t="shared" ref="F62:I62" si="32">100*(F32/F31-1)</f>
        <v>-1.7669480650626679</v>
      </c>
      <c r="G62" s="55">
        <f t="shared" si="32"/>
        <v>0.40105327121733314</v>
      </c>
      <c r="H62" s="56">
        <f t="shared" si="32"/>
        <v>4.4344195570083844</v>
      </c>
      <c r="I62" s="57">
        <f t="shared" si="32"/>
        <v>1.169629897660629</v>
      </c>
    </row>
    <row r="63" spans="1:12" ht="20.25" customHeight="1">
      <c r="B63" s="64">
        <v>2020</v>
      </c>
      <c r="C63" s="331">
        <f>100*(C33/C32-1)</f>
        <v>-12.056408043470734</v>
      </c>
      <c r="D63" s="450">
        <f t="shared" si="17"/>
        <v>-7.0441688424717208</v>
      </c>
      <c r="E63" s="450">
        <f t="shared" si="17"/>
        <v>-47.877426265053948</v>
      </c>
      <c r="F63" s="450">
        <f t="shared" si="17"/>
        <v>-15.996423669877801</v>
      </c>
      <c r="G63" s="450">
        <f t="shared" si="17"/>
        <v>-48.995319561007101</v>
      </c>
      <c r="H63" s="456">
        <f t="shared" si="17"/>
        <v>-59.6722040570925</v>
      </c>
      <c r="I63" s="331">
        <f t="shared" si="17"/>
        <v>-18.414202402421608</v>
      </c>
      <c r="J63" s="341"/>
    </row>
    <row r="64" spans="1:12" ht="20.25" customHeight="1">
      <c r="B64" s="333" t="s">
        <v>62</v>
      </c>
      <c r="C64" s="331">
        <f t="shared" ref="C64:I64" si="33">100*(POWER((C8/C7), 1/5) -1)</f>
        <v>1.5476714348274356</v>
      </c>
      <c r="D64" s="450">
        <f t="shared" si="33"/>
        <v>-2.8044036148359153</v>
      </c>
      <c r="E64" s="450">
        <f t="shared" si="33"/>
        <v>-1.6848468710477849</v>
      </c>
      <c r="F64" s="450">
        <f t="shared" si="33"/>
        <v>2.3134164589174278</v>
      </c>
      <c r="G64" s="450">
        <f t="shared" si="33"/>
        <v>3.5333119902342114</v>
      </c>
      <c r="H64" s="456">
        <f t="shared" si="33"/>
        <v>2.8166046397187117</v>
      </c>
      <c r="I64" s="57">
        <f t="shared" si="33"/>
        <v>1.6695335028992231</v>
      </c>
    </row>
    <row r="65" spans="2:10" ht="23.25" customHeight="1">
      <c r="B65" s="333" t="s">
        <v>87</v>
      </c>
      <c r="C65" s="332">
        <f t="shared" ref="C65:I65" si="34">100*(POWER((C13/C8), 1/5) -1)</f>
        <v>2.2475335590066647</v>
      </c>
      <c r="D65" s="334">
        <f t="shared" si="34"/>
        <v>7.4876137514655605</v>
      </c>
      <c r="E65" s="334">
        <f t="shared" si="34"/>
        <v>3.7316610452985843</v>
      </c>
      <c r="F65" s="334">
        <f t="shared" si="34"/>
        <v>3.4063236198697888</v>
      </c>
      <c r="G65" s="334">
        <f t="shared" si="34"/>
        <v>3.3591153554357156</v>
      </c>
      <c r="H65" s="335">
        <f t="shared" si="34"/>
        <v>5.0842604147218307</v>
      </c>
      <c r="I65" s="457">
        <f t="shared" si="34"/>
        <v>2.6009863670732214</v>
      </c>
    </row>
    <row r="66" spans="2:10" ht="24" customHeight="1">
      <c r="B66" s="400" t="s">
        <v>142</v>
      </c>
      <c r="C66" s="332">
        <f>100*(POWER((C23/C13), 1/10) -1)</f>
        <v>1.1324803352320778</v>
      </c>
      <c r="D66" s="334">
        <f t="shared" ref="D66:I66" si="35">100*(POWER((D23/D13), 1/10) -1)</f>
        <v>3.3427273322068629</v>
      </c>
      <c r="E66" s="334">
        <f t="shared" si="35"/>
        <v>1.6705480303091047</v>
      </c>
      <c r="F66" s="334">
        <f t="shared" si="35"/>
        <v>6.1365242208446746</v>
      </c>
      <c r="G66" s="334">
        <f t="shared" si="35"/>
        <v>1.8867154547976384</v>
      </c>
      <c r="H66" s="335">
        <f t="shared" si="35"/>
        <v>0.73320991262801893</v>
      </c>
      <c r="I66" s="455">
        <f t="shared" si="35"/>
        <v>1.3157228745275029</v>
      </c>
    </row>
    <row r="67" spans="2:10" ht="27.75" customHeight="1">
      <c r="B67" s="400" t="s">
        <v>149</v>
      </c>
      <c r="C67" s="332">
        <f>100*(POWER((C33/C24), 1/9) -1)</f>
        <v>-0.33628421813828302</v>
      </c>
      <c r="D67" s="591">
        <f t="shared" ref="D67:I67" si="36">100*(POWER((D33/D24), 1/9) -1)</f>
        <v>-0.14518669589475008</v>
      </c>
      <c r="E67" s="591">
        <f t="shared" si="36"/>
        <v>-7.0267464240711615</v>
      </c>
      <c r="F67" s="591">
        <f t="shared" si="36"/>
        <v>1.0021872867713943</v>
      </c>
      <c r="G67" s="591">
        <f t="shared" si="36"/>
        <v>-5.9766673754529709</v>
      </c>
      <c r="H67" s="335">
        <f t="shared" si="36"/>
        <v>-6.6574912721880768</v>
      </c>
      <c r="I67" s="590">
        <f t="shared" si="36"/>
        <v>-0.82339164791181974</v>
      </c>
    </row>
    <row r="68" spans="2:10" ht="27.75" customHeight="1">
      <c r="J68" s="1"/>
    </row>
    <row r="69" spans="2:10" ht="9.9499999999999993" customHeight="1"/>
    <row r="70" spans="2:10" ht="9.9499999999999993" hidden="1" customHeight="1"/>
    <row r="71" spans="2:10" ht="9.9499999999999993" hidden="1" customHeight="1"/>
    <row r="72" spans="2:10" ht="9.9499999999999993" hidden="1" customHeight="1"/>
    <row r="73" spans="2:10" ht="9.9499999999999993" hidden="1" customHeight="1"/>
    <row r="74" spans="2:10" ht="9.9499999999999993" customHeight="1"/>
    <row r="75" spans="2:10" ht="9.9499999999999993" customHeight="1"/>
    <row r="76" spans="2:10" ht="9.9499999999999993" customHeight="1"/>
    <row r="77" spans="2:10" ht="9.9499999999999993" customHeight="1"/>
    <row r="78" spans="2:10" ht="9.9499999999999993" customHeight="1"/>
    <row r="79" spans="2:10" ht="9.9499999999999993" customHeight="1"/>
    <row r="80" spans="2:10" ht="9.9499999999999993" customHeight="1"/>
  </sheetData>
  <mergeCells count="30">
    <mergeCell ref="B35:I35"/>
    <mergeCell ref="B41:I41"/>
    <mergeCell ref="C42:C43"/>
    <mergeCell ref="P5:P6"/>
    <mergeCell ref="Q5:Q6"/>
    <mergeCell ref="B36:I36"/>
    <mergeCell ref="B38:I38"/>
    <mergeCell ref="B40:I40"/>
    <mergeCell ref="H42:H43"/>
    <mergeCell ref="I42:I43"/>
    <mergeCell ref="B37:I37"/>
    <mergeCell ref="D42:D43"/>
    <mergeCell ref="E42:E43"/>
    <mergeCell ref="F42:F43"/>
    <mergeCell ref="G42:G43"/>
    <mergeCell ref="R6:R7"/>
    <mergeCell ref="L5:L6"/>
    <mergeCell ref="M5:M6"/>
    <mergeCell ref="N5:N6"/>
    <mergeCell ref="O5:O6"/>
    <mergeCell ref="B2:I2"/>
    <mergeCell ref="B3:I3"/>
    <mergeCell ref="B4:I4"/>
    <mergeCell ref="C5:C6"/>
    <mergeCell ref="D5:D6"/>
    <mergeCell ref="E5:E6"/>
    <mergeCell ref="F5:F6"/>
    <mergeCell ref="G5:G6"/>
    <mergeCell ref="H5:H6"/>
    <mergeCell ref="I5:I6"/>
  </mergeCells>
  <phoneticPr fontId="1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B1:AE45"/>
  <sheetViews>
    <sheetView zoomScale="85" zoomScaleNormal="85" workbookViewId="0">
      <selection activeCell="A47" sqref="A47:XFD114"/>
    </sheetView>
  </sheetViews>
  <sheetFormatPr defaultRowHeight="12.75"/>
  <cols>
    <col min="1" max="1" width="1" customWidth="1"/>
    <col min="2" max="2" width="9.140625" customWidth="1"/>
    <col min="3" max="16" width="6.7109375" customWidth="1"/>
  </cols>
  <sheetData>
    <row r="1" spans="2:14" ht="14.25" customHeight="1">
      <c r="B1" s="14"/>
      <c r="N1" s="13" t="s">
        <v>66</v>
      </c>
    </row>
    <row r="2" spans="2:14" ht="12.75" customHeight="1">
      <c r="C2" s="25"/>
      <c r="D2" s="25"/>
      <c r="E2" s="25"/>
      <c r="I2" s="10"/>
    </row>
    <row r="3" spans="2:14" ht="12.75" customHeight="1">
      <c r="C3" s="10"/>
      <c r="D3" s="10"/>
      <c r="E3" s="10"/>
    </row>
    <row r="4" spans="2:14" ht="12.75" customHeight="1">
      <c r="C4" s="1"/>
      <c r="D4" s="1"/>
      <c r="E4" s="1"/>
      <c r="F4" s="1"/>
      <c r="G4" s="26"/>
    </row>
    <row r="5" spans="2:14" ht="12.75" customHeight="1">
      <c r="C5" s="1"/>
      <c r="D5" s="1"/>
      <c r="E5" s="1"/>
      <c r="F5" s="1"/>
      <c r="G5" s="1"/>
    </row>
    <row r="6" spans="2:14" ht="12.75" customHeight="1">
      <c r="C6" s="1"/>
      <c r="D6" s="1"/>
      <c r="E6" s="1"/>
      <c r="F6" s="1"/>
      <c r="G6" s="1"/>
    </row>
    <row r="7" spans="2:14" ht="12.75" customHeight="1">
      <c r="C7" s="1"/>
      <c r="D7" s="1"/>
      <c r="E7" s="1"/>
      <c r="F7" s="1"/>
      <c r="G7" s="1"/>
      <c r="I7" s="16"/>
    </row>
    <row r="8" spans="2:14" s="15" customFormat="1" ht="12.75" customHeight="1">
      <c r="C8" s="27"/>
      <c r="D8" s="1"/>
      <c r="E8" s="1"/>
      <c r="F8" s="1"/>
      <c r="G8" s="1"/>
    </row>
    <row r="9" spans="2:14" s="15" customFormat="1" ht="12.75" customHeight="1">
      <c r="C9" s="27"/>
      <c r="D9" s="1"/>
      <c r="E9" s="1"/>
      <c r="F9" s="1"/>
      <c r="G9" s="1"/>
    </row>
    <row r="10" spans="2:14" s="16" customFormat="1" ht="12.75" customHeight="1">
      <c r="C10" s="28"/>
      <c r="D10" s="1"/>
      <c r="E10" s="1"/>
      <c r="F10" s="1"/>
      <c r="G10" s="1"/>
    </row>
    <row r="11" spans="2:14" s="16" customFormat="1" ht="12.75" customHeight="1">
      <c r="C11" s="28"/>
      <c r="D11" s="1"/>
      <c r="E11" s="1"/>
      <c r="F11" s="1"/>
      <c r="G11" s="1"/>
    </row>
    <row r="12" spans="2:14" s="16" customFormat="1" ht="12.75" customHeight="1">
      <c r="C12" s="28"/>
      <c r="D12" s="1"/>
      <c r="E12" s="1"/>
      <c r="F12" s="1"/>
      <c r="G12" s="1"/>
    </row>
    <row r="13" spans="2:14" s="16" customFormat="1" ht="12.75" customHeight="1">
      <c r="C13" s="28"/>
      <c r="D13" s="1"/>
      <c r="E13" s="1"/>
      <c r="F13" s="1"/>
      <c r="G13" s="1"/>
    </row>
    <row r="14" spans="2:14" s="16" customFormat="1" ht="12.75" customHeight="1">
      <c r="C14" s="28"/>
      <c r="D14" s="1"/>
      <c r="E14" s="1"/>
      <c r="F14" s="1"/>
      <c r="G14" s="1"/>
    </row>
    <row r="15" spans="2:14" s="16" customFormat="1" ht="12.75" customHeight="1">
      <c r="C15" s="28"/>
      <c r="D15" s="1"/>
      <c r="E15" s="1"/>
      <c r="F15" s="1"/>
      <c r="G15" s="1"/>
    </row>
    <row r="16" spans="2:14" s="17" customFormat="1" ht="12.75" customHeight="1">
      <c r="C16" s="19"/>
      <c r="D16" s="1"/>
      <c r="E16" s="1"/>
      <c r="F16" s="1"/>
      <c r="G16" s="1"/>
    </row>
    <row r="17" spans="2:31" s="20" customFormat="1" ht="12.75" customHeight="1">
      <c r="C17" s="29"/>
      <c r="D17" s="1"/>
      <c r="E17" s="1"/>
      <c r="F17" s="1"/>
      <c r="G17" s="1"/>
      <c r="W17" s="29"/>
    </row>
    <row r="18" spans="2:31" ht="12.75" customHeight="1">
      <c r="C18" s="1"/>
      <c r="D18" s="1"/>
      <c r="E18" s="1"/>
      <c r="F18" s="1"/>
      <c r="G18" s="1"/>
    </row>
    <row r="19" spans="2:31" s="31" customFormat="1" ht="12.75" customHeight="1">
      <c r="C19" s="30"/>
      <c r="D19" s="1"/>
      <c r="E19" s="1"/>
      <c r="F19" s="1"/>
      <c r="G19" s="1"/>
    </row>
    <row r="20" spans="2:31" s="31" customFormat="1" ht="12.75" customHeight="1">
      <c r="C20" s="30"/>
      <c r="D20" s="1"/>
      <c r="E20" s="1"/>
      <c r="F20" s="1"/>
      <c r="G20" s="1"/>
    </row>
    <row r="21" spans="2:31" s="31" customFormat="1" ht="12.75" customHeight="1">
      <c r="C21" s="30"/>
      <c r="D21" s="1"/>
      <c r="E21" s="1"/>
      <c r="F21" s="1"/>
      <c r="G21" s="1"/>
      <c r="Z21" s="30"/>
    </row>
    <row r="22" spans="2:31" ht="12.75" customHeight="1">
      <c r="C22" s="1"/>
      <c r="D22" s="1"/>
      <c r="E22" s="1"/>
      <c r="F22" s="1"/>
      <c r="G22" s="1"/>
    </row>
    <row r="23" spans="2:31" ht="12.75" customHeight="1">
      <c r="C23" s="1"/>
      <c r="D23" s="1"/>
      <c r="E23" s="1"/>
      <c r="F23" s="1"/>
      <c r="G23" s="1"/>
    </row>
    <row r="24" spans="2:31" ht="12.75" customHeight="1">
      <c r="C24" s="1"/>
      <c r="D24" s="1"/>
      <c r="E24" s="1"/>
      <c r="F24" s="1"/>
      <c r="G24" s="1"/>
    </row>
    <row r="25" spans="2:31" s="15" customFormat="1" ht="12.75" customHeight="1">
      <c r="C25" s="27"/>
      <c r="D25" s="1"/>
      <c r="E25" s="1"/>
      <c r="F25" s="1"/>
      <c r="G25" s="1"/>
    </row>
    <row r="26" spans="2:31" s="15" customFormat="1" ht="12.75" customHeight="1">
      <c r="C26" s="27"/>
      <c r="D26" s="1"/>
      <c r="E26" s="1"/>
      <c r="F26" s="1"/>
      <c r="G26" s="1"/>
      <c r="AA26" s="556"/>
    </row>
    <row r="27" spans="2:31" s="17" customFormat="1" ht="12.75" customHeight="1">
      <c r="C27" s="19"/>
      <c r="D27" s="1"/>
      <c r="E27" s="1"/>
      <c r="F27" s="1"/>
      <c r="G27" s="1"/>
    </row>
    <row r="28" spans="2:31" s="16" customFormat="1" ht="12.75" customHeight="1">
      <c r="C28" s="28"/>
      <c r="D28" s="1"/>
      <c r="E28" s="1"/>
      <c r="F28" s="1"/>
      <c r="G28" s="1"/>
      <c r="Z28" s="28"/>
    </row>
    <row r="29" spans="2:31" s="16" customFormat="1" ht="12.75" customHeight="1">
      <c r="C29" s="28"/>
      <c r="D29" s="1"/>
      <c r="E29" s="1"/>
      <c r="F29" s="1"/>
      <c r="G29" s="1"/>
    </row>
    <row r="30" spans="2:31" s="16" customFormat="1" ht="12.75" customHeight="1">
      <c r="C30" s="28"/>
      <c r="D30" s="1"/>
      <c r="E30" s="1"/>
      <c r="F30" s="1"/>
      <c r="G30" s="1"/>
    </row>
    <row r="31" spans="2:31" s="16" customFormat="1" ht="12.75" customHeight="1">
      <c r="C31" s="28"/>
      <c r="D31" s="1"/>
      <c r="E31" s="1"/>
      <c r="F31" s="1"/>
      <c r="G31" s="1"/>
      <c r="R31" s="28"/>
      <c r="AA31" s="28"/>
    </row>
    <row r="32" spans="2:31" ht="15" customHeight="1">
      <c r="B32" s="32" t="s">
        <v>67</v>
      </c>
      <c r="AE32" s="1"/>
    </row>
    <row r="33" spans="2:31">
      <c r="AD33" s="1"/>
    </row>
    <row r="34" spans="2:31">
      <c r="Z34" s="612"/>
      <c r="AA34" s="612"/>
      <c r="AB34" s="612"/>
      <c r="AE34" s="1"/>
    </row>
    <row r="35" spans="2:31" ht="19.5" customHeight="1">
      <c r="C35" s="421"/>
      <c r="AA35" s="451"/>
      <c r="AC35" s="1"/>
    </row>
    <row r="36" spans="2:31" ht="21.95" customHeight="1">
      <c r="B36" s="418" t="s">
        <v>106</v>
      </c>
      <c r="C36" s="472">
        <v>1995</v>
      </c>
      <c r="D36" s="473">
        <v>1996</v>
      </c>
      <c r="E36" s="473">
        <v>1997</v>
      </c>
      <c r="F36" s="473">
        <v>1998</v>
      </c>
      <c r="G36" s="473">
        <v>1999</v>
      </c>
      <c r="H36" s="473">
        <v>2000</v>
      </c>
      <c r="I36" s="473">
        <v>2001</v>
      </c>
      <c r="J36" s="473">
        <v>2002</v>
      </c>
      <c r="K36" s="473">
        <v>2003</v>
      </c>
      <c r="L36" s="473">
        <v>2004</v>
      </c>
      <c r="M36" s="473">
        <v>2005</v>
      </c>
      <c r="N36" s="473">
        <v>2006</v>
      </c>
      <c r="O36" s="473">
        <v>2007</v>
      </c>
      <c r="P36" s="473">
        <v>2008</v>
      </c>
      <c r="Q36" s="473">
        <v>2009</v>
      </c>
      <c r="R36" s="473">
        <v>2010</v>
      </c>
      <c r="S36" s="474">
        <v>2011</v>
      </c>
      <c r="T36" s="474">
        <v>2012</v>
      </c>
      <c r="U36" s="474">
        <v>2013</v>
      </c>
      <c r="V36" s="474">
        <v>2014</v>
      </c>
      <c r="W36" s="474">
        <v>2015</v>
      </c>
      <c r="X36" s="474">
        <v>2016</v>
      </c>
      <c r="Y36" s="474">
        <v>2017</v>
      </c>
      <c r="Z36" s="474">
        <v>2018</v>
      </c>
      <c r="AA36" s="552">
        <v>2019</v>
      </c>
      <c r="AB36" s="551">
        <v>2020</v>
      </c>
    </row>
    <row r="37" spans="2:31" ht="21.95" customHeight="1">
      <c r="B37" s="419" t="s">
        <v>41</v>
      </c>
      <c r="C37" s="598">
        <v>3283.7635352382986</v>
      </c>
      <c r="D37" s="598">
        <v>3343.4005296782343</v>
      </c>
      <c r="E37" s="598">
        <v>3412.1993932868522</v>
      </c>
      <c r="F37" s="598">
        <v>3507.1338683711424</v>
      </c>
      <c r="G37" s="598">
        <v>3610.5575238836655</v>
      </c>
      <c r="H37" s="598">
        <v>3660.3550623140204</v>
      </c>
      <c r="I37" s="598">
        <v>3734.2157647230588</v>
      </c>
      <c r="J37" s="598">
        <v>3789.3050249260709</v>
      </c>
      <c r="K37" s="598">
        <v>3826.1956189610128</v>
      </c>
      <c r="L37" s="598">
        <v>3878.1627438382161</v>
      </c>
      <c r="M37" s="598">
        <v>3839.1794808863438</v>
      </c>
      <c r="N37" s="598">
        <v>3875.2614469870077</v>
      </c>
      <c r="O37" s="598">
        <v>3921.2560941458078</v>
      </c>
      <c r="P37" s="598">
        <v>3931.6239841889396</v>
      </c>
      <c r="Q37" s="598">
        <v>4009.2120907480175</v>
      </c>
      <c r="R37" s="598">
        <v>3975.8509514257871</v>
      </c>
      <c r="S37" s="598">
        <v>3943.6434280371873</v>
      </c>
      <c r="T37" s="598">
        <v>3898.4522717688174</v>
      </c>
      <c r="U37" s="598">
        <v>3957.2047601063855</v>
      </c>
      <c r="V37" s="598">
        <v>4012.517033684042</v>
      </c>
      <c r="W37" s="598">
        <v>4101.0144731375849</v>
      </c>
      <c r="X37" s="598">
        <v>4184.9652576892595</v>
      </c>
      <c r="Y37" s="598">
        <v>4228.5302524170365</v>
      </c>
      <c r="Z37" s="598">
        <v>4256.984848313492</v>
      </c>
      <c r="AA37" s="598">
        <v>4299.8618238863901</v>
      </c>
      <c r="AB37" s="598">
        <v>3582.953692253092</v>
      </c>
    </row>
    <row r="38" spans="2:31" ht="21.95" customHeight="1">
      <c r="B38" s="420" t="s">
        <v>4</v>
      </c>
      <c r="C38" s="599">
        <v>108.17833035820433</v>
      </c>
      <c r="D38" s="599">
        <v>109.8361427320414</v>
      </c>
      <c r="E38" s="599">
        <v>113.86129153737258</v>
      </c>
      <c r="F38" s="599">
        <v>117.9441173104518</v>
      </c>
      <c r="G38" s="599">
        <v>121.47550667004931</v>
      </c>
      <c r="H38" s="599">
        <v>99.230452790164207</v>
      </c>
      <c r="I38" s="599">
        <v>103.2148552429213</v>
      </c>
      <c r="J38" s="599">
        <v>104.54872595057314</v>
      </c>
      <c r="K38" s="599">
        <v>107.60519514408527</v>
      </c>
      <c r="L38" s="599">
        <v>111.10910792875599</v>
      </c>
      <c r="M38" s="599">
        <v>114.62024023307403</v>
      </c>
      <c r="N38" s="599">
        <v>113.55140951987417</v>
      </c>
      <c r="O38" s="599">
        <v>109.55265443553509</v>
      </c>
      <c r="P38" s="599">
        <v>114.47826378711703</v>
      </c>
      <c r="Q38" s="599">
        <v>111.97055845256972</v>
      </c>
      <c r="R38" s="599">
        <v>113.81001922034366</v>
      </c>
      <c r="S38" s="599">
        <v>117.74993670400279</v>
      </c>
      <c r="T38" s="599">
        <v>115.14821585220363</v>
      </c>
      <c r="U38" s="599">
        <v>114.70387523401597</v>
      </c>
      <c r="V38" s="599">
        <v>117.44779065898926</v>
      </c>
      <c r="W38" s="599">
        <v>117.37810544539416</v>
      </c>
      <c r="X38" s="599">
        <v>118.6691150624878</v>
      </c>
      <c r="Y38" s="599">
        <v>112.18867926539227</v>
      </c>
      <c r="Z38" s="599">
        <v>106.7909468730537</v>
      </c>
      <c r="AA38" s="599">
        <v>111.28071143296989</v>
      </c>
      <c r="AB38" s="599">
        <v>100.1484258259586</v>
      </c>
    </row>
    <row r="39" spans="2:31" ht="21.95" customHeight="1">
      <c r="B39" s="420" t="s">
        <v>42</v>
      </c>
      <c r="C39" s="599">
        <v>468.02840644355865</v>
      </c>
      <c r="D39" s="599">
        <v>472.88897060546248</v>
      </c>
      <c r="E39" s="599">
        <v>475.72177987370736</v>
      </c>
      <c r="F39" s="599">
        <v>478.18777007612073</v>
      </c>
      <c r="G39" s="599">
        <v>479.38473191406047</v>
      </c>
      <c r="H39" s="599">
        <v>496.48234560773267</v>
      </c>
      <c r="I39" s="599">
        <v>495.60992962193603</v>
      </c>
      <c r="J39" s="599">
        <v>492.83179924435063</v>
      </c>
      <c r="K39" s="599">
        <v>495.56518499416131</v>
      </c>
      <c r="L39" s="599">
        <v>500.16537130745064</v>
      </c>
      <c r="M39" s="599">
        <v>497.75543070272653</v>
      </c>
      <c r="N39" s="599">
        <v>497.84121747374417</v>
      </c>
      <c r="O39" s="599">
        <v>507.88321228594589</v>
      </c>
      <c r="P39" s="599">
        <v>514.13296293375333</v>
      </c>
      <c r="Q39" s="599">
        <v>489.74897799444329</v>
      </c>
      <c r="R39" s="599">
        <v>482.18730539438303</v>
      </c>
      <c r="S39" s="599">
        <v>485.63631790802879</v>
      </c>
      <c r="T39" s="599">
        <v>481.61384233103496</v>
      </c>
      <c r="U39" s="599">
        <v>480.52524025056505</v>
      </c>
      <c r="V39" s="599">
        <v>476.15402052828767</v>
      </c>
      <c r="W39" s="599">
        <v>493.42750370932708</v>
      </c>
      <c r="X39" s="599">
        <v>498.25822622168829</v>
      </c>
      <c r="Y39" s="599">
        <v>478.97551512122959</v>
      </c>
      <c r="Z39" s="599">
        <v>484.05084638946016</v>
      </c>
      <c r="AA39" s="599">
        <v>487.54116635605931</v>
      </c>
      <c r="AB39" s="599">
        <v>293.55746951726962</v>
      </c>
    </row>
    <row r="40" spans="2:31" ht="21.95" customHeight="1">
      <c r="B40" s="420" t="s">
        <v>43</v>
      </c>
      <c r="C40" s="599">
        <v>312.65000000000009</v>
      </c>
      <c r="D40" s="599">
        <v>315.47100000000012</v>
      </c>
      <c r="E40" s="599">
        <v>313.14999999999992</v>
      </c>
      <c r="F40" s="599">
        <v>311.64800000000008</v>
      </c>
      <c r="G40" s="599">
        <v>316.50700000000001</v>
      </c>
      <c r="H40" s="599">
        <v>338.58678502490824</v>
      </c>
      <c r="I40" s="599">
        <v>339.89458030944149</v>
      </c>
      <c r="J40" s="599">
        <v>331.90780261380462</v>
      </c>
      <c r="K40" s="599">
        <v>326.77894756335343</v>
      </c>
      <c r="L40" s="599">
        <v>331.947</v>
      </c>
      <c r="M40" s="599">
        <v>339.82400000000007</v>
      </c>
      <c r="N40" s="599">
        <v>349.37900000000002</v>
      </c>
      <c r="O40" s="599">
        <v>353.35600000000005</v>
      </c>
      <c r="P40" s="599">
        <v>366.58582500000006</v>
      </c>
      <c r="Q40" s="599">
        <v>359.25000000000006</v>
      </c>
      <c r="R40" s="599">
        <v>358.28699999999992</v>
      </c>
      <c r="S40" s="599">
        <v>364.05000000000007</v>
      </c>
      <c r="T40" s="599">
        <v>367.29600000000005</v>
      </c>
      <c r="U40" s="599">
        <v>371.79399999999993</v>
      </c>
      <c r="V40" s="599">
        <v>376.27699999999999</v>
      </c>
      <c r="W40" s="599">
        <v>381.55199999999996</v>
      </c>
      <c r="X40" s="599">
        <v>386.52356499999996</v>
      </c>
      <c r="Y40" s="599">
        <v>400.81900000000007</v>
      </c>
      <c r="Z40" s="599">
        <v>407.30500000000001</v>
      </c>
      <c r="AA40" s="599">
        <v>420.916</v>
      </c>
      <c r="AB40" s="599">
        <v>227.262</v>
      </c>
    </row>
    <row r="41" spans="2:31" ht="21.95" customHeight="1">
      <c r="B41" s="420" t="s">
        <v>0</v>
      </c>
      <c r="C41" s="599">
        <v>63.801627306091206</v>
      </c>
      <c r="D41" s="599">
        <v>64.910128525276747</v>
      </c>
      <c r="E41" s="599">
        <v>65.322641438807437</v>
      </c>
      <c r="F41" s="599">
        <v>66.047922130725382</v>
      </c>
      <c r="G41" s="599">
        <v>67.010399918778532</v>
      </c>
      <c r="H41" s="599">
        <v>67.843840564744099</v>
      </c>
      <c r="I41" s="599">
        <v>68.539656573900217</v>
      </c>
      <c r="J41" s="599">
        <v>69.374812774150158</v>
      </c>
      <c r="K41" s="599">
        <v>70.18336190555614</v>
      </c>
      <c r="L41" s="599">
        <v>72.445632887244102</v>
      </c>
      <c r="M41" s="599">
        <v>73.154697458878715</v>
      </c>
      <c r="N41" s="599">
        <v>74.583334218657839</v>
      </c>
      <c r="O41" s="599">
        <v>76.350815575898523</v>
      </c>
      <c r="P41" s="599">
        <v>79.275654232482054</v>
      </c>
      <c r="Q41" s="599">
        <v>78.641523268954529</v>
      </c>
      <c r="R41" s="599">
        <v>80.710574773023438</v>
      </c>
      <c r="S41" s="599">
        <v>81.086772454899219</v>
      </c>
      <c r="T41" s="599">
        <v>82.162489948189531</v>
      </c>
      <c r="U41" s="599">
        <v>82.04072394914148</v>
      </c>
      <c r="V41" s="599">
        <v>82.230973234256581</v>
      </c>
      <c r="W41" s="599">
        <v>80.178775886067911</v>
      </c>
      <c r="X41" s="599">
        <v>82.558854719371411</v>
      </c>
      <c r="Y41" s="599">
        <v>84.256299271363318</v>
      </c>
      <c r="Z41" s="599">
        <v>86.914228055139361</v>
      </c>
      <c r="AA41" s="599">
        <v>87.145163582493609</v>
      </c>
      <c r="AB41" s="599">
        <v>53.876812436685277</v>
      </c>
    </row>
    <row r="42" spans="2:31" ht="21.95" customHeight="1">
      <c r="B42" s="420" t="s">
        <v>45</v>
      </c>
      <c r="C42" s="598">
        <v>237.23260425819345</v>
      </c>
      <c r="D42" s="598">
        <v>250.94547155635493</v>
      </c>
      <c r="E42" s="598">
        <v>267.40091231414868</v>
      </c>
      <c r="F42" s="598">
        <v>280.42813624740205</v>
      </c>
      <c r="G42" s="598">
        <v>291.39843008593124</v>
      </c>
      <c r="H42" s="598">
        <v>313.33901776298956</v>
      </c>
      <c r="I42" s="598">
        <v>310.59644430335726</v>
      </c>
      <c r="J42" s="598">
        <v>305.11129738409272</v>
      </c>
      <c r="K42" s="598">
        <v>317.45287795243803</v>
      </c>
      <c r="L42" s="598">
        <v>338.02217889968028</v>
      </c>
      <c r="M42" s="598">
        <v>361.33405330655478</v>
      </c>
      <c r="N42" s="598">
        <v>376.41820733453238</v>
      </c>
      <c r="O42" s="598">
        <v>392.1880047274181</v>
      </c>
      <c r="P42" s="599">
        <v>383.84848853039728</v>
      </c>
      <c r="Q42" s="599">
        <v>361.7884411244533</v>
      </c>
      <c r="R42" s="599">
        <v>377.25302681549641</v>
      </c>
      <c r="S42" s="599">
        <v>408.5218829471508</v>
      </c>
      <c r="T42" s="599">
        <v>402.06251217537272</v>
      </c>
      <c r="U42" s="599">
        <v>406.04055592025537</v>
      </c>
      <c r="V42" s="599">
        <v>425.64533030520931</v>
      </c>
      <c r="W42" s="599">
        <v>451.83641055997526</v>
      </c>
      <c r="X42" s="599">
        <v>492.56917173903344</v>
      </c>
      <c r="Y42" s="599">
        <v>538.4233879618447</v>
      </c>
      <c r="Z42" s="599">
        <v>571.81943502104752</v>
      </c>
      <c r="AA42" s="599">
        <v>585.456758024176</v>
      </c>
      <c r="AB42" s="599">
        <v>177.9002235196734</v>
      </c>
      <c r="AC42" s="1"/>
    </row>
    <row r="43" spans="2:31" ht="21.95" customHeight="1">
      <c r="B43" s="420" t="s">
        <v>44</v>
      </c>
      <c r="C43" s="599">
        <v>22.75660718736945</v>
      </c>
      <c r="D43" s="599">
        <v>22.551592708203962</v>
      </c>
      <c r="E43" s="599">
        <v>22.346578229038471</v>
      </c>
      <c r="F43" s="599">
        <v>22.090310130081608</v>
      </c>
      <c r="G43" s="599">
        <v>21.834042031124746</v>
      </c>
      <c r="H43" s="599">
        <v>21.372759453002395</v>
      </c>
      <c r="I43" s="599">
        <v>21.526520312376515</v>
      </c>
      <c r="J43" s="599">
        <v>22.200008505158266</v>
      </c>
      <c r="K43" s="599">
        <v>22.097527288736458</v>
      </c>
      <c r="L43" s="599">
        <v>21.838080383682794</v>
      </c>
      <c r="M43" s="599">
        <v>21.301470549563202</v>
      </c>
      <c r="N43" s="598">
        <v>21.376279934270869</v>
      </c>
      <c r="O43" s="598">
        <v>21.335411366439864</v>
      </c>
      <c r="P43" s="598">
        <v>21.870651616757332</v>
      </c>
      <c r="Q43" s="598">
        <v>22.447108828233201</v>
      </c>
      <c r="R43" s="598">
        <v>22.489290677301</v>
      </c>
      <c r="S43" s="598">
        <v>20.009872719529731</v>
      </c>
      <c r="T43" s="598">
        <v>18.524148504413564</v>
      </c>
      <c r="U43" s="598">
        <v>19.265155534676669</v>
      </c>
      <c r="V43" s="598">
        <v>19.44140478978127</v>
      </c>
      <c r="W43" s="598">
        <v>19.380846533397605</v>
      </c>
      <c r="X43" s="598">
        <v>18.440519044155</v>
      </c>
      <c r="Y43" s="598">
        <v>19.686701850978533</v>
      </c>
      <c r="Z43" s="598">
        <v>20.807631828738668</v>
      </c>
      <c r="AA43" s="598">
        <v>21.085317858424787</v>
      </c>
      <c r="AB43" s="600">
        <v>10.339082544412786</v>
      </c>
    </row>
    <row r="44" spans="2:31" ht="21.95" customHeight="1">
      <c r="B44" s="477" t="s">
        <v>46</v>
      </c>
      <c r="C44" s="478">
        <f>SUM(C37:C43)</f>
        <v>4496.4111107917161</v>
      </c>
      <c r="D44" s="478">
        <f t="shared" ref="D44:AB44" si="0">SUM(D37:D43)</f>
        <v>4580.0038358055745</v>
      </c>
      <c r="E44" s="478">
        <f t="shared" si="0"/>
        <v>4670.0025966799267</v>
      </c>
      <c r="F44" s="478">
        <f t="shared" si="0"/>
        <v>4783.4801242659241</v>
      </c>
      <c r="G44" s="478">
        <f t="shared" si="0"/>
        <v>4908.1676345036103</v>
      </c>
      <c r="H44" s="478">
        <f t="shared" si="0"/>
        <v>4997.2102635175615</v>
      </c>
      <c r="I44" s="478">
        <f t="shared" si="0"/>
        <v>5073.5977510869907</v>
      </c>
      <c r="J44" s="478">
        <f t="shared" si="0"/>
        <v>5115.2794713982012</v>
      </c>
      <c r="K44" s="478">
        <f t="shared" si="0"/>
        <v>5165.878713809343</v>
      </c>
      <c r="L44" s="478">
        <f t="shared" si="0"/>
        <v>5253.69011524503</v>
      </c>
      <c r="M44" s="478">
        <f t="shared" si="0"/>
        <v>5247.1693731371415</v>
      </c>
      <c r="N44" s="478">
        <f t="shared" si="0"/>
        <v>5308.4108954680878</v>
      </c>
      <c r="O44" s="478">
        <f t="shared" si="0"/>
        <v>5381.9221925370448</v>
      </c>
      <c r="P44" s="478">
        <f t="shared" si="0"/>
        <v>5411.8158302894471</v>
      </c>
      <c r="Q44" s="478">
        <f t="shared" si="0"/>
        <v>5433.0587004166719</v>
      </c>
      <c r="R44" s="478">
        <f t="shared" si="0"/>
        <v>5410.5881683063353</v>
      </c>
      <c r="S44" s="478">
        <f t="shared" si="0"/>
        <v>5420.6982107707981</v>
      </c>
      <c r="T44" s="478">
        <f t="shared" si="0"/>
        <v>5365.2594805800318</v>
      </c>
      <c r="U44" s="478">
        <f t="shared" si="0"/>
        <v>5431.5743109950399</v>
      </c>
      <c r="V44" s="478">
        <f t="shared" si="0"/>
        <v>5509.7135532005659</v>
      </c>
      <c r="W44" s="478">
        <f t="shared" si="0"/>
        <v>5644.7681152717469</v>
      </c>
      <c r="X44" s="478">
        <f t="shared" si="0"/>
        <v>5781.9847094759953</v>
      </c>
      <c r="Y44" s="478">
        <f t="shared" si="0"/>
        <v>5862.8798358878448</v>
      </c>
      <c r="Z44" s="478">
        <f t="shared" si="0"/>
        <v>5934.6729364809325</v>
      </c>
      <c r="AA44" s="478">
        <f t="shared" si="0"/>
        <v>6013.2869411405127</v>
      </c>
      <c r="AB44" s="478">
        <f t="shared" si="0"/>
        <v>4446.0377060970914</v>
      </c>
    </row>
    <row r="45" spans="2:31">
      <c r="M45" s="1"/>
      <c r="N45" s="1"/>
      <c r="O45" s="1"/>
      <c r="P45" s="1"/>
      <c r="Q45" s="1"/>
      <c r="R45" s="1"/>
      <c r="S45" s="1"/>
      <c r="T45" s="1"/>
      <c r="U45" s="1"/>
      <c r="V45" s="1"/>
      <c r="W45" s="1"/>
      <c r="X45" s="1"/>
      <c r="Y45" s="1"/>
      <c r="Z45" s="1"/>
      <c r="AA45" s="1"/>
      <c r="AB45" s="341"/>
    </row>
  </sheetData>
  <mergeCells count="1">
    <mergeCell ref="Z34:AB34"/>
  </mergeCells>
  <phoneticPr fontId="16" type="noConversion"/>
  <printOptions horizontalCentered="1"/>
  <pageMargins left="0.47244094488188981" right="0.47244094488188981" top="0.51181102362204722" bottom="0.27559055118110237"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N72"/>
  <sheetViews>
    <sheetView zoomScaleNormal="100" workbookViewId="0">
      <selection activeCell="L67" sqref="L67"/>
    </sheetView>
  </sheetViews>
  <sheetFormatPr defaultRowHeight="12.75"/>
  <cols>
    <col min="1" max="1" width="3" customWidth="1"/>
    <col min="2" max="2" width="4.85546875" customWidth="1"/>
    <col min="3" max="10" width="6.7109375" customWidth="1"/>
  </cols>
  <sheetData>
    <row r="1" spans="1:12" ht="14.25" customHeight="1">
      <c r="B1" s="33"/>
      <c r="C1" s="23"/>
      <c r="D1" s="23"/>
      <c r="E1" s="23"/>
      <c r="F1" s="23"/>
      <c r="G1" s="23"/>
      <c r="H1" s="23"/>
      <c r="I1" s="23"/>
      <c r="J1" s="24" t="s">
        <v>69</v>
      </c>
    </row>
    <row r="2" spans="1:12" s="14" customFormat="1" ht="30" customHeight="1">
      <c r="A2"/>
      <c r="B2" s="618" t="s">
        <v>120</v>
      </c>
      <c r="C2" s="619"/>
      <c r="D2" s="619"/>
      <c r="E2" s="619"/>
      <c r="F2" s="619"/>
      <c r="G2" s="619"/>
      <c r="H2" s="619"/>
      <c r="I2" s="619"/>
      <c r="J2" s="619"/>
    </row>
    <row r="3" spans="1:12" ht="15" customHeight="1">
      <c r="B3" s="618" t="s">
        <v>121</v>
      </c>
      <c r="C3" s="619"/>
      <c r="D3" s="619"/>
      <c r="E3" s="619"/>
      <c r="F3" s="619"/>
      <c r="G3" s="619"/>
      <c r="H3" s="619"/>
      <c r="I3" s="619"/>
      <c r="J3" s="619"/>
    </row>
    <row r="4" spans="1:12" s="17" customFormat="1" ht="13.5" customHeight="1">
      <c r="B4" s="620" t="s">
        <v>85</v>
      </c>
      <c r="C4" s="620"/>
      <c r="D4" s="620"/>
      <c r="E4" s="620"/>
      <c r="F4" s="620"/>
      <c r="G4" s="620"/>
      <c r="H4" s="620"/>
      <c r="I4" s="620"/>
      <c r="J4" s="620"/>
    </row>
    <row r="5" spans="1:12" s="15" customFormat="1" ht="20.100000000000001" customHeight="1">
      <c r="B5" s="22"/>
      <c r="C5" s="613" t="s">
        <v>64</v>
      </c>
      <c r="D5" s="613" t="s">
        <v>5</v>
      </c>
      <c r="E5" s="613" t="s">
        <v>1</v>
      </c>
      <c r="F5" s="613" t="s">
        <v>65</v>
      </c>
      <c r="G5" s="613" t="s">
        <v>0</v>
      </c>
      <c r="H5" s="613" t="s">
        <v>45</v>
      </c>
      <c r="I5" s="622" t="s">
        <v>44</v>
      </c>
      <c r="J5" s="613" t="s">
        <v>46</v>
      </c>
    </row>
    <row r="6" spans="1:12" s="15" customFormat="1" ht="20.100000000000001" customHeight="1">
      <c r="B6" s="22"/>
      <c r="C6" s="614"/>
      <c r="D6" s="614"/>
      <c r="E6" s="614"/>
      <c r="F6" s="614"/>
      <c r="G6" s="614"/>
      <c r="H6" s="614"/>
      <c r="I6" s="623"/>
      <c r="J6" s="621"/>
      <c r="K6" s="568"/>
    </row>
    <row r="7" spans="1:12" s="15" customFormat="1" ht="12.75" customHeight="1">
      <c r="B7" s="81">
        <v>1995</v>
      </c>
      <c r="C7" s="575">
        <v>3283.7635352382986</v>
      </c>
      <c r="D7" s="96">
        <v>108.17833035820433</v>
      </c>
      <c r="E7" s="96">
        <v>468.02840644355859</v>
      </c>
      <c r="F7" s="96">
        <v>312.65000000000009</v>
      </c>
      <c r="G7" s="96">
        <v>63.801627306091206</v>
      </c>
      <c r="H7" s="96">
        <v>237.23260425819345</v>
      </c>
      <c r="I7" s="577">
        <v>22.75660718736945</v>
      </c>
      <c r="J7" s="399">
        <f>SUM(C7:I7)</f>
        <v>4496.4111107917161</v>
      </c>
      <c r="K7" s="568"/>
    </row>
    <row r="8" spans="1:12" s="15" customFormat="1" ht="12.75" customHeight="1">
      <c r="A8" s="17"/>
      <c r="B8" s="48">
        <v>1996</v>
      </c>
      <c r="C8" s="96">
        <v>3343.4005296782343</v>
      </c>
      <c r="D8" s="96">
        <v>109.8361427320414</v>
      </c>
      <c r="E8" s="96">
        <v>472.88897060546248</v>
      </c>
      <c r="F8" s="96">
        <v>315.47100000000012</v>
      </c>
      <c r="G8" s="96">
        <v>64.910128525276747</v>
      </c>
      <c r="H8" s="96">
        <v>250.94547155635493</v>
      </c>
      <c r="I8" s="101">
        <v>22.551592708203962</v>
      </c>
      <c r="J8" s="399">
        <f t="shared" ref="J8:J32" si="0">SUM(C8:I8)</f>
        <v>4580.0038358055745</v>
      </c>
      <c r="K8" s="568"/>
    </row>
    <row r="9" spans="1:12" s="15" customFormat="1" ht="12.75" customHeight="1">
      <c r="A9" s="17"/>
      <c r="B9" s="48">
        <v>1997</v>
      </c>
      <c r="C9" s="96">
        <v>3412.1993932868522</v>
      </c>
      <c r="D9" s="96">
        <v>113.86129153737258</v>
      </c>
      <c r="E9" s="96">
        <v>475.72177987370742</v>
      </c>
      <c r="F9" s="96">
        <v>313.14999999999992</v>
      </c>
      <c r="G9" s="96">
        <v>65.322641438807437</v>
      </c>
      <c r="H9" s="96">
        <v>267.40091231414868</v>
      </c>
      <c r="I9" s="101">
        <v>22.346578229038471</v>
      </c>
      <c r="J9" s="399">
        <f t="shared" si="0"/>
        <v>4670.0025966799267</v>
      </c>
      <c r="K9" s="568"/>
    </row>
    <row r="10" spans="1:12" s="15" customFormat="1" ht="12.75" customHeight="1">
      <c r="A10" s="17"/>
      <c r="B10" s="48">
        <v>1998</v>
      </c>
      <c r="C10" s="96">
        <v>3507.1338683711424</v>
      </c>
      <c r="D10" s="96">
        <v>117.9441173104518</v>
      </c>
      <c r="E10" s="96">
        <v>478.18777007612073</v>
      </c>
      <c r="F10" s="96">
        <v>311.64800000000008</v>
      </c>
      <c r="G10" s="96">
        <v>66.047922130725382</v>
      </c>
      <c r="H10" s="96">
        <v>280.42813624740205</v>
      </c>
      <c r="I10" s="101">
        <v>22.090310130081608</v>
      </c>
      <c r="J10" s="399">
        <f t="shared" si="0"/>
        <v>4783.4801242659241</v>
      </c>
      <c r="K10" s="568"/>
    </row>
    <row r="11" spans="1:12" s="17" customFormat="1" ht="12.75" customHeight="1">
      <c r="B11" s="48">
        <v>1999</v>
      </c>
      <c r="C11" s="96">
        <v>3610.5575238836655</v>
      </c>
      <c r="D11" s="96">
        <v>121.47550667004931</v>
      </c>
      <c r="E11" s="96">
        <v>479.38473191406052</v>
      </c>
      <c r="F11" s="96">
        <v>316.50700000000001</v>
      </c>
      <c r="G11" s="96">
        <v>67.010399918778532</v>
      </c>
      <c r="H11" s="96">
        <v>291.39843008593124</v>
      </c>
      <c r="I11" s="101">
        <v>21.834042031124746</v>
      </c>
      <c r="J11" s="399">
        <f t="shared" si="0"/>
        <v>4908.1676345036103</v>
      </c>
      <c r="K11" s="569"/>
      <c r="L11" s="15"/>
    </row>
    <row r="12" spans="1:12" s="17" customFormat="1" ht="12.75" customHeight="1">
      <c r="B12" s="48">
        <v>2000</v>
      </c>
      <c r="C12" s="96">
        <v>3660.3550623140204</v>
      </c>
      <c r="D12" s="96">
        <v>99.230452790164207</v>
      </c>
      <c r="E12" s="96">
        <v>496.48234560773267</v>
      </c>
      <c r="F12" s="96">
        <v>338.58678502490824</v>
      </c>
      <c r="G12" s="96">
        <v>67.843840564744099</v>
      </c>
      <c r="H12" s="96">
        <v>313.33901776298956</v>
      </c>
      <c r="I12" s="101">
        <v>21.372759453002395</v>
      </c>
      <c r="J12" s="399">
        <f t="shared" si="0"/>
        <v>4997.2102635175615</v>
      </c>
      <c r="K12" s="569"/>
      <c r="L12" s="15"/>
    </row>
    <row r="13" spans="1:12" s="17" customFormat="1" ht="13.5" customHeight="1">
      <c r="B13" s="48">
        <v>2001</v>
      </c>
      <c r="C13" s="96">
        <v>3734.2157647230588</v>
      </c>
      <c r="D13" s="96">
        <v>103.2148552429213</v>
      </c>
      <c r="E13" s="96">
        <v>495.60992962193603</v>
      </c>
      <c r="F13" s="96">
        <v>339.89458030944149</v>
      </c>
      <c r="G13" s="96">
        <v>68.539656573900217</v>
      </c>
      <c r="H13" s="96">
        <v>310.59644430335726</v>
      </c>
      <c r="I13" s="101">
        <v>21.526520312376515</v>
      </c>
      <c r="J13" s="399">
        <f t="shared" si="0"/>
        <v>5073.5977510869907</v>
      </c>
      <c r="K13" s="569"/>
      <c r="L13" s="15"/>
    </row>
    <row r="14" spans="1:12" s="17" customFormat="1" ht="12.75" customHeight="1">
      <c r="B14" s="48">
        <v>2002</v>
      </c>
      <c r="C14" s="96">
        <v>3789.3050249260709</v>
      </c>
      <c r="D14" s="96">
        <v>104.54872595057314</v>
      </c>
      <c r="E14" s="96">
        <v>492.83179924435058</v>
      </c>
      <c r="F14" s="96">
        <v>331.90780261380462</v>
      </c>
      <c r="G14" s="96">
        <v>69.374812774150158</v>
      </c>
      <c r="H14" s="96">
        <v>305.11129738409272</v>
      </c>
      <c r="I14" s="101">
        <v>22.200008505158266</v>
      </c>
      <c r="J14" s="399">
        <f t="shared" si="0"/>
        <v>5115.2794713982012</v>
      </c>
      <c r="K14" s="569"/>
      <c r="L14" s="15"/>
    </row>
    <row r="15" spans="1:12" s="17" customFormat="1" ht="12.75" customHeight="1">
      <c r="A15" s="16"/>
      <c r="B15" s="48">
        <v>2003</v>
      </c>
      <c r="C15" s="96">
        <v>3826.1956189610128</v>
      </c>
      <c r="D15" s="96">
        <v>107.60519514408527</v>
      </c>
      <c r="E15" s="96">
        <v>495.56518499416131</v>
      </c>
      <c r="F15" s="96">
        <v>326.77894756335343</v>
      </c>
      <c r="G15" s="96">
        <v>70.18336190555614</v>
      </c>
      <c r="H15" s="96">
        <v>317.45287795243803</v>
      </c>
      <c r="I15" s="101">
        <v>22.097527288736458</v>
      </c>
      <c r="J15" s="399">
        <f t="shared" si="0"/>
        <v>5165.878713809343</v>
      </c>
      <c r="K15" s="569"/>
      <c r="L15" s="15"/>
    </row>
    <row r="16" spans="1:12" s="17" customFormat="1" ht="12.75" customHeight="1" thickBot="1">
      <c r="A16" s="16"/>
      <c r="B16" s="48">
        <v>2004</v>
      </c>
      <c r="C16" s="96">
        <v>3878.1627438382161</v>
      </c>
      <c r="D16" s="96">
        <v>111.10910792875599</v>
      </c>
      <c r="E16" s="96">
        <v>500.16537130745064</v>
      </c>
      <c r="F16" s="96">
        <v>331.947</v>
      </c>
      <c r="G16" s="96">
        <v>72.445632887244102</v>
      </c>
      <c r="H16" s="96">
        <v>338.02217889968028</v>
      </c>
      <c r="I16" s="101">
        <v>21.838080383682794</v>
      </c>
      <c r="J16" s="399">
        <f t="shared" si="0"/>
        <v>5253.69011524503</v>
      </c>
      <c r="K16" s="569"/>
      <c r="L16" s="15"/>
    </row>
    <row r="17" spans="1:14" s="17" customFormat="1" ht="12.75" customHeight="1" thickTop="1">
      <c r="B17" s="48">
        <v>2005</v>
      </c>
      <c r="C17" s="96">
        <v>3839.1794808863438</v>
      </c>
      <c r="D17" s="96">
        <v>114.62024023307403</v>
      </c>
      <c r="E17" s="96">
        <v>497.75543070272653</v>
      </c>
      <c r="F17" s="96">
        <v>339.82400000000007</v>
      </c>
      <c r="G17" s="96">
        <v>73.154697458878715</v>
      </c>
      <c r="H17" s="96">
        <v>361.33405330655478</v>
      </c>
      <c r="I17" s="579">
        <v>21.301470549563202</v>
      </c>
      <c r="J17" s="399">
        <f t="shared" si="0"/>
        <v>5247.1693731371415</v>
      </c>
      <c r="K17" s="569"/>
      <c r="L17" s="15"/>
    </row>
    <row r="18" spans="1:14" s="16" customFormat="1" ht="12.75" customHeight="1">
      <c r="A18" s="20"/>
      <c r="B18" s="48">
        <v>2006</v>
      </c>
      <c r="C18" s="96">
        <v>3875.2614469870077</v>
      </c>
      <c r="D18" s="96">
        <v>113.55140951987417</v>
      </c>
      <c r="E18" s="96">
        <v>497.84121747374417</v>
      </c>
      <c r="F18" s="96">
        <v>349.37900000000002</v>
      </c>
      <c r="G18" s="96">
        <v>74.583334218657839</v>
      </c>
      <c r="H18" s="96">
        <v>376.41820733453238</v>
      </c>
      <c r="I18" s="101">
        <v>21.376279934270869</v>
      </c>
      <c r="J18" s="399">
        <f t="shared" si="0"/>
        <v>5308.4108954680878</v>
      </c>
      <c r="K18" s="570"/>
      <c r="L18" s="15"/>
    </row>
    <row r="19" spans="1:14" s="16" customFormat="1" ht="12.75" customHeight="1" thickBot="1">
      <c r="A19" s="17"/>
      <c r="B19" s="48">
        <v>2007</v>
      </c>
      <c r="C19" s="96">
        <v>3921.2560941458078</v>
      </c>
      <c r="D19" s="96">
        <v>109.55265443553509</v>
      </c>
      <c r="E19" s="96">
        <v>507.88321228594589</v>
      </c>
      <c r="F19" s="96">
        <v>353.35600000000005</v>
      </c>
      <c r="G19" s="96">
        <v>76.350815575898523</v>
      </c>
      <c r="H19" s="578">
        <v>392.1880047274181</v>
      </c>
      <c r="I19" s="101">
        <v>21.335411366439864</v>
      </c>
      <c r="J19" s="399">
        <f t="shared" si="0"/>
        <v>5381.9221925370448</v>
      </c>
      <c r="K19" s="570"/>
      <c r="L19" s="15"/>
    </row>
    <row r="20" spans="1:14" s="16" customFormat="1" ht="12.75" customHeight="1" thickTop="1">
      <c r="A20" s="17"/>
      <c r="B20" s="48">
        <v>2008</v>
      </c>
      <c r="C20" s="96">
        <v>3931.6239841889396</v>
      </c>
      <c r="D20" s="96">
        <v>114.47826378711703</v>
      </c>
      <c r="E20" s="96">
        <v>514.13296293375333</v>
      </c>
      <c r="F20" s="96">
        <v>366.58582500000006</v>
      </c>
      <c r="G20" s="96">
        <v>79.275654232482054</v>
      </c>
      <c r="H20" s="96">
        <v>383.84848853039728</v>
      </c>
      <c r="I20" s="101">
        <v>21.870651616757332</v>
      </c>
      <c r="J20" s="399">
        <f t="shared" si="0"/>
        <v>5411.8158302894471</v>
      </c>
      <c r="K20" s="570"/>
      <c r="L20" s="15"/>
    </row>
    <row r="21" spans="1:14" s="16" customFormat="1" ht="12.75" customHeight="1">
      <c r="A21" s="17"/>
      <c r="B21" s="48">
        <v>2009</v>
      </c>
      <c r="C21" s="96">
        <v>4009.2120907480175</v>
      </c>
      <c r="D21" s="96">
        <v>111.97055845256972</v>
      </c>
      <c r="E21" s="96">
        <v>489.74897799444329</v>
      </c>
      <c r="F21" s="96">
        <v>359.25000000000006</v>
      </c>
      <c r="G21" s="96">
        <v>78.641523268954529</v>
      </c>
      <c r="H21" s="96">
        <v>361.7884411244533</v>
      </c>
      <c r="I21" s="101">
        <v>22.447108828233201</v>
      </c>
      <c r="J21" s="399">
        <f t="shared" si="0"/>
        <v>5433.0587004166719</v>
      </c>
      <c r="K21" s="570"/>
      <c r="L21" s="15"/>
    </row>
    <row r="22" spans="1:14" s="16" customFormat="1" ht="12.75" customHeight="1">
      <c r="A22" s="17"/>
      <c r="B22" s="48">
        <v>2010</v>
      </c>
      <c r="C22" s="96">
        <v>3975.8509514257871</v>
      </c>
      <c r="D22" s="96">
        <v>113.81001922034366</v>
      </c>
      <c r="E22" s="96">
        <v>482.18730539438303</v>
      </c>
      <c r="F22" s="96">
        <v>358.28699999999992</v>
      </c>
      <c r="G22" s="96">
        <v>80.710574773023438</v>
      </c>
      <c r="H22" s="96">
        <v>377.25302681549641</v>
      </c>
      <c r="I22" s="101">
        <v>22.489290677301</v>
      </c>
      <c r="J22" s="399">
        <f t="shared" si="0"/>
        <v>5410.5881683063353</v>
      </c>
      <c r="K22" s="570"/>
      <c r="L22" s="15"/>
      <c r="N22" s="17"/>
    </row>
    <row r="23" spans="1:14" s="16" customFormat="1" ht="12.75" customHeight="1">
      <c r="A23" s="17"/>
      <c r="B23" s="48">
        <v>2011</v>
      </c>
      <c r="C23" s="96">
        <v>3943.6434280371873</v>
      </c>
      <c r="D23" s="96">
        <v>117.74993670400279</v>
      </c>
      <c r="E23" s="96">
        <v>485.63631790802879</v>
      </c>
      <c r="F23" s="96">
        <v>364.05000000000007</v>
      </c>
      <c r="G23" s="96">
        <v>81.086772454899219</v>
      </c>
      <c r="H23" s="96">
        <v>408.5218829471508</v>
      </c>
      <c r="I23" s="101">
        <v>20.009872719529731</v>
      </c>
      <c r="J23" s="399">
        <f t="shared" si="0"/>
        <v>5420.6982107707981</v>
      </c>
      <c r="K23" s="570"/>
      <c r="L23" s="15"/>
      <c r="N23" s="17"/>
    </row>
    <row r="24" spans="1:14" s="16" customFormat="1" ht="12.75" customHeight="1">
      <c r="A24" s="17"/>
      <c r="B24" s="48">
        <v>2012</v>
      </c>
      <c r="C24" s="96">
        <v>3898.4522717688174</v>
      </c>
      <c r="D24" s="96">
        <v>115.14821585220363</v>
      </c>
      <c r="E24" s="96">
        <v>481.61384233103496</v>
      </c>
      <c r="F24" s="96">
        <v>367.29600000000005</v>
      </c>
      <c r="G24" s="96">
        <v>82.162489948189531</v>
      </c>
      <c r="H24" s="96">
        <v>402.06251217537272</v>
      </c>
      <c r="I24" s="101">
        <v>18.524148504413564</v>
      </c>
      <c r="J24" s="399">
        <f t="shared" si="0"/>
        <v>5365.2594805800318</v>
      </c>
      <c r="K24" s="570"/>
      <c r="L24" s="15"/>
      <c r="N24" s="17"/>
    </row>
    <row r="25" spans="1:14" s="16" customFormat="1" ht="12.75" customHeight="1">
      <c r="A25" s="17"/>
      <c r="B25" s="48">
        <v>2013</v>
      </c>
      <c r="C25" s="96">
        <v>3957.2047601063855</v>
      </c>
      <c r="D25" s="96">
        <v>114.70387523401597</v>
      </c>
      <c r="E25" s="96">
        <v>480.52524025056505</v>
      </c>
      <c r="F25" s="96">
        <v>371.79399999999993</v>
      </c>
      <c r="G25" s="96">
        <v>82.04072394914148</v>
      </c>
      <c r="H25" s="96">
        <v>406.04055592025537</v>
      </c>
      <c r="I25" s="101">
        <v>19.265155534676669</v>
      </c>
      <c r="J25" s="399">
        <f t="shared" si="0"/>
        <v>5431.5743109950399</v>
      </c>
      <c r="K25" s="570"/>
      <c r="L25" s="15"/>
      <c r="N25" s="17"/>
    </row>
    <row r="26" spans="1:14" s="16" customFormat="1" ht="12.75" customHeight="1">
      <c r="A26" s="17"/>
      <c r="B26" s="48">
        <v>2014</v>
      </c>
      <c r="C26" s="96">
        <v>4012.517033684042</v>
      </c>
      <c r="D26" s="96">
        <v>117.44779065898926</v>
      </c>
      <c r="E26" s="96">
        <v>476.15402052828767</v>
      </c>
      <c r="F26" s="96">
        <v>376.27699999999999</v>
      </c>
      <c r="G26" s="96">
        <v>82.230973234256581</v>
      </c>
      <c r="H26" s="96">
        <v>425.64533030520931</v>
      </c>
      <c r="I26" s="101">
        <v>19.44140478978127</v>
      </c>
      <c r="J26" s="399">
        <f t="shared" si="0"/>
        <v>5509.7135532005659</v>
      </c>
      <c r="K26" s="570"/>
      <c r="L26" s="15"/>
      <c r="N26" s="17"/>
    </row>
    <row r="27" spans="1:14" s="16" customFormat="1" ht="12.75" customHeight="1">
      <c r="A27" s="17"/>
      <c r="B27" s="48">
        <v>2015</v>
      </c>
      <c r="C27" s="96">
        <v>4101.0144731375849</v>
      </c>
      <c r="D27" s="96">
        <v>117.37810544539416</v>
      </c>
      <c r="E27" s="96">
        <v>493.42750370932708</v>
      </c>
      <c r="F27" s="96">
        <v>381.55199999999996</v>
      </c>
      <c r="G27" s="96">
        <v>80.178775886067911</v>
      </c>
      <c r="H27" s="96">
        <v>451.83641055997526</v>
      </c>
      <c r="I27" s="101">
        <v>19.380846533397605</v>
      </c>
      <c r="J27" s="399">
        <f t="shared" si="0"/>
        <v>5644.7681152717469</v>
      </c>
      <c r="K27" s="570"/>
      <c r="L27" s="15"/>
      <c r="N27" s="17"/>
    </row>
    <row r="28" spans="1:14" s="16" customFormat="1" ht="12.75" customHeight="1">
      <c r="A28" s="17"/>
      <c r="B28" s="48">
        <v>2016</v>
      </c>
      <c r="C28" s="96">
        <v>4184.9652576892595</v>
      </c>
      <c r="D28" s="96">
        <v>118.6691150624878</v>
      </c>
      <c r="E28" s="96">
        <v>498.25822622168829</v>
      </c>
      <c r="F28" s="96">
        <v>386.52356499999996</v>
      </c>
      <c r="G28" s="96">
        <v>82.558854719371411</v>
      </c>
      <c r="H28" s="96">
        <v>492.56917173903344</v>
      </c>
      <c r="I28" s="101">
        <v>18.440519044155</v>
      </c>
      <c r="J28" s="399">
        <f t="shared" si="0"/>
        <v>5781.9847094759953</v>
      </c>
      <c r="K28" s="570"/>
      <c r="L28" s="15"/>
    </row>
    <row r="29" spans="1:14" s="16" customFormat="1" ht="12.75" customHeight="1">
      <c r="A29" s="17"/>
      <c r="B29" s="48">
        <v>2017</v>
      </c>
      <c r="C29" s="96">
        <v>4228.5302524170365</v>
      </c>
      <c r="D29" s="96">
        <v>112.18867926539227</v>
      </c>
      <c r="E29" s="96">
        <v>478.97551512122959</v>
      </c>
      <c r="F29" s="96">
        <v>400.81900000000007</v>
      </c>
      <c r="G29" s="96">
        <v>84.256299271363318</v>
      </c>
      <c r="H29" s="96">
        <v>538.4233879618447</v>
      </c>
      <c r="I29" s="101">
        <v>19.686701850978533</v>
      </c>
      <c r="J29" s="399">
        <f t="shared" si="0"/>
        <v>5862.8798358878448</v>
      </c>
      <c r="K29" s="570"/>
      <c r="L29" s="15"/>
    </row>
    <row r="30" spans="1:14" s="16" customFormat="1" ht="12.75" customHeight="1">
      <c r="A30" s="17"/>
      <c r="B30" s="48">
        <v>2018</v>
      </c>
      <c r="C30" s="96">
        <v>4256.984848313492</v>
      </c>
      <c r="D30" s="96">
        <v>106.7909468730537</v>
      </c>
      <c r="E30" s="96">
        <v>484.05084638946016</v>
      </c>
      <c r="F30" s="96">
        <v>407.30500000000001</v>
      </c>
      <c r="G30" s="96">
        <v>86.914228055139361</v>
      </c>
      <c r="H30" s="96">
        <v>571.81943502104752</v>
      </c>
      <c r="I30" s="101">
        <v>20.807631828738668</v>
      </c>
      <c r="J30" s="399">
        <f t="shared" si="0"/>
        <v>5934.6729364809325</v>
      </c>
      <c r="K30" s="570"/>
      <c r="L30" s="15"/>
    </row>
    <row r="31" spans="1:14" s="16" customFormat="1" ht="12.75" customHeight="1">
      <c r="A31" s="17"/>
      <c r="B31" s="48">
        <v>2019</v>
      </c>
      <c r="C31" s="576">
        <v>4299.8618238863901</v>
      </c>
      <c r="D31" s="576">
        <v>111.28071143296989</v>
      </c>
      <c r="E31" s="576">
        <v>487.54116635605931</v>
      </c>
      <c r="F31" s="576">
        <v>420.916</v>
      </c>
      <c r="G31" s="576">
        <v>87.145163582493609</v>
      </c>
      <c r="H31" s="576">
        <v>585.456758024176</v>
      </c>
      <c r="I31" s="580">
        <v>21.085317858424787</v>
      </c>
      <c r="J31" s="399">
        <f t="shared" si="0"/>
        <v>6013.2869411405127</v>
      </c>
      <c r="K31" s="570"/>
      <c r="L31" s="15"/>
    </row>
    <row r="32" spans="1:14" ht="15" customHeight="1">
      <c r="A32" s="31"/>
      <c r="B32" s="48">
        <v>2020</v>
      </c>
      <c r="C32" s="576">
        <v>3582.953692253092</v>
      </c>
      <c r="D32" s="576">
        <v>100.1484258259586</v>
      </c>
      <c r="E32" s="576">
        <v>293.55746951726962</v>
      </c>
      <c r="F32" s="576">
        <f>rail_pkm!AI6</f>
        <v>227.262</v>
      </c>
      <c r="G32" s="576">
        <v>53.876812436685277</v>
      </c>
      <c r="H32" s="576">
        <v>177.9002235196734</v>
      </c>
      <c r="I32" s="580">
        <v>10.339082544412786</v>
      </c>
      <c r="J32" s="399">
        <f t="shared" si="0"/>
        <v>4446.0377060970914</v>
      </c>
      <c r="K32" s="341"/>
      <c r="L32" s="597"/>
    </row>
    <row r="33" spans="1:11" s="20" customFormat="1" ht="23.1" customHeight="1">
      <c r="A33" s="31"/>
      <c r="B33" s="381" t="s">
        <v>180</v>
      </c>
      <c r="C33" s="97">
        <f>C32/C7-1</f>
        <v>9.1111967656672732E-2</v>
      </c>
      <c r="D33" s="97">
        <f t="shared" ref="D33:J33" si="1">D32/D7-1</f>
        <v>-7.4228401433603208E-2</v>
      </c>
      <c r="E33" s="97">
        <f t="shared" si="1"/>
        <v>-0.3727785205433447</v>
      </c>
      <c r="F33" s="97">
        <f t="shared" si="1"/>
        <v>-0.27311050695666106</v>
      </c>
      <c r="G33" s="97">
        <f t="shared" si="1"/>
        <v>-0.15555739388575751</v>
      </c>
      <c r="H33" s="97">
        <f t="shared" si="1"/>
        <v>-0.250102134670938</v>
      </c>
      <c r="I33" s="476">
        <f t="shared" si="1"/>
        <v>-0.5456667833089256</v>
      </c>
      <c r="J33" s="97">
        <f t="shared" si="1"/>
        <v>-1.120302469089729E-2</v>
      </c>
      <c r="K33" s="571"/>
    </row>
    <row r="34" spans="1:11" ht="23.1" customHeight="1">
      <c r="A34" s="31"/>
      <c r="B34" s="100" t="s">
        <v>48</v>
      </c>
      <c r="C34" s="98">
        <f>(POWER((C32/C7), 1/25) -1)</f>
        <v>3.4939829796500899E-3</v>
      </c>
      <c r="D34" s="98">
        <f t="shared" ref="D34:J34" si="2">(POWER((D32/D7), 1/25) -1)</f>
        <v>-3.0803550840147187E-3</v>
      </c>
      <c r="E34" s="98">
        <f t="shared" si="2"/>
        <v>-1.8485235471407457E-2</v>
      </c>
      <c r="F34" s="98">
        <f t="shared" si="2"/>
        <v>-1.2678178768259385E-2</v>
      </c>
      <c r="G34" s="98">
        <f t="shared" si="2"/>
        <v>-6.7403217181156716E-3</v>
      </c>
      <c r="H34" s="98">
        <f t="shared" si="2"/>
        <v>-1.1446712561825834E-2</v>
      </c>
      <c r="I34" s="326">
        <f t="shared" si="2"/>
        <v>-3.1064250918773073E-2</v>
      </c>
      <c r="J34" s="326">
        <f t="shared" si="2"/>
        <v>-4.5054852189974071E-4</v>
      </c>
    </row>
    <row r="35" spans="1:11" s="20" customFormat="1" ht="23.1" customHeight="1">
      <c r="A35" s="31"/>
      <c r="B35" s="381" t="s">
        <v>178</v>
      </c>
      <c r="C35" s="97">
        <f>C32/C12-1</f>
        <v>-2.114586392392126E-2</v>
      </c>
      <c r="D35" s="97">
        <f t="shared" ref="D35:J35" si="3">D32/D12-1</f>
        <v>9.2509205589896837E-3</v>
      </c>
      <c r="E35" s="97">
        <f t="shared" si="3"/>
        <v>-0.40872526059726721</v>
      </c>
      <c r="F35" s="97">
        <f t="shared" si="3"/>
        <v>-0.32879246901711945</v>
      </c>
      <c r="G35" s="97">
        <f t="shared" si="3"/>
        <v>-0.205870245725991</v>
      </c>
      <c r="H35" s="97">
        <f t="shared" si="3"/>
        <v>-0.43224362931322646</v>
      </c>
      <c r="I35" s="476">
        <f>I32/I12-1</f>
        <v>-0.51624952467425178</v>
      </c>
      <c r="J35" s="476">
        <f t="shared" si="3"/>
        <v>-0.11029605086748884</v>
      </c>
    </row>
    <row r="36" spans="1:11" ht="23.1" customHeight="1">
      <c r="B36" s="100" t="s">
        <v>48</v>
      </c>
      <c r="C36" s="98">
        <f>(POWER((C32/C12), 1/20) -1)</f>
        <v>-1.0680612323588079E-3</v>
      </c>
      <c r="D36" s="98">
        <f t="shared" ref="D36:J36" si="4">(POWER((D32/D12), 1/20) -1)</f>
        <v>4.6052565301102355E-4</v>
      </c>
      <c r="E36" s="98">
        <f t="shared" si="4"/>
        <v>-2.5931573644489059E-2</v>
      </c>
      <c r="F36" s="98">
        <f t="shared" si="4"/>
        <v>-1.9736479687135322E-2</v>
      </c>
      <c r="G36" s="98">
        <f t="shared" si="4"/>
        <v>-1.1459257400207257E-2</v>
      </c>
      <c r="H36" s="98">
        <f t="shared" si="4"/>
        <v>-2.7906362083048197E-2</v>
      </c>
      <c r="I36" s="326">
        <f t="shared" si="4"/>
        <v>-3.5658026132382226E-2</v>
      </c>
      <c r="J36" s="326">
        <f t="shared" si="4"/>
        <v>-5.8262866278864234E-3</v>
      </c>
    </row>
    <row r="37" spans="1:11" s="31" customFormat="1" ht="22.5">
      <c r="A37" s="15"/>
      <c r="B37" s="114" t="s">
        <v>179</v>
      </c>
      <c r="C37" s="99">
        <f>C32/C31-1</f>
        <v>-0.16672817895002201</v>
      </c>
      <c r="D37" s="99">
        <f t="shared" ref="D37:J37" si="5">D32/D31-1</f>
        <v>-0.10003787236494122</v>
      </c>
      <c r="E37" s="99">
        <f t="shared" si="5"/>
        <v>-0.39788167692309329</v>
      </c>
      <c r="F37" s="99">
        <f t="shared" si="5"/>
        <v>-0.46007754516340549</v>
      </c>
      <c r="G37" s="99">
        <f t="shared" si="5"/>
        <v>-0.38175785985318333</v>
      </c>
      <c r="H37" s="99">
        <f t="shared" si="5"/>
        <v>-0.69613430696391898</v>
      </c>
      <c r="I37" s="327">
        <f t="shared" si="5"/>
        <v>-0.50965488811534643</v>
      </c>
      <c r="J37" s="327">
        <f t="shared" si="5"/>
        <v>-0.26063104095713885</v>
      </c>
    </row>
    <row r="38" spans="1:11" ht="12" customHeight="1">
      <c r="A38" s="15"/>
    </row>
    <row r="39" spans="1:11" s="15" customFormat="1" ht="20.100000000000001" customHeight="1">
      <c r="A39"/>
      <c r="B39" s="615" t="s">
        <v>49</v>
      </c>
      <c r="C39" s="615"/>
      <c r="D39" s="615"/>
      <c r="E39" s="615"/>
      <c r="F39" s="615"/>
      <c r="G39" s="615"/>
      <c r="H39" s="615"/>
      <c r="I39" s="615"/>
      <c r="J39" s="615"/>
    </row>
    <row r="40" spans="1:11" s="15" customFormat="1" ht="20.100000000000001" customHeight="1">
      <c r="A40"/>
      <c r="B40" s="616" t="s">
        <v>38</v>
      </c>
      <c r="C40" s="616"/>
      <c r="D40" s="616"/>
      <c r="E40" s="616"/>
      <c r="F40" s="616"/>
      <c r="G40" s="616"/>
      <c r="H40" s="616"/>
      <c r="I40" s="616"/>
      <c r="J40" s="616"/>
    </row>
    <row r="41" spans="1:11" s="15" customFormat="1" ht="17.25" customHeight="1">
      <c r="A41"/>
      <c r="B41" s="22"/>
      <c r="C41" s="613" t="s">
        <v>64</v>
      </c>
      <c r="D41" s="613" t="s">
        <v>5</v>
      </c>
      <c r="E41" s="613" t="s">
        <v>1</v>
      </c>
      <c r="F41" s="613" t="s">
        <v>65</v>
      </c>
      <c r="G41" s="613" t="s">
        <v>0</v>
      </c>
      <c r="H41" s="613" t="s">
        <v>45</v>
      </c>
      <c r="I41" s="613" t="s">
        <v>44</v>
      </c>
      <c r="J41" s="21"/>
    </row>
    <row r="42" spans="1:11" s="15" customFormat="1" ht="12.75" customHeight="1">
      <c r="A42"/>
      <c r="B42" s="387"/>
      <c r="C42" s="614"/>
      <c r="D42" s="614"/>
      <c r="E42" s="614"/>
      <c r="F42" s="614"/>
      <c r="G42" s="614"/>
      <c r="H42" s="614"/>
      <c r="I42" s="614"/>
      <c r="J42" s="338"/>
    </row>
    <row r="43" spans="1:11" s="15" customFormat="1" ht="12.75" customHeight="1">
      <c r="A43"/>
      <c r="B43" s="81">
        <v>1995</v>
      </c>
      <c r="C43" s="96">
        <f>C7/$J7*100</f>
        <v>73.030767301437933</v>
      </c>
      <c r="D43" s="96">
        <f t="shared" ref="D43:I43" si="6">D7/$J7*100</f>
        <v>2.4058816619007195</v>
      </c>
      <c r="E43" s="96">
        <f t="shared" si="6"/>
        <v>10.408932700131803</v>
      </c>
      <c r="F43" s="96">
        <f t="shared" si="6"/>
        <v>6.9533232681864243</v>
      </c>
      <c r="G43" s="96">
        <f t="shared" si="6"/>
        <v>1.4189455931412194</v>
      </c>
      <c r="H43" s="96">
        <f t="shared" si="6"/>
        <v>5.2760434580551987</v>
      </c>
      <c r="I43" s="101">
        <f t="shared" si="6"/>
        <v>0.50610601714669556</v>
      </c>
      <c r="J43" s="21"/>
    </row>
    <row r="44" spans="1:11" s="15" customFormat="1" ht="12.75" customHeight="1">
      <c r="A44" s="17"/>
      <c r="B44" s="48">
        <v>1996</v>
      </c>
      <c r="C44" s="96">
        <f t="shared" ref="C44:I44" si="7">C8/$J8*100</f>
        <v>72.999950426682673</v>
      </c>
      <c r="D44" s="96">
        <f t="shared" si="7"/>
        <v>2.3981670467907454</v>
      </c>
      <c r="E44" s="96">
        <f t="shared" si="7"/>
        <v>10.325078047064263</v>
      </c>
      <c r="F44" s="96">
        <f t="shared" si="7"/>
        <v>6.8880073316469632</v>
      </c>
      <c r="G44" s="96">
        <f t="shared" si="7"/>
        <v>1.4172505275611793</v>
      </c>
      <c r="H44" s="96">
        <f t="shared" si="7"/>
        <v>5.4791541787478932</v>
      </c>
      <c r="I44" s="101">
        <f t="shared" si="7"/>
        <v>0.49239244150627165</v>
      </c>
      <c r="J44" s="16"/>
    </row>
    <row r="45" spans="1:11" ht="12.75" customHeight="1">
      <c r="A45" s="17"/>
      <c r="B45" s="48">
        <v>1997</v>
      </c>
      <c r="C45" s="96">
        <f t="shared" ref="C45:I45" si="8">C9/$J9*100</f>
        <v>73.066327537220388</v>
      </c>
      <c r="D45" s="96">
        <f t="shared" si="8"/>
        <v>2.4381419320477611</v>
      </c>
      <c r="E45" s="96">
        <f t="shared" si="8"/>
        <v>10.186756217478662</v>
      </c>
      <c r="F45" s="96">
        <f t="shared" si="8"/>
        <v>6.705563723297062</v>
      </c>
      <c r="G45" s="96">
        <f t="shared" si="8"/>
        <v>1.3987709875203851</v>
      </c>
      <c r="H45" s="96">
        <f t="shared" si="8"/>
        <v>5.7259264160635297</v>
      </c>
      <c r="I45" s="101">
        <f t="shared" si="8"/>
        <v>0.47851318637221874</v>
      </c>
      <c r="J45" s="16"/>
    </row>
    <row r="46" spans="1:11" ht="12.75" customHeight="1">
      <c r="A46" s="16"/>
      <c r="B46" s="48">
        <v>1998</v>
      </c>
      <c r="C46" s="96">
        <f t="shared" ref="C46:I46" si="9">C10/$J10*100</f>
        <v>73.317621841469432</v>
      </c>
      <c r="D46" s="96">
        <f t="shared" si="9"/>
        <v>2.4656550094592813</v>
      </c>
      <c r="E46" s="96">
        <f t="shared" si="9"/>
        <v>9.9966500885065077</v>
      </c>
      <c r="F46" s="96">
        <f t="shared" si="9"/>
        <v>6.5150892635479654</v>
      </c>
      <c r="G46" s="96">
        <f t="shared" si="9"/>
        <v>1.3807504246892035</v>
      </c>
      <c r="H46" s="96">
        <f t="shared" si="9"/>
        <v>5.8624292139279399</v>
      </c>
      <c r="I46" s="101">
        <f t="shared" si="9"/>
        <v>0.46180415839966726</v>
      </c>
      <c r="J46" s="16"/>
    </row>
    <row r="47" spans="1:11" ht="12.75" customHeight="1">
      <c r="A47" s="16"/>
      <c r="B47" s="48">
        <v>1999</v>
      </c>
      <c r="C47" s="96">
        <f t="shared" ref="C47:I47" si="10">C11/$J11*100</f>
        <v>73.562229181049986</v>
      </c>
      <c r="D47" s="96">
        <f t="shared" si="10"/>
        <v>2.4749665397753837</v>
      </c>
      <c r="E47" s="96">
        <f t="shared" si="10"/>
        <v>9.7670814774960988</v>
      </c>
      <c r="F47" s="96">
        <f t="shared" si="10"/>
        <v>6.4485776275245348</v>
      </c>
      <c r="G47" s="96">
        <f t="shared" si="10"/>
        <v>1.3652834399482701</v>
      </c>
      <c r="H47" s="96">
        <f t="shared" si="10"/>
        <v>5.9370105462056397</v>
      </c>
      <c r="I47" s="101">
        <f t="shared" si="10"/>
        <v>0.44485118800008017</v>
      </c>
      <c r="J47" s="16"/>
    </row>
    <row r="48" spans="1:11" ht="12.75" customHeight="1">
      <c r="A48" s="17"/>
      <c r="B48" s="48">
        <v>2000</v>
      </c>
      <c r="C48" s="96">
        <f t="shared" ref="C48:I48" si="11">C12/$J12*100</f>
        <v>73.247969752977298</v>
      </c>
      <c r="D48" s="96">
        <f t="shared" si="11"/>
        <v>1.9857169812245481</v>
      </c>
      <c r="E48" s="96">
        <f t="shared" si="11"/>
        <v>9.9351902246806052</v>
      </c>
      <c r="F48" s="96">
        <f t="shared" si="11"/>
        <v>6.775516081378079</v>
      </c>
      <c r="G48" s="96">
        <f t="shared" si="11"/>
        <v>1.3576342996820085</v>
      </c>
      <c r="H48" s="96">
        <f t="shared" si="11"/>
        <v>6.2702788403870082</v>
      </c>
      <c r="I48" s="101">
        <f t="shared" si="11"/>
        <v>0.42769381967045755</v>
      </c>
      <c r="J48" s="16"/>
    </row>
    <row r="49" spans="1:10" ht="12.75" customHeight="1">
      <c r="A49" s="17"/>
      <c r="B49" s="48">
        <v>2001</v>
      </c>
      <c r="C49" s="96">
        <f t="shared" ref="C49:I49" si="12">C13/$J13*100</f>
        <v>73.600942524917812</v>
      </c>
      <c r="D49" s="96">
        <f t="shared" si="12"/>
        <v>2.0343523532351</v>
      </c>
      <c r="E49" s="96">
        <f t="shared" si="12"/>
        <v>9.7684119620195418</v>
      </c>
      <c r="F49" s="96">
        <f t="shared" si="12"/>
        <v>6.6992812001428561</v>
      </c>
      <c r="G49" s="96">
        <f t="shared" si="12"/>
        <v>1.3509083679173417</v>
      </c>
      <c r="H49" s="96">
        <f t="shared" si="12"/>
        <v>6.1218184716518698</v>
      </c>
      <c r="I49" s="101">
        <f t="shared" si="12"/>
        <v>0.42428512011549546</v>
      </c>
      <c r="J49" s="19"/>
    </row>
    <row r="50" spans="1:10" s="17" customFormat="1" ht="12.75" customHeight="1">
      <c r="B50" s="48">
        <v>2002</v>
      </c>
      <c r="C50" s="96">
        <f t="shared" ref="C50:I50" si="13">C14/$J14*100</f>
        <v>74.07816222190317</v>
      </c>
      <c r="D50" s="96">
        <f t="shared" si="13"/>
        <v>2.0438516905117599</v>
      </c>
      <c r="E50" s="96">
        <f t="shared" si="13"/>
        <v>9.6345038819480333</v>
      </c>
      <c r="F50" s="96">
        <f t="shared" si="13"/>
        <v>6.4885565777910772</v>
      </c>
      <c r="G50" s="96">
        <f t="shared" si="13"/>
        <v>1.3562272239875757</v>
      </c>
      <c r="H50" s="96">
        <f t="shared" si="13"/>
        <v>5.9647043546712446</v>
      </c>
      <c r="I50" s="101">
        <f t="shared" si="13"/>
        <v>0.43399404918711426</v>
      </c>
      <c r="J50" s="19"/>
    </row>
    <row r="51" spans="1:10" s="17" customFormat="1" ht="12.75" customHeight="1">
      <c r="A51"/>
      <c r="B51" s="48">
        <v>2003</v>
      </c>
      <c r="C51" s="96">
        <f t="shared" ref="C51:I51" si="14">C15/$J15*100</f>
        <v>74.066694766427418</v>
      </c>
      <c r="D51" s="96">
        <f t="shared" si="14"/>
        <v>2.0829988682552072</v>
      </c>
      <c r="E51" s="96">
        <f t="shared" si="14"/>
        <v>9.5930472325922889</v>
      </c>
      <c r="F51" s="96">
        <f t="shared" si="14"/>
        <v>6.3257185401936216</v>
      </c>
      <c r="G51" s="96">
        <f t="shared" si="14"/>
        <v>1.3585948450152947</v>
      </c>
      <c r="H51" s="96">
        <f t="shared" si="14"/>
        <v>6.1451864346684744</v>
      </c>
      <c r="I51" s="101">
        <f t="shared" si="14"/>
        <v>0.42775931284770019</v>
      </c>
      <c r="J51" s="28"/>
    </row>
    <row r="52" spans="1:10" s="16" customFormat="1" ht="12.75" customHeight="1">
      <c r="A52"/>
      <c r="B52" s="48">
        <v>2004</v>
      </c>
      <c r="C52" s="96">
        <f t="shared" ref="C52:I52" si="15">C16/$J16*100</f>
        <v>73.817881503605591</v>
      </c>
      <c r="D52" s="96">
        <f t="shared" si="15"/>
        <v>2.1148774573959415</v>
      </c>
      <c r="E52" s="96">
        <f t="shared" si="15"/>
        <v>9.5202678562270542</v>
      </c>
      <c r="F52" s="96">
        <f t="shared" si="15"/>
        <v>6.3183589575784893</v>
      </c>
      <c r="G52" s="96">
        <f t="shared" si="15"/>
        <v>1.3789475834713418</v>
      </c>
      <c r="H52" s="96">
        <f t="shared" si="15"/>
        <v>6.4339953724871544</v>
      </c>
      <c r="I52" s="101">
        <f t="shared" si="15"/>
        <v>0.41567126923442982</v>
      </c>
      <c r="J52" s="28"/>
    </row>
    <row r="53" spans="1:10" s="16" customFormat="1" ht="12.75" customHeight="1">
      <c r="A53"/>
      <c r="B53" s="48">
        <v>2005</v>
      </c>
      <c r="C53" s="96">
        <f t="shared" ref="C53:I53" si="16">C17/$J17*100</f>
        <v>73.166677266813693</v>
      </c>
      <c r="D53" s="96">
        <f t="shared" si="16"/>
        <v>2.1844204385677317</v>
      </c>
      <c r="E53" s="96">
        <f t="shared" si="16"/>
        <v>9.4861704531777278</v>
      </c>
      <c r="F53" s="96">
        <f t="shared" si="16"/>
        <v>6.4763299187506203</v>
      </c>
      <c r="G53" s="96">
        <f t="shared" si="16"/>
        <v>1.3941745016540508</v>
      </c>
      <c r="H53" s="96">
        <f t="shared" si="16"/>
        <v>6.8862662439753279</v>
      </c>
      <c r="I53" s="101">
        <f t="shared" si="16"/>
        <v>0.40596117706083551</v>
      </c>
      <c r="J53" s="18"/>
    </row>
    <row r="54" spans="1:10" s="16" customFormat="1" ht="12.75" customHeight="1">
      <c r="A54"/>
      <c r="B54" s="48">
        <v>2006</v>
      </c>
      <c r="C54" s="96">
        <f t="shared" ref="C54:I54" si="17">C18/$J18*100</f>
        <v>73.002288694257018</v>
      </c>
      <c r="D54" s="96">
        <f t="shared" si="17"/>
        <v>2.1390847799068382</v>
      </c>
      <c r="E54" s="96">
        <f t="shared" si="17"/>
        <v>9.3783474428997682</v>
      </c>
      <c r="F54" s="96">
        <f t="shared" si="17"/>
        <v>6.5816118397743635</v>
      </c>
      <c r="G54" s="96">
        <f t="shared" si="17"/>
        <v>1.4050030355097669</v>
      </c>
      <c r="H54" s="96">
        <f t="shared" si="17"/>
        <v>7.0909772198661045</v>
      </c>
      <c r="I54" s="101">
        <f t="shared" si="17"/>
        <v>0.40268698778612427</v>
      </c>
      <c r="J54" s="18"/>
    </row>
    <row r="55" spans="1:10" ht="15" customHeight="1">
      <c r="B55" s="48">
        <v>2007</v>
      </c>
      <c r="C55" s="96">
        <f t="shared" ref="C55:I55" si="18">C19/$J19*100</f>
        <v>72.859769314080751</v>
      </c>
      <c r="D55" s="96">
        <f t="shared" si="18"/>
        <v>2.0355674146952287</v>
      </c>
      <c r="E55" s="96">
        <f t="shared" si="18"/>
        <v>9.4368367679156115</v>
      </c>
      <c r="F55" s="96">
        <f t="shared" si="18"/>
        <v>6.565609597440643</v>
      </c>
      <c r="G55" s="96">
        <f t="shared" si="18"/>
        <v>1.4186532774808966</v>
      </c>
      <c r="H55" s="96">
        <f t="shared" si="18"/>
        <v>7.2871362813690208</v>
      </c>
      <c r="I55" s="101">
        <f t="shared" si="18"/>
        <v>0.39642734701785654</v>
      </c>
      <c r="J55" s="18"/>
    </row>
    <row r="56" spans="1:10" ht="15" customHeight="1">
      <c r="B56" s="48">
        <v>2008</v>
      </c>
      <c r="C56" s="96">
        <f t="shared" ref="C56:I56" si="19">C20/$J20*100</f>
        <v>72.648887314013777</v>
      </c>
      <c r="D56" s="96">
        <f t="shared" si="19"/>
        <v>2.1153392387522221</v>
      </c>
      <c r="E56" s="96">
        <f t="shared" si="19"/>
        <v>9.5001932633442063</v>
      </c>
      <c r="F56" s="96">
        <f t="shared" si="19"/>
        <v>6.7738045139720411</v>
      </c>
      <c r="G56" s="96">
        <f t="shared" si="19"/>
        <v>1.4648623811029069</v>
      </c>
      <c r="H56" s="96">
        <f t="shared" si="19"/>
        <v>7.0927855006083496</v>
      </c>
      <c r="I56" s="101">
        <f t="shared" si="19"/>
        <v>0.40412778820648804</v>
      </c>
      <c r="J56" s="78"/>
    </row>
    <row r="57" spans="1:10" ht="15" customHeight="1">
      <c r="B57" s="48">
        <v>2009</v>
      </c>
      <c r="C57" s="96">
        <f t="shared" ref="C57:I57" si="20">C21/$J21*100</f>
        <v>73.792909515970123</v>
      </c>
      <c r="D57" s="96">
        <f t="shared" si="20"/>
        <v>2.0609119950053638</v>
      </c>
      <c r="E57" s="96">
        <f t="shared" si="20"/>
        <v>9.0142405042832223</v>
      </c>
      <c r="F57" s="96">
        <f t="shared" si="20"/>
        <v>6.6122974149432343</v>
      </c>
      <c r="G57" s="96">
        <f t="shared" si="20"/>
        <v>1.4474631621948675</v>
      </c>
      <c r="H57" s="96">
        <f t="shared" si="20"/>
        <v>6.6590195518540423</v>
      </c>
      <c r="I57" s="101">
        <f t="shared" si="20"/>
        <v>0.41315785574913244</v>
      </c>
      <c r="J57" s="102"/>
    </row>
    <row r="58" spans="1:10" ht="15" customHeight="1">
      <c r="B58" s="48">
        <v>2010</v>
      </c>
      <c r="C58" s="96">
        <f t="shared" ref="C58:I58" si="21">C22/$J22*100</f>
        <v>73.482786487339297</v>
      </c>
      <c r="D58" s="96">
        <f t="shared" si="21"/>
        <v>2.1034685265274842</v>
      </c>
      <c r="E58" s="96">
        <f t="shared" si="21"/>
        <v>8.9119203013620076</v>
      </c>
      <c r="F58" s="96">
        <f t="shared" si="21"/>
        <v>6.6219602907266504</v>
      </c>
      <c r="G58" s="96">
        <f t="shared" si="21"/>
        <v>1.4917153600010198</v>
      </c>
      <c r="H58" s="96">
        <f t="shared" si="21"/>
        <v>6.9724956895691275</v>
      </c>
      <c r="I58" s="101">
        <f t="shared" si="21"/>
        <v>0.41565334447439151</v>
      </c>
      <c r="J58" s="102"/>
    </row>
    <row r="59" spans="1:10" ht="12.75" customHeight="1">
      <c r="B59" s="72">
        <v>2011</v>
      </c>
      <c r="C59" s="96">
        <f t="shared" ref="C59:I59" si="22">C23/$J23*100</f>
        <v>72.751576913122776</v>
      </c>
      <c r="D59" s="96">
        <f t="shared" si="22"/>
        <v>2.1722282282757686</v>
      </c>
      <c r="E59" s="96">
        <f t="shared" si="22"/>
        <v>8.9589255668777312</v>
      </c>
      <c r="F59" s="96">
        <f t="shared" si="22"/>
        <v>6.71592451460665</v>
      </c>
      <c r="G59" s="96">
        <f t="shared" si="22"/>
        <v>1.4958732123065204</v>
      </c>
      <c r="H59" s="96">
        <f t="shared" si="22"/>
        <v>7.5363332741053082</v>
      </c>
      <c r="I59" s="101">
        <f t="shared" si="22"/>
        <v>0.36913829070525622</v>
      </c>
    </row>
    <row r="60" spans="1:10" ht="12.75" customHeight="1">
      <c r="B60" s="72">
        <v>2012</v>
      </c>
      <c r="C60" s="96">
        <f t="shared" ref="C60:I60" si="23">C24/$J24*100</f>
        <v>72.661020140397014</v>
      </c>
      <c r="D60" s="96">
        <f t="shared" si="23"/>
        <v>2.1461816761890349</v>
      </c>
      <c r="E60" s="96">
        <f t="shared" si="23"/>
        <v>8.9765246969745487</v>
      </c>
      <c r="F60" s="96">
        <f t="shared" si="23"/>
        <v>6.8458198774813424</v>
      </c>
      <c r="G60" s="96">
        <f t="shared" si="23"/>
        <v>1.5313796144544911</v>
      </c>
      <c r="H60" s="96">
        <f t="shared" si="23"/>
        <v>7.4938129950782226</v>
      </c>
      <c r="I60" s="101">
        <f t="shared" si="23"/>
        <v>0.34526099942534261</v>
      </c>
      <c r="J60" s="16"/>
    </row>
    <row r="61" spans="1:10" ht="12.75" customHeight="1">
      <c r="B61" s="72">
        <v>2013</v>
      </c>
      <c r="C61" s="96">
        <f t="shared" ref="C61:I61" si="24">C25/$J25*100</f>
        <v>72.855576183425967</v>
      </c>
      <c r="D61" s="96">
        <f t="shared" si="24"/>
        <v>2.1117979551862698</v>
      </c>
      <c r="E61" s="96">
        <f t="shared" si="24"/>
        <v>8.8468869748839918</v>
      </c>
      <c r="F61" s="96">
        <f t="shared" si="24"/>
        <v>6.8450504165502055</v>
      </c>
      <c r="G61" s="96">
        <f t="shared" si="24"/>
        <v>1.5104409744163474</v>
      </c>
      <c r="H61" s="96">
        <f t="shared" si="24"/>
        <v>7.4755592517313927</v>
      </c>
      <c r="I61" s="101">
        <f t="shared" si="24"/>
        <v>0.35468824380582542</v>
      </c>
      <c r="J61" s="16"/>
    </row>
    <row r="62" spans="1:10" ht="11.85" customHeight="1">
      <c r="B62" s="72">
        <v>2014</v>
      </c>
      <c r="C62" s="96">
        <f t="shared" ref="C62:I62" si="25">C26/$J26*100</f>
        <v>72.82623669887866</v>
      </c>
      <c r="D62" s="96">
        <f t="shared" si="25"/>
        <v>2.1316496678990582</v>
      </c>
      <c r="E62" s="96">
        <f t="shared" si="25"/>
        <v>8.6420830399012694</v>
      </c>
      <c r="F62" s="96">
        <f t="shared" si="25"/>
        <v>6.8293387009461224</v>
      </c>
      <c r="G62" s="96">
        <f t="shared" si="25"/>
        <v>1.4924727472717525</v>
      </c>
      <c r="H62" s="96">
        <f t="shared" si="25"/>
        <v>7.7253622388037586</v>
      </c>
      <c r="I62" s="101">
        <f t="shared" si="25"/>
        <v>0.35285690629938199</v>
      </c>
      <c r="J62" s="16"/>
    </row>
    <row r="63" spans="1:10" ht="11.85" customHeight="1">
      <c r="B63" s="72">
        <v>2015</v>
      </c>
      <c r="C63" s="96">
        <f t="shared" ref="C63:I63" si="26">C27/$J27*100</f>
        <v>72.651602145399323</v>
      </c>
      <c r="D63" s="96">
        <f t="shared" si="26"/>
        <v>2.0794141238119472</v>
      </c>
      <c r="E63" s="96">
        <f t="shared" si="26"/>
        <v>8.7413245970968063</v>
      </c>
      <c r="F63" s="96">
        <f t="shared" si="26"/>
        <v>6.7593919220122212</v>
      </c>
      <c r="G63" s="96">
        <f t="shared" si="26"/>
        <v>1.4204086731064594</v>
      </c>
      <c r="H63" s="96">
        <f t="shared" si="26"/>
        <v>8.0045167725764621</v>
      </c>
      <c r="I63" s="101">
        <f t="shared" si="26"/>
        <v>0.34334176599678773</v>
      </c>
    </row>
    <row r="64" spans="1:10" ht="11.85" customHeight="1">
      <c r="B64" s="72">
        <v>2016</v>
      </c>
      <c r="C64" s="96">
        <f t="shared" ref="C64:I64" si="27">C28/$J28*100</f>
        <v>72.379389914860752</v>
      </c>
      <c r="D64" s="96">
        <f t="shared" si="27"/>
        <v>2.0523941349758856</v>
      </c>
      <c r="E64" s="96">
        <f t="shared" si="27"/>
        <v>8.617425525271651</v>
      </c>
      <c r="F64" s="96">
        <f t="shared" si="27"/>
        <v>6.6849634584216933</v>
      </c>
      <c r="G64" s="96">
        <f t="shared" si="27"/>
        <v>1.4278635947284177</v>
      </c>
      <c r="H64" s="96">
        <f t="shared" si="27"/>
        <v>8.5190327627772913</v>
      </c>
      <c r="I64" s="101">
        <f t="shared" si="27"/>
        <v>0.31893060896430858</v>
      </c>
    </row>
    <row r="65" spans="1:10" ht="11.85" customHeight="1">
      <c r="B65" s="72">
        <v>2017</v>
      </c>
      <c r="C65" s="96">
        <f t="shared" ref="C65:I65" si="28">C29/$J29*100</f>
        <v>72.123774847530882</v>
      </c>
      <c r="D65" s="96">
        <f t="shared" si="28"/>
        <v>1.9135421909666852</v>
      </c>
      <c r="E65" s="96">
        <f t="shared" si="28"/>
        <v>8.1696287239135614</v>
      </c>
      <c r="F65" s="96">
        <f t="shared" si="28"/>
        <v>6.836554922147779</v>
      </c>
      <c r="G65" s="96">
        <f t="shared" si="28"/>
        <v>1.4371145517193424</v>
      </c>
      <c r="H65" s="96">
        <f t="shared" si="28"/>
        <v>9.1835992384842822</v>
      </c>
      <c r="I65" s="101">
        <f t="shared" si="28"/>
        <v>0.3357855252374839</v>
      </c>
    </row>
    <row r="66" spans="1:10" ht="11.85" customHeight="1">
      <c r="B66" s="72">
        <v>2018</v>
      </c>
      <c r="C66" s="96">
        <f t="shared" ref="C66:I66" si="29">C30/$J30*100</f>
        <v>71.730740579576818</v>
      </c>
      <c r="D66" s="96">
        <f t="shared" si="29"/>
        <v>1.799441148923318</v>
      </c>
      <c r="E66" s="96">
        <f t="shared" si="29"/>
        <v>8.1563188329041516</v>
      </c>
      <c r="F66" s="96">
        <f t="shared" si="29"/>
        <v>6.8631414798996246</v>
      </c>
      <c r="G66" s="96">
        <f t="shared" si="29"/>
        <v>1.4645158879922482</v>
      </c>
      <c r="H66" s="96">
        <f t="shared" si="29"/>
        <v>9.63523080616668</v>
      </c>
      <c r="I66" s="101">
        <f t="shared" si="29"/>
        <v>0.35061126453713076</v>
      </c>
    </row>
    <row r="67" spans="1:10" ht="11.85" customHeight="1">
      <c r="B67" s="72">
        <v>2019</v>
      </c>
      <c r="C67" s="553">
        <f t="shared" ref="C67:I68" si="30">C31/$J31*100</f>
        <v>71.506014364098419</v>
      </c>
      <c r="D67" s="96">
        <f t="shared" si="30"/>
        <v>1.8505804316709322</v>
      </c>
      <c r="E67" s="96">
        <f t="shared" si="30"/>
        <v>8.1077316138116906</v>
      </c>
      <c r="F67" s="96">
        <f t="shared" si="30"/>
        <v>6.9997657540713796</v>
      </c>
      <c r="G67" s="96">
        <f t="shared" si="30"/>
        <v>1.4492101314221533</v>
      </c>
      <c r="H67" s="96">
        <f t="shared" si="30"/>
        <v>9.7360522415571786</v>
      </c>
      <c r="I67" s="101">
        <f t="shared" si="30"/>
        <v>0.35064546336825281</v>
      </c>
    </row>
    <row r="68" spans="1:10" ht="11.85" customHeight="1">
      <c r="A68" s="390"/>
      <c r="B68" s="289">
        <v>2020</v>
      </c>
      <c r="C68" s="479">
        <f t="shared" si="30"/>
        <v>80.587568732032892</v>
      </c>
      <c r="D68" s="475">
        <f t="shared" si="30"/>
        <v>2.2525320846609027</v>
      </c>
      <c r="E68" s="475">
        <f t="shared" si="30"/>
        <v>6.6026761112416663</v>
      </c>
      <c r="F68" s="475">
        <f t="shared" si="30"/>
        <v>5.111562587252541</v>
      </c>
      <c r="G68" s="475">
        <f t="shared" si="30"/>
        <v>1.2117938712665683</v>
      </c>
      <c r="H68" s="475">
        <f t="shared" si="30"/>
        <v>4.0013206202841971</v>
      </c>
      <c r="I68" s="290">
        <f t="shared" si="30"/>
        <v>0.23254599326124123</v>
      </c>
    </row>
    <row r="69" spans="1:10" ht="15.75" customHeight="1">
      <c r="B69" s="309" t="s">
        <v>102</v>
      </c>
      <c r="C69" s="79"/>
      <c r="D69" s="80"/>
      <c r="E69" s="80"/>
      <c r="F69" s="80"/>
      <c r="G69" s="80"/>
      <c r="H69" s="80"/>
      <c r="I69" s="554"/>
      <c r="J69" s="1"/>
    </row>
    <row r="70" spans="1:10" ht="17.25" customHeight="1">
      <c r="B70" s="417" t="s">
        <v>128</v>
      </c>
      <c r="C70" s="80"/>
      <c r="D70" s="78"/>
      <c r="E70" s="78"/>
      <c r="F70" s="78"/>
      <c r="G70" s="78"/>
      <c r="H70" s="78"/>
      <c r="I70" s="78"/>
    </row>
    <row r="71" spans="1:10" ht="75.75" customHeight="1">
      <c r="B71" s="617" t="s">
        <v>187</v>
      </c>
      <c r="C71" s="617"/>
      <c r="D71" s="617"/>
      <c r="E71" s="617"/>
      <c r="F71" s="617"/>
      <c r="G71" s="617"/>
      <c r="H71" s="617"/>
      <c r="I71" s="617"/>
    </row>
    <row r="72" spans="1:10" ht="11.85" customHeight="1">
      <c r="B72" s="308" t="s">
        <v>101</v>
      </c>
      <c r="C72" s="16"/>
    </row>
  </sheetData>
  <mergeCells count="21">
    <mergeCell ref="B39:J39"/>
    <mergeCell ref="B40:J40"/>
    <mergeCell ref="B71:I71"/>
    <mergeCell ref="B2:J2"/>
    <mergeCell ref="B3:J3"/>
    <mergeCell ref="B4:J4"/>
    <mergeCell ref="H5:H6"/>
    <mergeCell ref="J5:J6"/>
    <mergeCell ref="E5:E6"/>
    <mergeCell ref="G5:G6"/>
    <mergeCell ref="I5:I6"/>
    <mergeCell ref="D5:D6"/>
    <mergeCell ref="C5:C6"/>
    <mergeCell ref="F5:F6"/>
    <mergeCell ref="C41:C42"/>
    <mergeCell ref="D41:D42"/>
    <mergeCell ref="E41:E42"/>
    <mergeCell ref="F41:F42"/>
    <mergeCell ref="G41:G42"/>
    <mergeCell ref="H41:H42"/>
    <mergeCell ref="I41:I42"/>
  </mergeCells>
  <phoneticPr fontId="1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R54"/>
  <sheetViews>
    <sheetView workbookViewId="0">
      <selection activeCell="R9" sqref="R9"/>
    </sheetView>
  </sheetViews>
  <sheetFormatPr defaultRowHeight="12.75"/>
  <cols>
    <col min="1" max="1" width="3.140625" customWidth="1"/>
    <col min="2" max="2" width="4" customWidth="1"/>
    <col min="3" max="4" width="10.7109375" customWidth="1"/>
    <col min="5" max="5" width="9.5703125" customWidth="1"/>
    <col min="6" max="6" width="7.85546875" customWidth="1"/>
    <col min="7" max="7" width="5.5703125" customWidth="1"/>
    <col min="10" max="10" width="9.7109375" customWidth="1"/>
    <col min="11" max="11" width="6.7109375" customWidth="1"/>
    <col min="12" max="12" width="7.5703125" customWidth="1"/>
    <col min="13" max="15" width="6.7109375" customWidth="1"/>
  </cols>
  <sheetData>
    <row r="1" spans="2:16" ht="15.75">
      <c r="B1" s="318"/>
      <c r="C1" s="319"/>
      <c r="D1" s="319"/>
      <c r="E1" s="319"/>
      <c r="G1" s="13" t="s">
        <v>68</v>
      </c>
    </row>
    <row r="2" spans="2:16">
      <c r="B2" s="618" t="s">
        <v>122</v>
      </c>
      <c r="C2" s="618"/>
      <c r="D2" s="618"/>
      <c r="E2" s="618"/>
      <c r="F2" s="618"/>
      <c r="G2" s="618"/>
    </row>
    <row r="3" spans="2:16" ht="12.75" customHeight="1">
      <c r="B3" s="618"/>
      <c r="C3" s="618"/>
      <c r="D3" s="618"/>
      <c r="E3" s="618"/>
      <c r="F3" s="618"/>
      <c r="G3" s="618"/>
    </row>
    <row r="4" spans="2:16">
      <c r="B4" s="624">
        <v>2020</v>
      </c>
      <c r="C4" s="624"/>
      <c r="D4" s="624"/>
      <c r="E4" s="624"/>
      <c r="F4" s="624"/>
      <c r="G4" s="624"/>
      <c r="H4" s="1"/>
    </row>
    <row r="5" spans="2:16" ht="17.25" customHeight="1">
      <c r="B5" s="625" t="s">
        <v>2</v>
      </c>
      <c r="C5" s="625"/>
      <c r="D5" s="625"/>
      <c r="E5" s="625"/>
      <c r="F5" s="625"/>
    </row>
    <row r="6" spans="2:16" ht="45">
      <c r="B6" s="11"/>
      <c r="C6" s="320" t="s">
        <v>115</v>
      </c>
      <c r="D6" s="115" t="s">
        <v>116</v>
      </c>
      <c r="E6" s="115" t="s">
        <v>43</v>
      </c>
      <c r="F6" s="321" t="s">
        <v>123</v>
      </c>
      <c r="G6" s="322"/>
      <c r="J6" s="320" t="s">
        <v>41</v>
      </c>
      <c r="K6" s="572" t="s">
        <v>185</v>
      </c>
      <c r="L6" s="572" t="s">
        <v>43</v>
      </c>
      <c r="M6" s="321" t="s">
        <v>0</v>
      </c>
      <c r="N6" s="573" t="s">
        <v>46</v>
      </c>
    </row>
    <row r="7" spans="2:16">
      <c r="B7" s="297" t="s">
        <v>106</v>
      </c>
      <c r="C7" s="389">
        <f>J7/N7*100</f>
        <v>86.177376991348069</v>
      </c>
      <c r="D7" s="389">
        <f>K7/N7*100</f>
        <v>7.0606585772833697</v>
      </c>
      <c r="E7" s="389">
        <f>L7/N7*100</f>
        <v>5.4661167103982526</v>
      </c>
      <c r="F7" s="389">
        <f>M7/N7*100</f>
        <v>1.2958477209703241</v>
      </c>
      <c r="G7" s="297" t="s">
        <v>106</v>
      </c>
      <c r="H7" s="95"/>
      <c r="I7" s="297" t="s">
        <v>106</v>
      </c>
      <c r="J7" s="389">
        <v>3582.953692253092</v>
      </c>
      <c r="K7" s="389">
        <v>293.55746951726962</v>
      </c>
      <c r="L7" s="389">
        <v>227.262</v>
      </c>
      <c r="M7" s="389">
        <v>53.876812436685277</v>
      </c>
      <c r="N7" s="351">
        <f>SUM(J7:M7)</f>
        <v>4157.6499742070464</v>
      </c>
      <c r="O7" s="297" t="s">
        <v>106</v>
      </c>
      <c r="P7" s="95"/>
    </row>
    <row r="8" spans="2:16">
      <c r="B8" s="12" t="s">
        <v>25</v>
      </c>
      <c r="C8" s="151">
        <f t="shared" ref="C8:C42" si="0">J8/N8*100</f>
        <v>84.316051736077014</v>
      </c>
      <c r="D8" s="275">
        <f t="shared" ref="D8:D42" si="1">K8/N8*100</f>
        <v>8.0365904221382429</v>
      </c>
      <c r="E8" s="151">
        <f t="shared" ref="E8:E42" si="2">L8/N8*100</f>
        <v>6.7904777643276208</v>
      </c>
      <c r="F8" s="283">
        <f t="shared" ref="F8:F42" si="3">M8/N8*100</f>
        <v>0.85688007745712769</v>
      </c>
      <c r="G8" s="345" t="s">
        <v>25</v>
      </c>
      <c r="H8" s="95"/>
      <c r="I8" s="12" t="s">
        <v>25</v>
      </c>
      <c r="J8" s="151">
        <v>93.076385160097189</v>
      </c>
      <c r="K8" s="275">
        <v>8.8715822207413311</v>
      </c>
      <c r="L8" s="151">
        <v>7.4960000000000004</v>
      </c>
      <c r="M8" s="283">
        <v>0.94590885701171845</v>
      </c>
      <c r="N8" s="581">
        <f t="shared" ref="N8:N42" si="4">SUM(J8:M8)</f>
        <v>110.38987623785023</v>
      </c>
      <c r="O8" s="12" t="s">
        <v>25</v>
      </c>
      <c r="P8" s="95"/>
    </row>
    <row r="9" spans="2:16">
      <c r="B9" s="72" t="s">
        <v>8</v>
      </c>
      <c r="C9" s="404">
        <f t="shared" si="0"/>
        <v>88.170675389310091</v>
      </c>
      <c r="D9" s="404">
        <f t="shared" si="1"/>
        <v>8.7047929969386519</v>
      </c>
      <c r="E9" s="404">
        <f t="shared" si="2"/>
        <v>1.9320942169103457</v>
      </c>
      <c r="F9" s="405">
        <f t="shared" si="3"/>
        <v>1.192437396840911</v>
      </c>
      <c r="G9" s="346" t="s">
        <v>8</v>
      </c>
      <c r="H9" s="95"/>
      <c r="I9" s="72" t="s">
        <v>8</v>
      </c>
      <c r="J9" s="404">
        <v>51.019672965473617</v>
      </c>
      <c r="K9" s="404">
        <v>5.0369999999999999</v>
      </c>
      <c r="L9" s="404">
        <v>1.1180000000000001</v>
      </c>
      <c r="M9" s="405">
        <v>0.69</v>
      </c>
      <c r="N9" s="582">
        <f t="shared" si="4"/>
        <v>57.864672965473616</v>
      </c>
      <c r="O9" s="72" t="s">
        <v>8</v>
      </c>
      <c r="P9" s="95"/>
    </row>
    <row r="10" spans="2:16">
      <c r="B10" s="12" t="s">
        <v>10</v>
      </c>
      <c r="C10" s="151">
        <f t="shared" si="0"/>
        <v>77.733750403124859</v>
      </c>
      <c r="D10" s="151">
        <f t="shared" si="1"/>
        <v>10.564352260092779</v>
      </c>
      <c r="E10" s="151">
        <f t="shared" si="2"/>
        <v>7.4682405262837399</v>
      </c>
      <c r="F10" s="283">
        <f t="shared" si="3"/>
        <v>4.2336568104986112</v>
      </c>
      <c r="G10" s="345" t="s">
        <v>10</v>
      </c>
      <c r="H10" s="95"/>
      <c r="I10" s="12" t="s">
        <v>10</v>
      </c>
      <c r="J10" s="151">
        <v>68.936000000000007</v>
      </c>
      <c r="K10" s="151">
        <v>9.3687000000000005</v>
      </c>
      <c r="L10" s="151">
        <v>6.6230000000000002</v>
      </c>
      <c r="M10" s="283">
        <v>3.7545000000000002</v>
      </c>
      <c r="N10" s="581">
        <f t="shared" si="4"/>
        <v>88.682200000000023</v>
      </c>
      <c r="O10" s="12" t="s">
        <v>10</v>
      </c>
      <c r="P10" s="95"/>
    </row>
    <row r="11" spans="2:16">
      <c r="B11" s="72" t="s">
        <v>21</v>
      </c>
      <c r="C11" s="404">
        <f t="shared" si="0"/>
        <v>86.95115604787749</v>
      </c>
      <c r="D11" s="404">
        <f t="shared" si="1"/>
        <v>6.7608356256040452</v>
      </c>
      <c r="E11" s="404">
        <f t="shared" si="2"/>
        <v>5.8583004981042306</v>
      </c>
      <c r="F11" s="405">
        <f t="shared" si="3"/>
        <v>0.42970782841424432</v>
      </c>
      <c r="G11" s="346" t="s">
        <v>21</v>
      </c>
      <c r="H11" s="95"/>
      <c r="I11" s="72" t="s">
        <v>21</v>
      </c>
      <c r="J11" s="404">
        <v>58.478999999999999</v>
      </c>
      <c r="K11" s="404">
        <v>4.5469999999999997</v>
      </c>
      <c r="L11" s="404">
        <v>3.94</v>
      </c>
      <c r="M11" s="405">
        <v>0.28899999999999998</v>
      </c>
      <c r="N11" s="582">
        <f t="shared" si="4"/>
        <v>67.254999999999995</v>
      </c>
      <c r="O11" s="72" t="s">
        <v>21</v>
      </c>
      <c r="P11" s="95"/>
    </row>
    <row r="12" spans="2:16">
      <c r="B12" s="12" t="s">
        <v>26</v>
      </c>
      <c r="C12" s="151">
        <f t="shared" si="0"/>
        <v>88.661282564559357</v>
      </c>
      <c r="D12" s="151">
        <f t="shared" si="1"/>
        <v>3.7252639733008137</v>
      </c>
      <c r="E12" s="151">
        <f t="shared" si="2"/>
        <v>6.3315243889745325</v>
      </c>
      <c r="F12" s="283">
        <f t="shared" si="3"/>
        <v>1.2819290731652797</v>
      </c>
      <c r="G12" s="345" t="s">
        <v>26</v>
      </c>
      <c r="H12" s="95"/>
      <c r="I12" s="12" t="s">
        <v>26</v>
      </c>
      <c r="J12" s="151">
        <v>809.2</v>
      </c>
      <c r="K12" s="151">
        <v>34</v>
      </c>
      <c r="L12" s="151">
        <v>57.786999999999999</v>
      </c>
      <c r="M12" s="283">
        <v>11.7</v>
      </c>
      <c r="N12" s="581">
        <f t="shared" si="4"/>
        <v>912.68700000000013</v>
      </c>
      <c r="O12" s="12" t="s">
        <v>26</v>
      </c>
      <c r="P12" s="95"/>
    </row>
    <row r="13" spans="2:16">
      <c r="B13" s="72" t="s">
        <v>11</v>
      </c>
      <c r="C13" s="404">
        <f t="shared" si="0"/>
        <v>86.713226829256641</v>
      </c>
      <c r="D13" s="404">
        <f t="shared" si="1"/>
        <v>10.867712502447976</v>
      </c>
      <c r="E13" s="404">
        <f t="shared" si="2"/>
        <v>1.8357150855130493</v>
      </c>
      <c r="F13" s="405">
        <f t="shared" si="3"/>
        <v>0.58334558278233106</v>
      </c>
      <c r="G13" s="346" t="s">
        <v>11</v>
      </c>
      <c r="H13" s="95"/>
      <c r="I13" s="72" t="s">
        <v>11</v>
      </c>
      <c r="J13" s="404">
        <v>12.423267006993489</v>
      </c>
      <c r="K13" s="404">
        <v>1.5569999999999999</v>
      </c>
      <c r="L13" s="404">
        <v>0.26300000000000001</v>
      </c>
      <c r="M13" s="405">
        <v>8.3574999999999997E-2</v>
      </c>
      <c r="N13" s="582">
        <f t="shared" si="4"/>
        <v>14.326842006993489</v>
      </c>
      <c r="O13" s="72" t="s">
        <v>11</v>
      </c>
      <c r="P13" s="95"/>
    </row>
    <row r="14" spans="2:16">
      <c r="B14" s="12" t="s">
        <v>29</v>
      </c>
      <c r="C14" s="151">
        <f t="shared" si="0"/>
        <v>86.141943313619095</v>
      </c>
      <c r="D14" s="151">
        <f t="shared" si="1"/>
        <v>12.269582258571569</v>
      </c>
      <c r="E14" s="151">
        <f t="shared" si="2"/>
        <v>1.38821787546786</v>
      </c>
      <c r="F14" s="283">
        <f t="shared" si="3"/>
        <v>0.20025655234147122</v>
      </c>
      <c r="G14" s="345" t="s">
        <v>29</v>
      </c>
      <c r="H14" s="95"/>
      <c r="I14" s="12" t="s">
        <v>29</v>
      </c>
      <c r="J14" s="151">
        <v>51.751516813847296</v>
      </c>
      <c r="K14" s="151">
        <v>7.3712</v>
      </c>
      <c r="L14" s="151">
        <v>0.83399999999999996</v>
      </c>
      <c r="M14" s="283">
        <v>0.120308179</v>
      </c>
      <c r="N14" s="581">
        <f t="shared" si="4"/>
        <v>60.077024992847299</v>
      </c>
      <c r="O14" s="12" t="s">
        <v>29</v>
      </c>
      <c r="P14" s="95"/>
    </row>
    <row r="15" spans="2:16">
      <c r="B15" s="72" t="s">
        <v>22</v>
      </c>
      <c r="C15" s="404">
        <f t="shared" si="0"/>
        <v>86.036508784551586</v>
      </c>
      <c r="D15" s="404">
        <f t="shared" si="1"/>
        <v>12.358887441865555</v>
      </c>
      <c r="E15" s="404">
        <f t="shared" si="2"/>
        <v>0.59413951755977945</v>
      </c>
      <c r="F15" s="405">
        <f t="shared" si="3"/>
        <v>1.0104642560230659</v>
      </c>
      <c r="G15" s="346" t="s">
        <v>22</v>
      </c>
      <c r="H15" s="95"/>
      <c r="I15" s="72" t="s">
        <v>22</v>
      </c>
      <c r="J15" s="404">
        <v>92.677500813725644</v>
      </c>
      <c r="K15" s="404">
        <v>13.312846106046331</v>
      </c>
      <c r="L15" s="404">
        <v>0.64</v>
      </c>
      <c r="M15" s="405">
        <v>1.0884600413566914</v>
      </c>
      <c r="N15" s="582">
        <f t="shared" si="4"/>
        <v>107.71880696112868</v>
      </c>
      <c r="O15" s="72" t="s">
        <v>22</v>
      </c>
      <c r="P15" s="95"/>
    </row>
    <row r="16" spans="2:16">
      <c r="B16" s="12" t="s">
        <v>27</v>
      </c>
      <c r="C16" s="151">
        <f t="shared" si="0"/>
        <v>88.638554848817165</v>
      </c>
      <c r="D16" s="151">
        <f t="shared" si="1"/>
        <v>6.2499028126771803</v>
      </c>
      <c r="E16" s="151">
        <f t="shared" si="2"/>
        <v>3.5845800015398153</v>
      </c>
      <c r="F16" s="283">
        <f t="shared" si="3"/>
        <v>1.5269623369658405</v>
      </c>
      <c r="G16" s="345" t="s">
        <v>27</v>
      </c>
      <c r="H16" s="95"/>
      <c r="I16" s="12" t="s">
        <v>27</v>
      </c>
      <c r="J16" s="151">
        <v>298.21651937396757</v>
      </c>
      <c r="K16" s="151">
        <v>21.027241096169909</v>
      </c>
      <c r="L16" s="151">
        <v>12.06</v>
      </c>
      <c r="M16" s="283">
        <v>5.1373287179802096</v>
      </c>
      <c r="N16" s="581">
        <f t="shared" si="4"/>
        <v>336.4410891881177</v>
      </c>
      <c r="O16" s="12" t="s">
        <v>27</v>
      </c>
      <c r="P16" s="95"/>
    </row>
    <row r="17" spans="2:16">
      <c r="B17" s="72" t="s">
        <v>28</v>
      </c>
      <c r="C17" s="404">
        <f t="shared" si="0"/>
        <v>85.968462576195734</v>
      </c>
      <c r="D17" s="404">
        <f t="shared" si="1"/>
        <v>5.0501018808438474</v>
      </c>
      <c r="E17" s="404">
        <f t="shared" si="2"/>
        <v>8.0819231587684417</v>
      </c>
      <c r="F17" s="405">
        <f t="shared" si="3"/>
        <v>0.89951238419197121</v>
      </c>
      <c r="G17" s="346" t="s">
        <v>28</v>
      </c>
      <c r="H17" s="95"/>
      <c r="I17" s="72" t="s">
        <v>28</v>
      </c>
      <c r="J17" s="404">
        <v>629.84570702567703</v>
      </c>
      <c r="K17" s="404">
        <v>36.999440194392157</v>
      </c>
      <c r="L17" s="404">
        <v>59.212000000000003</v>
      </c>
      <c r="M17" s="405">
        <v>6.5902541074012495</v>
      </c>
      <c r="N17" s="582">
        <f t="shared" si="4"/>
        <v>732.64740132747045</v>
      </c>
      <c r="O17" s="72" t="s">
        <v>28</v>
      </c>
      <c r="P17" s="95"/>
    </row>
    <row r="18" spans="2:16">
      <c r="B18" s="12" t="s">
        <v>40</v>
      </c>
      <c r="C18" s="151">
        <f t="shared" si="0"/>
        <v>87.38491257877611</v>
      </c>
      <c r="D18" s="151">
        <f t="shared" si="1"/>
        <v>8.9740825383892755</v>
      </c>
      <c r="E18" s="151">
        <f t="shared" si="2"/>
        <v>1.9366035535637742</v>
      </c>
      <c r="F18" s="283">
        <f t="shared" si="3"/>
        <v>1.7044013292708464</v>
      </c>
      <c r="G18" s="345" t="s">
        <v>40</v>
      </c>
      <c r="H18" s="95"/>
      <c r="I18" s="12" t="s">
        <v>40</v>
      </c>
      <c r="J18" s="151">
        <v>20.215</v>
      </c>
      <c r="K18" s="151">
        <v>2.0760000000000001</v>
      </c>
      <c r="L18" s="151">
        <v>0.44800000000000001</v>
      </c>
      <c r="M18" s="283">
        <v>0.39428400000000002</v>
      </c>
      <c r="N18" s="581">
        <f t="shared" si="4"/>
        <v>23.133284</v>
      </c>
      <c r="O18" s="12" t="s">
        <v>40</v>
      </c>
      <c r="P18" s="95"/>
    </row>
    <row r="19" spans="2:16">
      <c r="B19" s="116" t="s">
        <v>30</v>
      </c>
      <c r="C19" s="404">
        <f t="shared" si="0"/>
        <v>85.289571175803772</v>
      </c>
      <c r="D19" s="404">
        <f t="shared" si="1"/>
        <v>10.091892146810848</v>
      </c>
      <c r="E19" s="404">
        <f t="shared" si="2"/>
        <v>3.8896525704823768</v>
      </c>
      <c r="F19" s="405">
        <f t="shared" si="3"/>
        <v>0.72888410690300243</v>
      </c>
      <c r="G19" s="347" t="s">
        <v>30</v>
      </c>
      <c r="H19" s="95"/>
      <c r="I19" s="116" t="s">
        <v>30</v>
      </c>
      <c r="J19" s="404">
        <v>488.29899999999998</v>
      </c>
      <c r="K19" s="404">
        <v>57.777999999999999</v>
      </c>
      <c r="L19" s="404">
        <v>22.268999999999998</v>
      </c>
      <c r="M19" s="405">
        <v>4.173</v>
      </c>
      <c r="N19" s="583">
        <f t="shared" si="4"/>
        <v>572.51900000000001</v>
      </c>
      <c r="O19" s="116" t="s">
        <v>30</v>
      </c>
      <c r="P19" s="95"/>
    </row>
    <row r="20" spans="2:16">
      <c r="B20" s="12" t="s">
        <v>9</v>
      </c>
      <c r="C20" s="151">
        <f t="shared" si="0"/>
        <v>87.504062484024629</v>
      </c>
      <c r="D20" s="151">
        <f t="shared" si="1"/>
        <v>12.495937515975378</v>
      </c>
      <c r="E20" s="406" t="s">
        <v>39</v>
      </c>
      <c r="F20" s="407" t="s">
        <v>39</v>
      </c>
      <c r="G20" s="345" t="s">
        <v>9</v>
      </c>
      <c r="H20" s="95"/>
      <c r="I20" s="12" t="s">
        <v>9</v>
      </c>
      <c r="J20" s="151">
        <v>6.1549860560525707</v>
      </c>
      <c r="K20" s="151">
        <v>0.87895714764299449</v>
      </c>
      <c r="L20" s="406" t="s">
        <v>39</v>
      </c>
      <c r="M20" s="407" t="s">
        <v>39</v>
      </c>
      <c r="N20" s="581">
        <f t="shared" si="4"/>
        <v>7.0339432036955651</v>
      </c>
      <c r="O20" s="12" t="s">
        <v>9</v>
      </c>
      <c r="P20" s="95"/>
    </row>
    <row r="21" spans="2:16">
      <c r="B21" s="116" t="s">
        <v>13</v>
      </c>
      <c r="C21" s="404">
        <f t="shared" si="0"/>
        <v>88.791918812717768</v>
      </c>
      <c r="D21" s="404">
        <f t="shared" si="1"/>
        <v>8.2938167024198268</v>
      </c>
      <c r="E21" s="404">
        <f t="shared" si="2"/>
        <v>2.4821349986227452</v>
      </c>
      <c r="F21" s="405">
        <f t="shared" si="3"/>
        <v>0.43212948623964459</v>
      </c>
      <c r="G21" s="347" t="s">
        <v>13</v>
      </c>
      <c r="H21" s="95"/>
      <c r="I21" s="116" t="s">
        <v>13</v>
      </c>
      <c r="J21" s="404">
        <v>14.773999999999999</v>
      </c>
      <c r="K21" s="404">
        <v>1.38</v>
      </c>
      <c r="L21" s="404">
        <v>0.41299999999999998</v>
      </c>
      <c r="M21" s="405">
        <v>7.1901599999999996E-2</v>
      </c>
      <c r="N21" s="583">
        <f t="shared" si="4"/>
        <v>16.638901600000001</v>
      </c>
      <c r="O21" s="116" t="s">
        <v>13</v>
      </c>
      <c r="P21" s="95"/>
    </row>
    <row r="22" spans="2:16">
      <c r="B22" s="12" t="s">
        <v>14</v>
      </c>
      <c r="C22" s="151">
        <f t="shared" si="0"/>
        <v>94.159420597376283</v>
      </c>
      <c r="D22" s="151">
        <f t="shared" si="1"/>
        <v>5.0585357198995204</v>
      </c>
      <c r="E22" s="151">
        <f t="shared" si="2"/>
        <v>0.78204368272419211</v>
      </c>
      <c r="F22" s="407">
        <f t="shared" si="3"/>
        <v>0</v>
      </c>
      <c r="G22" s="345" t="s">
        <v>14</v>
      </c>
      <c r="H22" s="95"/>
      <c r="I22" s="12" t="s">
        <v>14</v>
      </c>
      <c r="J22" s="151">
        <v>28.53521251375982</v>
      </c>
      <c r="K22" s="151">
        <v>1.5329999999999999</v>
      </c>
      <c r="L22" s="151">
        <v>0.23699999999999999</v>
      </c>
      <c r="M22" s="407">
        <v>0</v>
      </c>
      <c r="N22" s="581">
        <f t="shared" si="4"/>
        <v>30.30521251375982</v>
      </c>
      <c r="O22" s="12" t="s">
        <v>14</v>
      </c>
      <c r="P22" s="95"/>
    </row>
    <row r="23" spans="2:16">
      <c r="B23" s="116" t="s">
        <v>31</v>
      </c>
      <c r="C23" s="404">
        <f t="shared" si="0"/>
        <v>86.221757778376272</v>
      </c>
      <c r="D23" s="404">
        <f t="shared" si="1"/>
        <v>10.126340060442571</v>
      </c>
      <c r="E23" s="404">
        <f t="shared" si="2"/>
        <v>3.2652860596031785</v>
      </c>
      <c r="F23" s="405">
        <f t="shared" si="3"/>
        <v>0.38661610157797682</v>
      </c>
      <c r="G23" s="347" t="s">
        <v>31</v>
      </c>
      <c r="H23" s="95"/>
      <c r="I23" s="116" t="s">
        <v>31</v>
      </c>
      <c r="J23" s="404">
        <v>7.0766942506143025</v>
      </c>
      <c r="K23" s="404">
        <v>0.83112446709444421</v>
      </c>
      <c r="L23" s="404">
        <v>0.26800000000000002</v>
      </c>
      <c r="M23" s="405">
        <v>3.1731711504470649E-2</v>
      </c>
      <c r="N23" s="583">
        <f t="shared" si="4"/>
        <v>8.2075504292132173</v>
      </c>
      <c r="O23" s="116" t="s">
        <v>31</v>
      </c>
      <c r="P23" s="95"/>
    </row>
    <row r="24" spans="2:16">
      <c r="B24" s="12" t="s">
        <v>12</v>
      </c>
      <c r="C24" s="151">
        <f t="shared" si="0"/>
        <v>76.972448340638692</v>
      </c>
      <c r="D24" s="151">
        <f t="shared" si="1"/>
        <v>14.960743702133808</v>
      </c>
      <c r="E24" s="151">
        <f t="shared" si="2"/>
        <v>5.8450941669476428</v>
      </c>
      <c r="F24" s="283">
        <f t="shared" si="3"/>
        <v>2.2217137902798516</v>
      </c>
      <c r="G24" s="345" t="s">
        <v>12</v>
      </c>
      <c r="H24" s="95"/>
      <c r="I24" s="12" t="s">
        <v>12</v>
      </c>
      <c r="J24" s="151">
        <v>63.920999999999999</v>
      </c>
      <c r="K24" s="151">
        <v>12.423999999999999</v>
      </c>
      <c r="L24" s="151">
        <v>4.8540000000000001</v>
      </c>
      <c r="M24" s="283">
        <v>1.845</v>
      </c>
      <c r="N24" s="581">
        <f t="shared" si="4"/>
        <v>83.043999999999997</v>
      </c>
      <c r="O24" s="12" t="s">
        <v>12</v>
      </c>
      <c r="P24" s="95"/>
    </row>
    <row r="25" spans="2:16">
      <c r="B25" s="116" t="s">
        <v>15</v>
      </c>
      <c r="C25" s="404">
        <f t="shared" si="0"/>
        <v>86.058274953389585</v>
      </c>
      <c r="D25" s="404">
        <f t="shared" si="1"/>
        <v>13.94172504661042</v>
      </c>
      <c r="E25" s="408" t="s">
        <v>39</v>
      </c>
      <c r="F25" s="409" t="s">
        <v>39</v>
      </c>
      <c r="G25" s="347" t="s">
        <v>15</v>
      </c>
      <c r="H25" s="95"/>
      <c r="I25" s="116" t="s">
        <v>15</v>
      </c>
      <c r="J25" s="404">
        <v>2.3765231368112976</v>
      </c>
      <c r="K25" s="404">
        <v>0.38500460482477078</v>
      </c>
      <c r="L25" s="408" t="s">
        <v>39</v>
      </c>
      <c r="M25" s="409" t="s">
        <v>39</v>
      </c>
      <c r="N25" s="583">
        <f t="shared" si="4"/>
        <v>2.7615277416360682</v>
      </c>
      <c r="O25" s="116" t="s">
        <v>15</v>
      </c>
      <c r="P25" s="95"/>
    </row>
    <row r="26" spans="2:16">
      <c r="B26" s="12" t="s">
        <v>23</v>
      </c>
      <c r="C26" s="151">
        <f t="shared" si="0"/>
        <v>89.71133756875453</v>
      </c>
      <c r="D26" s="151">
        <f t="shared" si="1"/>
        <v>2.0813433082202533</v>
      </c>
      <c r="E26" s="151">
        <f t="shared" si="2"/>
        <v>7.8156312625250495</v>
      </c>
      <c r="F26" s="283">
        <f t="shared" si="3"/>
        <v>0.39168786050016619</v>
      </c>
      <c r="G26" s="345" t="s">
        <v>23</v>
      </c>
      <c r="H26" s="95"/>
      <c r="I26" s="12" t="s">
        <v>23</v>
      </c>
      <c r="J26" s="151">
        <v>105.2</v>
      </c>
      <c r="K26" s="151">
        <v>2.44068723038448</v>
      </c>
      <c r="L26" s="151">
        <v>9.1649999999999991</v>
      </c>
      <c r="M26" s="283">
        <v>0.45931276961551992</v>
      </c>
      <c r="N26" s="581">
        <f t="shared" si="4"/>
        <v>117.265</v>
      </c>
      <c r="O26" s="12" t="s">
        <v>23</v>
      </c>
      <c r="P26" s="95"/>
    </row>
    <row r="27" spans="2:16">
      <c r="B27" s="116" t="s">
        <v>32</v>
      </c>
      <c r="C27" s="404">
        <f t="shared" si="0"/>
        <v>73.901556812898988</v>
      </c>
      <c r="D27" s="404">
        <f t="shared" si="1"/>
        <v>9.3771614527230049</v>
      </c>
      <c r="E27" s="404">
        <f t="shared" si="2"/>
        <v>8.3623416824464538</v>
      </c>
      <c r="F27" s="405">
        <f t="shared" si="3"/>
        <v>8.35894005193156</v>
      </c>
      <c r="G27" s="347" t="s">
        <v>32</v>
      </c>
      <c r="H27" s="95"/>
      <c r="I27" s="116" t="s">
        <v>32</v>
      </c>
      <c r="J27" s="404">
        <v>65.176000000000002</v>
      </c>
      <c r="K27" s="404">
        <v>8.27</v>
      </c>
      <c r="L27" s="404">
        <v>7.375</v>
      </c>
      <c r="M27" s="405">
        <v>7.3719999999999999</v>
      </c>
      <c r="N27" s="583">
        <f t="shared" si="4"/>
        <v>88.192999999999998</v>
      </c>
      <c r="O27" s="116" t="s">
        <v>32</v>
      </c>
      <c r="P27" s="95"/>
    </row>
    <row r="28" spans="2:16">
      <c r="B28" s="12" t="s">
        <v>16</v>
      </c>
      <c r="C28" s="151">
        <f t="shared" si="0"/>
        <v>86.671346645034262</v>
      </c>
      <c r="D28" s="151">
        <f t="shared" si="1"/>
        <v>7.4633337359976863</v>
      </c>
      <c r="E28" s="151">
        <f t="shared" si="2"/>
        <v>4.8558073431566289</v>
      </c>
      <c r="F28" s="283">
        <f t="shared" si="3"/>
        <v>1.009512275811423</v>
      </c>
      <c r="G28" s="345" t="s">
        <v>16</v>
      </c>
      <c r="H28" s="95"/>
      <c r="I28" s="12" t="s">
        <v>16</v>
      </c>
      <c r="J28" s="151">
        <v>224.13</v>
      </c>
      <c r="K28" s="151">
        <v>19.3</v>
      </c>
      <c r="L28" s="151">
        <v>12.557</v>
      </c>
      <c r="M28" s="283">
        <v>2.61057425707574</v>
      </c>
      <c r="N28" s="581">
        <f t="shared" si="4"/>
        <v>258.59757425707573</v>
      </c>
      <c r="O28" s="12" t="s">
        <v>16</v>
      </c>
      <c r="P28" s="95"/>
    </row>
    <row r="29" spans="2:16">
      <c r="B29" s="116" t="s">
        <v>33</v>
      </c>
      <c r="C29" s="404">
        <f t="shared" si="0"/>
        <v>92.373921701977167</v>
      </c>
      <c r="D29" s="404">
        <f t="shared" si="1"/>
        <v>4.1866994078689297</v>
      </c>
      <c r="E29" s="404">
        <f t="shared" si="2"/>
        <v>2.7304098173964544</v>
      </c>
      <c r="F29" s="405">
        <f t="shared" si="3"/>
        <v>0.70896907275744847</v>
      </c>
      <c r="G29" s="347" t="s">
        <v>33</v>
      </c>
      <c r="H29" s="95"/>
      <c r="I29" s="116" t="s">
        <v>33</v>
      </c>
      <c r="J29" s="404">
        <v>86.710192665481046</v>
      </c>
      <c r="K29" s="404">
        <v>3.93</v>
      </c>
      <c r="L29" s="404">
        <v>2.5630000000000002</v>
      </c>
      <c r="M29" s="405">
        <v>0.66549999999999998</v>
      </c>
      <c r="N29" s="583">
        <f t="shared" si="4"/>
        <v>93.868692665481049</v>
      </c>
      <c r="O29" s="116" t="s">
        <v>33</v>
      </c>
      <c r="P29" s="95"/>
    </row>
    <row r="30" spans="2:16">
      <c r="B30" s="12" t="s">
        <v>17</v>
      </c>
      <c r="C30" s="151">
        <f t="shared" si="0"/>
        <v>79.600069933903612</v>
      </c>
      <c r="D30" s="151">
        <f t="shared" si="1"/>
        <v>14.754353835050463</v>
      </c>
      <c r="E30" s="151">
        <f t="shared" si="2"/>
        <v>2.934771337257561</v>
      </c>
      <c r="F30" s="283">
        <f t="shared" si="3"/>
        <v>2.7108048937883709</v>
      </c>
      <c r="G30" s="345" t="s">
        <v>17</v>
      </c>
      <c r="H30" s="95"/>
      <c r="I30" s="12" t="s">
        <v>17</v>
      </c>
      <c r="J30" s="151">
        <v>100.89789837964949</v>
      </c>
      <c r="K30" s="151">
        <v>18.702035000000002</v>
      </c>
      <c r="L30" s="151">
        <v>3.72</v>
      </c>
      <c r="M30" s="283">
        <v>3.4361090000000001</v>
      </c>
      <c r="N30" s="581">
        <f t="shared" si="4"/>
        <v>126.75604237964949</v>
      </c>
      <c r="O30" s="12" t="s">
        <v>17</v>
      </c>
      <c r="P30" s="95"/>
    </row>
    <row r="31" spans="2:16">
      <c r="B31" s="116" t="s">
        <v>19</v>
      </c>
      <c r="C31" s="404">
        <f t="shared" si="0"/>
        <v>91.239098274504755</v>
      </c>
      <c r="D31" s="404">
        <f t="shared" si="1"/>
        <v>7.4914515539955842</v>
      </c>
      <c r="E31" s="404">
        <f t="shared" si="2"/>
        <v>1.2694501714996593</v>
      </c>
      <c r="F31" s="409" t="s">
        <v>39</v>
      </c>
      <c r="G31" s="347" t="s">
        <v>19</v>
      </c>
      <c r="H31" s="95"/>
      <c r="I31" s="116" t="s">
        <v>19</v>
      </c>
      <c r="J31" s="404">
        <v>24.293048998017237</v>
      </c>
      <c r="K31" s="404">
        <v>1.994651449973188</v>
      </c>
      <c r="L31" s="404">
        <v>0.33800000000000002</v>
      </c>
      <c r="M31" s="409" t="s">
        <v>39</v>
      </c>
      <c r="N31" s="583">
        <f t="shared" si="4"/>
        <v>26.625700447990425</v>
      </c>
      <c r="O31" s="116" t="s">
        <v>19</v>
      </c>
      <c r="P31" s="95"/>
    </row>
    <row r="32" spans="2:16">
      <c r="B32" s="12" t="s">
        <v>18</v>
      </c>
      <c r="C32" s="151">
        <f t="shared" si="0"/>
        <v>80.701892399821702</v>
      </c>
      <c r="D32" s="151">
        <f t="shared" si="1"/>
        <v>11.949181112063117</v>
      </c>
      <c r="E32" s="151">
        <f t="shared" si="2"/>
        <v>6.8112248295111257</v>
      </c>
      <c r="F32" s="283">
        <f t="shared" si="3"/>
        <v>0.53770165860404051</v>
      </c>
      <c r="G32" s="345" t="s">
        <v>18</v>
      </c>
      <c r="H32" s="95"/>
      <c r="I32" s="12" t="s">
        <v>18</v>
      </c>
      <c r="J32" s="151">
        <v>25.272567092925463</v>
      </c>
      <c r="K32" s="151">
        <v>3.742</v>
      </c>
      <c r="L32" s="151">
        <v>2.133</v>
      </c>
      <c r="M32" s="283">
        <v>0.16838640134636962</v>
      </c>
      <c r="N32" s="581">
        <f t="shared" si="4"/>
        <v>31.315953494271835</v>
      </c>
      <c r="O32" s="12" t="s">
        <v>18</v>
      </c>
      <c r="P32" s="95"/>
    </row>
    <row r="33" spans="2:18">
      <c r="B33" s="116" t="s">
        <v>34</v>
      </c>
      <c r="C33" s="404">
        <f t="shared" si="0"/>
        <v>86.293150482444005</v>
      </c>
      <c r="D33" s="404">
        <f t="shared" si="1"/>
        <v>9.1543435769207377</v>
      </c>
      <c r="E33" s="404">
        <f t="shared" si="2"/>
        <v>3.7963601304288943</v>
      </c>
      <c r="F33" s="405">
        <f t="shared" si="3"/>
        <v>0.75614581020638383</v>
      </c>
      <c r="G33" s="347" t="s">
        <v>34</v>
      </c>
      <c r="H33" s="95"/>
      <c r="I33" s="116" t="s">
        <v>34</v>
      </c>
      <c r="J33" s="404">
        <v>64.099999999999994</v>
      </c>
      <c r="K33" s="404">
        <v>6.8</v>
      </c>
      <c r="L33" s="404">
        <v>2.82</v>
      </c>
      <c r="M33" s="405">
        <v>0.56167779439331067</v>
      </c>
      <c r="N33" s="583">
        <f t="shared" si="4"/>
        <v>74.281677794393289</v>
      </c>
      <c r="O33" s="116" t="s">
        <v>34</v>
      </c>
      <c r="P33" s="95"/>
    </row>
    <row r="34" spans="2:18">
      <c r="B34" s="313" t="s">
        <v>35</v>
      </c>
      <c r="C34" s="410">
        <f t="shared" si="0"/>
        <v>82.738755928192049</v>
      </c>
      <c r="D34" s="411">
        <f t="shared" si="1"/>
        <v>8.2558960857879331</v>
      </c>
      <c r="E34" s="411">
        <f t="shared" si="2"/>
        <v>7.4569088090411224</v>
      </c>
      <c r="F34" s="314">
        <f t="shared" si="3"/>
        <v>1.5484391769788923</v>
      </c>
      <c r="G34" s="345" t="s">
        <v>35</v>
      </c>
      <c r="H34" s="95"/>
      <c r="I34" s="313" t="s">
        <v>35</v>
      </c>
      <c r="J34" s="410">
        <v>90.195999999999998</v>
      </c>
      <c r="K34" s="411">
        <v>9</v>
      </c>
      <c r="L34" s="411">
        <v>8.1289999999999996</v>
      </c>
      <c r="M34" s="314">
        <v>1.6879999999999999</v>
      </c>
      <c r="N34" s="581">
        <f t="shared" si="4"/>
        <v>109.01300000000001</v>
      </c>
      <c r="O34" s="313" t="s">
        <v>35</v>
      </c>
      <c r="P34" s="95"/>
    </row>
    <row r="35" spans="2:18">
      <c r="B35" s="250" t="s">
        <v>6</v>
      </c>
      <c r="C35" s="404">
        <f t="shared" si="0"/>
        <v>91.374675473279638</v>
      </c>
      <c r="D35" s="404">
        <f>K35/N35*100</f>
        <v>8.6253245267203624</v>
      </c>
      <c r="E35" s="408" t="s">
        <v>39</v>
      </c>
      <c r="F35" s="409" t="s">
        <v>39</v>
      </c>
      <c r="G35" s="349" t="s">
        <v>6</v>
      </c>
      <c r="H35" s="95"/>
      <c r="I35" s="250" t="s">
        <v>6</v>
      </c>
      <c r="J35" s="404">
        <v>6.242490065697714</v>
      </c>
      <c r="K35" s="404">
        <v>0.58926067198143928</v>
      </c>
      <c r="L35" s="408" t="s">
        <v>39</v>
      </c>
      <c r="M35" s="408" t="s">
        <v>39</v>
      </c>
      <c r="N35" s="584">
        <f>SUM(J35:M35)</f>
        <v>6.8317507376791529</v>
      </c>
      <c r="O35" s="250" t="s">
        <v>6</v>
      </c>
      <c r="P35" s="95"/>
    </row>
    <row r="36" spans="2:18">
      <c r="B36" s="12" t="s">
        <v>36</v>
      </c>
      <c r="C36" s="151">
        <f t="shared" si="0"/>
        <v>92.386279994111575</v>
      </c>
      <c r="D36" s="151">
        <f t="shared" si="1"/>
        <v>4.1822464301486821</v>
      </c>
      <c r="E36" s="151">
        <f t="shared" si="2"/>
        <v>2.6512586486088621</v>
      </c>
      <c r="F36" s="283">
        <f t="shared" si="3"/>
        <v>0.78021492713087004</v>
      </c>
      <c r="G36" s="345" t="s">
        <v>36</v>
      </c>
      <c r="H36" s="95"/>
      <c r="I36" s="12" t="s">
        <v>36</v>
      </c>
      <c r="J36" s="151">
        <v>62.758000000000003</v>
      </c>
      <c r="K36" s="151">
        <v>2.8410000000000002</v>
      </c>
      <c r="L36" s="151">
        <v>1.8009999999999999</v>
      </c>
      <c r="M36" s="283">
        <v>0.53</v>
      </c>
      <c r="N36" s="581">
        <f>SUM(J36:M36)</f>
        <v>67.930000000000007</v>
      </c>
      <c r="O36" s="12" t="s">
        <v>36</v>
      </c>
      <c r="P36" s="95"/>
    </row>
    <row r="37" spans="2:18">
      <c r="B37" s="312" t="s">
        <v>7</v>
      </c>
      <c r="C37" s="412">
        <f t="shared" si="0"/>
        <v>80.39424186186487</v>
      </c>
      <c r="D37" s="413">
        <f t="shared" si="1"/>
        <v>5.4200732306766302</v>
      </c>
      <c r="E37" s="413">
        <f t="shared" si="2"/>
        <v>13.382153784420925</v>
      </c>
      <c r="F37" s="414">
        <f t="shared" si="3"/>
        <v>0.80353112303756824</v>
      </c>
      <c r="G37" s="350" t="s">
        <v>7</v>
      </c>
      <c r="I37" s="312" t="s">
        <v>7</v>
      </c>
      <c r="J37" s="412">
        <v>80.141000000000005</v>
      </c>
      <c r="K37" s="413">
        <v>5.4029999999999996</v>
      </c>
      <c r="L37" s="413">
        <v>13.34</v>
      </c>
      <c r="M37" s="414">
        <v>0.80100000000000005</v>
      </c>
      <c r="N37" s="585">
        <f>SUM(J37:M37)</f>
        <v>99.685000000000016</v>
      </c>
      <c r="O37" s="312" t="s">
        <v>7</v>
      </c>
      <c r="P37" s="95"/>
    </row>
    <row r="38" spans="2:18">
      <c r="B38" s="12" t="s">
        <v>82</v>
      </c>
      <c r="C38" s="152">
        <f t="shared" si="0"/>
        <v>98.66300331953461</v>
      </c>
      <c r="D38" s="152">
        <f t="shared" si="1"/>
        <v>0.69155000713727321</v>
      </c>
      <c r="E38" s="152">
        <f t="shared" si="2"/>
        <v>0.64544667332812167</v>
      </c>
      <c r="F38" s="407" t="s">
        <v>39</v>
      </c>
      <c r="G38" s="345" t="s">
        <v>82</v>
      </c>
      <c r="H38" s="423"/>
      <c r="I38" s="12" t="s">
        <v>82</v>
      </c>
      <c r="J38" s="152">
        <v>4.2800810773449935</v>
      </c>
      <c r="K38" s="152">
        <v>0.03</v>
      </c>
      <c r="L38" s="152">
        <v>2.8000000000000001E-2</v>
      </c>
      <c r="M38" s="422" t="s">
        <v>39</v>
      </c>
      <c r="N38" s="581">
        <f t="shared" si="4"/>
        <v>4.3380810773449934</v>
      </c>
      <c r="O38" s="12" t="s">
        <v>82</v>
      </c>
      <c r="P38" s="95"/>
    </row>
    <row r="39" spans="2:18">
      <c r="B39" s="116" t="s">
        <v>3</v>
      </c>
      <c r="C39" s="147">
        <f t="shared" si="0"/>
        <v>96.245530393325382</v>
      </c>
      <c r="D39" s="147">
        <f t="shared" si="1"/>
        <v>3.5061581247516882</v>
      </c>
      <c r="E39" s="147">
        <f t="shared" si="2"/>
        <v>0.24831148192292415</v>
      </c>
      <c r="F39" s="409" t="s">
        <v>39</v>
      </c>
      <c r="G39" s="347" t="s">
        <v>3</v>
      </c>
      <c r="H39" s="95"/>
      <c r="I39" s="116" t="s">
        <v>3</v>
      </c>
      <c r="J39" s="147">
        <v>9.69</v>
      </c>
      <c r="K39" s="147">
        <v>0.35299999999999998</v>
      </c>
      <c r="L39" s="147">
        <v>2.5000000000000001E-2</v>
      </c>
      <c r="M39" s="424" t="s">
        <v>39</v>
      </c>
      <c r="N39" s="583">
        <f t="shared" si="4"/>
        <v>10.068</v>
      </c>
      <c r="O39" s="116" t="s">
        <v>3</v>
      </c>
      <c r="P39" s="95"/>
    </row>
    <row r="40" spans="2:18">
      <c r="B40" s="12" t="s">
        <v>89</v>
      </c>
      <c r="C40" s="151">
        <f t="shared" si="0"/>
        <v>92.392165987939464</v>
      </c>
      <c r="D40" s="151">
        <f t="shared" si="1"/>
        <v>7.5994736312066395</v>
      </c>
      <c r="E40" s="151">
        <f t="shared" si="2"/>
        <v>8.3603808539046906E-3</v>
      </c>
      <c r="F40" s="407" t="s">
        <v>39</v>
      </c>
      <c r="G40" s="345" t="s">
        <v>89</v>
      </c>
      <c r="H40" s="95"/>
      <c r="I40" s="12" t="s">
        <v>89</v>
      </c>
      <c r="J40" s="151">
        <v>11.051191040511986</v>
      </c>
      <c r="K40" s="151">
        <v>0.90898653590133138</v>
      </c>
      <c r="L40" s="151">
        <v>1E-3</v>
      </c>
      <c r="M40" s="407" t="s">
        <v>39</v>
      </c>
      <c r="N40" s="581">
        <f t="shared" si="4"/>
        <v>11.961177576413316</v>
      </c>
      <c r="O40" s="12" t="s">
        <v>89</v>
      </c>
      <c r="P40" s="95"/>
    </row>
    <row r="41" spans="2:18">
      <c r="B41" s="116" t="s">
        <v>83</v>
      </c>
      <c r="C41" s="404">
        <f t="shared" si="0"/>
        <v>77.558006297084333</v>
      </c>
      <c r="D41" s="404">
        <f t="shared" si="1"/>
        <v>20.485565332647102</v>
      </c>
      <c r="E41" s="404">
        <f t="shared" si="2"/>
        <v>0.43201020271753127</v>
      </c>
      <c r="F41" s="405">
        <f t="shared" si="3"/>
        <v>1.524418167551034</v>
      </c>
      <c r="G41" s="347" t="s">
        <v>83</v>
      </c>
      <c r="H41" s="95"/>
      <c r="I41" s="116" t="s">
        <v>83</v>
      </c>
      <c r="J41" s="404">
        <v>28.185924573183947</v>
      </c>
      <c r="K41" s="404">
        <v>7.4448097220715903</v>
      </c>
      <c r="L41" s="404">
        <v>0.157</v>
      </c>
      <c r="M41" s="405">
        <v>0.55400000000000005</v>
      </c>
      <c r="N41" s="583">
        <f t="shared" si="4"/>
        <v>36.341734295255534</v>
      </c>
      <c r="O41" s="116" t="s">
        <v>83</v>
      </c>
      <c r="P41" s="95"/>
    </row>
    <row r="42" spans="2:18">
      <c r="B42" s="313" t="s">
        <v>20</v>
      </c>
      <c r="C42" s="410">
        <f t="shared" si="0"/>
        <v>72.96135884557772</v>
      </c>
      <c r="D42" s="411">
        <f t="shared" si="1"/>
        <v>24.973396503927827</v>
      </c>
      <c r="E42" s="411">
        <f t="shared" si="2"/>
        <v>2.0652446504944519</v>
      </c>
      <c r="F42" s="314">
        <f t="shared" si="3"/>
        <v>0</v>
      </c>
      <c r="G42" s="348" t="s">
        <v>20</v>
      </c>
      <c r="H42" s="95"/>
      <c r="I42" s="313" t="s">
        <v>20</v>
      </c>
      <c r="J42" s="410">
        <v>215.29</v>
      </c>
      <c r="K42" s="411">
        <v>73.69</v>
      </c>
      <c r="L42" s="411">
        <v>6.0940000000000003</v>
      </c>
      <c r="M42" s="314">
        <v>0</v>
      </c>
      <c r="N42" s="586">
        <f t="shared" si="4"/>
        <v>295.07400000000001</v>
      </c>
      <c r="O42" s="313" t="s">
        <v>20</v>
      </c>
      <c r="P42" s="95"/>
    </row>
    <row r="43" spans="2:18">
      <c r="P43" s="95"/>
    </row>
    <row r="44" spans="2:18" ht="14.25" customHeight="1">
      <c r="B44" s="323" t="s">
        <v>128</v>
      </c>
      <c r="C44" s="324"/>
      <c r="D44" s="325"/>
      <c r="E44" s="325"/>
      <c r="F44" s="325"/>
      <c r="G44" s="74"/>
      <c r="P44" s="95"/>
    </row>
    <row r="45" spans="2:18" ht="24.75" customHeight="1">
      <c r="B45" s="626" t="s">
        <v>181</v>
      </c>
      <c r="C45" s="626"/>
      <c r="D45" s="626"/>
      <c r="E45" s="626"/>
      <c r="F45" s="626"/>
      <c r="H45" s="95"/>
      <c r="Q45" s="1"/>
      <c r="R45" s="1"/>
    </row>
    <row r="46" spans="2:18">
      <c r="B46" s="103" t="s">
        <v>106</v>
      </c>
      <c r="C46" s="104">
        <v>84.150383734122258</v>
      </c>
      <c r="D46" s="104">
        <v>6.8945835837364688</v>
      </c>
      <c r="E46" s="104">
        <v>5.3375472168489315</v>
      </c>
      <c r="F46" s="104">
        <v>1.2653678585690586</v>
      </c>
      <c r="G46" s="103" t="s">
        <v>106</v>
      </c>
      <c r="H46" s="95"/>
      <c r="Q46" s="1"/>
      <c r="R46" s="1"/>
    </row>
    <row r="47" spans="2:18">
      <c r="B47" s="323" t="s">
        <v>80</v>
      </c>
      <c r="Q47" s="1"/>
      <c r="R47" s="1"/>
    </row>
    <row r="48" spans="2:18" ht="45">
      <c r="J48" s="320" t="s">
        <v>41</v>
      </c>
      <c r="K48" s="572" t="s">
        <v>185</v>
      </c>
      <c r="L48" s="572" t="s">
        <v>43</v>
      </c>
      <c r="M48" s="572" t="s">
        <v>0</v>
      </c>
      <c r="N48" s="321" t="s">
        <v>186</v>
      </c>
      <c r="O48" s="573" t="s">
        <v>46</v>
      </c>
      <c r="Q48" s="1"/>
      <c r="R48" s="1"/>
    </row>
    <row r="49" spans="3:15">
      <c r="C49" s="95"/>
      <c r="I49" s="297" t="s">
        <v>106</v>
      </c>
      <c r="J49" s="601">
        <f>[1]cars!AI6</f>
        <v>3582.953692253092</v>
      </c>
      <c r="K49" s="602">
        <f>[1]bus_coach!AI6</f>
        <v>293.55746951726962</v>
      </c>
      <c r="L49" s="602">
        <f>[1]rail_pkm!AI6</f>
        <v>227.262</v>
      </c>
      <c r="M49" s="602">
        <f>[1]tram_metro!AI6</f>
        <v>53.876812436685277</v>
      </c>
      <c r="N49" s="602">
        <f>[1]p2w!AI9</f>
        <v>100.1484258259586</v>
      </c>
      <c r="O49" s="603">
        <f>SUM(J49:N49)</f>
        <v>4257.7984000330052</v>
      </c>
    </row>
    <row r="50" spans="3:15">
      <c r="I50" s="567"/>
      <c r="J50" s="574"/>
      <c r="K50" s="574"/>
      <c r="L50" s="574"/>
      <c r="M50" s="574"/>
      <c r="N50" s="574"/>
    </row>
    <row r="51" spans="3:15">
      <c r="J51" s="1"/>
      <c r="M51" s="1"/>
    </row>
    <row r="54" spans="3:15">
      <c r="I54" s="1"/>
      <c r="J54" s="1"/>
    </row>
  </sheetData>
  <mergeCells count="4">
    <mergeCell ref="B2:G3"/>
    <mergeCell ref="B4:G4"/>
    <mergeCell ref="B5:F5"/>
    <mergeCell ref="B45:F45"/>
  </mergeCells>
  <phoneticPr fontId="1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53"/>
  <sheetViews>
    <sheetView topLeftCell="A25" zoomScale="85" zoomScaleNormal="85" workbookViewId="0">
      <selection activeCell="AL9" sqref="AL9"/>
    </sheetView>
  </sheetViews>
  <sheetFormatPr defaultRowHeight="11.25"/>
  <cols>
    <col min="1" max="1" width="2.7109375" style="121" customWidth="1"/>
    <col min="2" max="2" width="5" style="120" customWidth="1"/>
    <col min="3" max="4" width="7.7109375" style="120" customWidth="1"/>
    <col min="5" max="5" width="6.7109375" style="120" customWidth="1"/>
    <col min="6" max="9" width="7.7109375" style="120" customWidth="1"/>
    <col min="10" max="10" width="7.140625" style="120" customWidth="1"/>
    <col min="11" max="11" width="8.140625" style="120" customWidth="1"/>
    <col min="12" max="14" width="7.7109375" style="120" customWidth="1"/>
    <col min="15" max="15" width="6.7109375" style="120" customWidth="1"/>
    <col min="16" max="19" width="7.7109375" style="120" customWidth="1"/>
    <col min="20" max="20" width="9" style="120" customWidth="1"/>
    <col min="21" max="21" width="8.7109375" style="120" customWidth="1"/>
    <col min="22" max="35" width="7.7109375" style="120" customWidth="1"/>
    <col min="36" max="36" width="7.28515625" style="120" customWidth="1"/>
    <col min="37" max="37" width="4.5703125" style="120" customWidth="1"/>
    <col min="38" max="16384" width="9.140625" style="120"/>
  </cols>
  <sheetData>
    <row r="1" spans="1:38" ht="14.25" customHeight="1">
      <c r="B1" s="199"/>
      <c r="C1" s="198"/>
      <c r="D1" s="198"/>
      <c r="E1" s="198"/>
      <c r="F1" s="198"/>
      <c r="G1" s="198"/>
      <c r="H1" s="198"/>
      <c r="I1" s="198"/>
      <c r="J1" s="198"/>
      <c r="K1" s="198"/>
      <c r="L1" s="198"/>
      <c r="M1" s="198"/>
      <c r="N1" s="198"/>
      <c r="O1" s="198"/>
      <c r="P1" s="198"/>
      <c r="Q1" s="197"/>
      <c r="T1" s="196"/>
      <c r="U1" s="196"/>
      <c r="V1" s="196"/>
      <c r="W1" s="196"/>
      <c r="X1" s="196"/>
      <c r="Y1" s="196"/>
      <c r="Z1" s="196"/>
      <c r="AA1" s="196"/>
      <c r="AB1" s="196"/>
      <c r="AC1" s="196"/>
      <c r="AD1" s="196"/>
      <c r="AE1" s="196"/>
      <c r="AF1" s="196"/>
      <c r="AG1" s="587"/>
      <c r="AH1" s="196"/>
      <c r="AI1" s="196"/>
      <c r="AK1" s="196" t="s">
        <v>70</v>
      </c>
    </row>
    <row r="2" spans="1:38" s="124" customFormat="1" ht="30" customHeight="1">
      <c r="A2" s="195"/>
      <c r="B2" s="627" t="s">
        <v>115</v>
      </c>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row>
    <row r="3" spans="1:38" ht="12" customHeight="1">
      <c r="C3" s="194"/>
      <c r="D3" s="194"/>
      <c r="E3" s="194"/>
      <c r="F3" s="194"/>
      <c r="G3" s="194"/>
      <c r="H3" s="194"/>
      <c r="I3" s="194"/>
      <c r="J3" s="172"/>
      <c r="K3" s="172"/>
      <c r="L3" s="172"/>
      <c r="M3" s="172"/>
      <c r="N3" s="172"/>
      <c r="O3" s="172"/>
      <c r="P3" s="172"/>
      <c r="Q3" s="172"/>
      <c r="R3" s="172"/>
      <c r="S3" s="172"/>
      <c r="T3" s="172"/>
      <c r="U3" s="172"/>
      <c r="V3" s="172"/>
      <c r="W3" s="172"/>
      <c r="X3" s="172"/>
      <c r="Y3" s="172"/>
      <c r="Z3" s="172"/>
      <c r="AA3" s="172"/>
      <c r="AB3" s="172"/>
      <c r="AC3" s="172"/>
      <c r="AD3" s="172"/>
      <c r="AE3" s="172"/>
      <c r="AF3" s="172"/>
      <c r="AG3" s="628" t="s">
        <v>84</v>
      </c>
      <c r="AH3" s="628"/>
      <c r="AI3" s="628"/>
      <c r="AJ3" s="193"/>
    </row>
    <row r="4" spans="1:38" ht="20.100000000000001" customHeight="1">
      <c r="B4" s="192"/>
      <c r="C4" s="516">
        <v>1970</v>
      </c>
      <c r="D4" s="516">
        <v>1980</v>
      </c>
      <c r="E4" s="517">
        <v>1990</v>
      </c>
      <c r="F4" s="517">
        <v>1991</v>
      </c>
      <c r="G4" s="517">
        <v>1992</v>
      </c>
      <c r="H4" s="517">
        <v>1993</v>
      </c>
      <c r="I4" s="517">
        <v>1994</v>
      </c>
      <c r="J4" s="517">
        <v>1995</v>
      </c>
      <c r="K4" s="517">
        <v>1996</v>
      </c>
      <c r="L4" s="517">
        <v>1997</v>
      </c>
      <c r="M4" s="517">
        <v>1998</v>
      </c>
      <c r="N4" s="517">
        <v>1999</v>
      </c>
      <c r="O4" s="517">
        <v>2000</v>
      </c>
      <c r="P4" s="517">
        <v>2001</v>
      </c>
      <c r="Q4" s="517">
        <v>2002</v>
      </c>
      <c r="R4" s="517">
        <v>2003</v>
      </c>
      <c r="S4" s="517">
        <v>2004</v>
      </c>
      <c r="T4" s="517">
        <v>2005</v>
      </c>
      <c r="U4" s="517">
        <v>2006</v>
      </c>
      <c r="V4" s="517">
        <v>2007</v>
      </c>
      <c r="W4" s="517">
        <v>2008</v>
      </c>
      <c r="X4" s="517">
        <v>2009</v>
      </c>
      <c r="Y4" s="517">
        <v>2010</v>
      </c>
      <c r="Z4" s="517">
        <v>2011</v>
      </c>
      <c r="AA4" s="517">
        <v>2012</v>
      </c>
      <c r="AB4" s="517">
        <v>2013</v>
      </c>
      <c r="AC4" s="517">
        <v>2014</v>
      </c>
      <c r="AD4" s="517">
        <v>2015</v>
      </c>
      <c r="AE4" s="517">
        <v>2016</v>
      </c>
      <c r="AF4" s="517">
        <v>2017</v>
      </c>
      <c r="AG4" s="517">
        <v>2018</v>
      </c>
      <c r="AH4" s="517">
        <v>2019</v>
      </c>
      <c r="AI4" s="517">
        <v>2020</v>
      </c>
      <c r="AJ4" s="518" t="s">
        <v>175</v>
      </c>
      <c r="AK4" s="185"/>
    </row>
    <row r="5" spans="1:38" ht="9.9499999999999993" customHeight="1">
      <c r="B5" s="519"/>
      <c r="C5" s="520"/>
      <c r="D5" s="520"/>
      <c r="E5" s="521"/>
      <c r="F5" s="521"/>
      <c r="G5" s="521"/>
      <c r="H5" s="521"/>
      <c r="I5" s="521"/>
      <c r="J5" s="521"/>
      <c r="K5" s="521"/>
      <c r="L5" s="521"/>
      <c r="M5" s="521"/>
      <c r="N5" s="521"/>
      <c r="O5" s="521"/>
      <c r="P5" s="521"/>
      <c r="Q5" s="521"/>
      <c r="R5" s="521"/>
      <c r="S5" s="521"/>
      <c r="T5" s="521"/>
      <c r="U5" s="521"/>
      <c r="V5" s="521"/>
      <c r="W5" s="186"/>
      <c r="X5" s="186"/>
      <c r="Y5" s="186"/>
      <c r="Z5" s="186"/>
      <c r="AA5" s="186"/>
      <c r="AB5" s="186"/>
      <c r="AC5" s="186"/>
      <c r="AD5" s="186"/>
      <c r="AE5" s="186"/>
      <c r="AF5" s="186"/>
      <c r="AG5" s="186"/>
      <c r="AH5" s="186"/>
      <c r="AI5" s="186"/>
      <c r="AJ5" s="522" t="s">
        <v>38</v>
      </c>
      <c r="AK5" s="185"/>
    </row>
    <row r="6" spans="1:38" ht="12.75" customHeight="1">
      <c r="B6" s="297" t="s">
        <v>106</v>
      </c>
      <c r="C6" s="306"/>
      <c r="D6" s="306"/>
      <c r="E6" s="306"/>
      <c r="F6" s="484"/>
      <c r="G6" s="484"/>
      <c r="H6" s="484"/>
      <c r="I6" s="484"/>
      <c r="J6" s="494">
        <v>3283.7635352382986</v>
      </c>
      <c r="K6" s="494">
        <v>3343.4005296782343</v>
      </c>
      <c r="L6" s="494">
        <v>3412.1993932868522</v>
      </c>
      <c r="M6" s="494">
        <v>3507.1338683711424</v>
      </c>
      <c r="N6" s="494">
        <v>3610.5575238836655</v>
      </c>
      <c r="O6" s="494">
        <v>3660.3550623140204</v>
      </c>
      <c r="P6" s="494">
        <v>3734.2157647230588</v>
      </c>
      <c r="Q6" s="494">
        <v>3789.3050249260709</v>
      </c>
      <c r="R6" s="494">
        <v>3826.1956189610128</v>
      </c>
      <c r="S6" s="494">
        <v>3878.1627438382161</v>
      </c>
      <c r="T6" s="494">
        <v>3839.1794808863438</v>
      </c>
      <c r="U6" s="494">
        <v>3875.2614469870077</v>
      </c>
      <c r="V6" s="494">
        <v>3921.2560941458078</v>
      </c>
      <c r="W6" s="494">
        <v>3931.6239841889396</v>
      </c>
      <c r="X6" s="494">
        <v>4009.2120907480175</v>
      </c>
      <c r="Y6" s="494">
        <v>3975.8509514257871</v>
      </c>
      <c r="Z6" s="494">
        <v>3943.6434280371873</v>
      </c>
      <c r="AA6" s="494">
        <v>3898.4522717688174</v>
      </c>
      <c r="AB6" s="494">
        <v>3957.2047601063855</v>
      </c>
      <c r="AC6" s="494">
        <v>4012.517033684042</v>
      </c>
      <c r="AD6" s="494">
        <v>4101.0144731375849</v>
      </c>
      <c r="AE6" s="494">
        <v>4184.9652576892595</v>
      </c>
      <c r="AF6" s="494">
        <v>4228.5302524170365</v>
      </c>
      <c r="AG6" s="494">
        <v>4256.984848313492</v>
      </c>
      <c r="AH6" s="494">
        <v>4299.8618238863901</v>
      </c>
      <c r="AI6" s="494">
        <v>3582.953692253092</v>
      </c>
      <c r="AJ6" s="351">
        <v>-16.672817895002197</v>
      </c>
      <c r="AK6" s="297" t="s">
        <v>106</v>
      </c>
      <c r="AL6" s="135"/>
    </row>
    <row r="7" spans="1:38" ht="12.75" customHeight="1">
      <c r="A7" s="134"/>
      <c r="B7" s="297" t="s">
        <v>90</v>
      </c>
      <c r="C7" s="305" t="s">
        <v>37</v>
      </c>
      <c r="D7" s="305" t="s">
        <v>37</v>
      </c>
      <c r="E7" s="306" t="s">
        <v>37</v>
      </c>
      <c r="F7" s="484" t="s">
        <v>37</v>
      </c>
      <c r="G7" s="484" t="s">
        <v>37</v>
      </c>
      <c r="H7" s="484" t="s">
        <v>37</v>
      </c>
      <c r="I7" s="484" t="s">
        <v>37</v>
      </c>
      <c r="J7" s="484">
        <v>3901.6635352382987</v>
      </c>
      <c r="K7" s="484">
        <v>3965.6660016382884</v>
      </c>
      <c r="L7" s="484">
        <v>4044.5678357414681</v>
      </c>
      <c r="M7" s="484">
        <v>4142.8113909576095</v>
      </c>
      <c r="N7" s="484">
        <v>4252.6442058598604</v>
      </c>
      <c r="O7" s="484">
        <v>4298.9211348047411</v>
      </c>
      <c r="P7" s="484">
        <v>4385.6119644246801</v>
      </c>
      <c r="Q7" s="484">
        <v>4462.0244941088768</v>
      </c>
      <c r="R7" s="484">
        <v>4493.5519578616113</v>
      </c>
      <c r="S7" s="484">
        <v>4550.6220993008965</v>
      </c>
      <c r="T7" s="484">
        <v>4505.8930159467182</v>
      </c>
      <c r="U7" s="484">
        <v>4547.6945279999409</v>
      </c>
      <c r="V7" s="484">
        <v>4594.3476595387456</v>
      </c>
      <c r="W7" s="484">
        <v>4598.2253221438323</v>
      </c>
      <c r="X7" s="484">
        <v>4671.1792768610167</v>
      </c>
      <c r="Y7" s="484">
        <v>4626.9117978312806</v>
      </c>
      <c r="Z7" s="484">
        <v>4597.3258407121966</v>
      </c>
      <c r="AA7" s="484">
        <v>4559.4229600710696</v>
      </c>
      <c r="AB7" s="484">
        <v>4616.3068360286334</v>
      </c>
      <c r="AC7" s="484">
        <v>4689.1228893439329</v>
      </c>
      <c r="AD7" s="484">
        <v>4783.0328509115498</v>
      </c>
      <c r="AE7" s="484">
        <v>4882.0456267204363</v>
      </c>
      <c r="AF7" s="484">
        <v>4935.9061923898016</v>
      </c>
      <c r="AG7" s="484">
        <v>4978.4249105981708</v>
      </c>
      <c r="AH7" s="484">
        <v>5037.4164615858417</v>
      </c>
      <c r="AI7" s="484"/>
      <c r="AJ7" s="351"/>
      <c r="AK7" s="297" t="s">
        <v>90</v>
      </c>
    </row>
    <row r="8" spans="1:38" ht="12.75" customHeight="1">
      <c r="A8" s="134"/>
      <c r="B8" s="138" t="s">
        <v>25</v>
      </c>
      <c r="C8" s="175">
        <v>41.106999999999999</v>
      </c>
      <c r="D8" s="175">
        <v>64.576999999999998</v>
      </c>
      <c r="E8" s="135">
        <v>89.486568154942205</v>
      </c>
      <c r="F8" s="135">
        <v>93.170725494158987</v>
      </c>
      <c r="G8" s="135">
        <v>94.65159259661695</v>
      </c>
      <c r="H8" s="135">
        <v>95.159026932527695</v>
      </c>
      <c r="I8" s="135">
        <v>97.61982726007605</v>
      </c>
      <c r="J8" s="135">
        <v>96.41122844758948</v>
      </c>
      <c r="K8" s="135">
        <v>96.124700750612945</v>
      </c>
      <c r="L8" s="135">
        <v>97.950041818024587</v>
      </c>
      <c r="M8" s="135">
        <v>100.14564232032866</v>
      </c>
      <c r="N8" s="135">
        <v>102.03922550781316</v>
      </c>
      <c r="O8" s="135">
        <v>102.54438530389039</v>
      </c>
      <c r="P8" s="135">
        <v>103.44056228671244</v>
      </c>
      <c r="Q8" s="135">
        <v>104.84343859901594</v>
      </c>
      <c r="R8" s="135">
        <v>102.49487951863394</v>
      </c>
      <c r="S8" s="135">
        <v>103.03402541013166</v>
      </c>
      <c r="T8" s="135">
        <v>102.80426446068903</v>
      </c>
      <c r="U8" s="135">
        <v>102.65959801049536</v>
      </c>
      <c r="V8" s="135">
        <v>104.57039703409255</v>
      </c>
      <c r="W8" s="135">
        <v>107.94287032877924</v>
      </c>
      <c r="X8" s="135">
        <v>108.07377743339944</v>
      </c>
      <c r="Y8" s="135">
        <v>109.38776021905481</v>
      </c>
      <c r="Z8" s="135">
        <v>109.96953280096133</v>
      </c>
      <c r="AA8" s="135">
        <v>110.14105828193429</v>
      </c>
      <c r="AB8" s="304">
        <v>105.293135637308</v>
      </c>
      <c r="AC8" s="135">
        <v>108.11064251165099</v>
      </c>
      <c r="AD8" s="135">
        <v>107.001968595549</v>
      </c>
      <c r="AE8" s="135">
        <v>106.13976370089</v>
      </c>
      <c r="AF8" s="135">
        <v>106.94</v>
      </c>
      <c r="AG8" s="135">
        <v>107.31994254833911</v>
      </c>
      <c r="AH8" s="462">
        <v>107.44465259541536</v>
      </c>
      <c r="AI8" s="462">
        <v>93.076385160097189</v>
      </c>
      <c r="AJ8" s="352">
        <v>-13.372715242909422</v>
      </c>
      <c r="AK8" s="138" t="s">
        <v>25</v>
      </c>
    </row>
    <row r="9" spans="1:38" ht="12.75" customHeight="1">
      <c r="A9" s="134"/>
      <c r="B9" s="167" t="s">
        <v>8</v>
      </c>
      <c r="C9" s="170" t="s">
        <v>37</v>
      </c>
      <c r="D9" s="170" t="s">
        <v>37</v>
      </c>
      <c r="E9" s="169"/>
      <c r="F9" s="169"/>
      <c r="G9" s="169"/>
      <c r="H9" s="169"/>
      <c r="I9" s="169"/>
      <c r="J9" s="176">
        <v>25</v>
      </c>
      <c r="K9" s="176">
        <v>24.5</v>
      </c>
      <c r="L9" s="176">
        <v>23.9</v>
      </c>
      <c r="M9" s="176">
        <v>24.6</v>
      </c>
      <c r="N9" s="176">
        <v>25.4</v>
      </c>
      <c r="O9" s="176">
        <v>26.9</v>
      </c>
      <c r="P9" s="176">
        <v>27.9</v>
      </c>
      <c r="Q9" s="176">
        <v>29.3</v>
      </c>
      <c r="R9" s="176">
        <v>30.7</v>
      </c>
      <c r="S9" s="176">
        <v>32.799999999999997</v>
      </c>
      <c r="T9" s="176">
        <v>35.1</v>
      </c>
      <c r="U9" s="176">
        <v>37.6</v>
      </c>
      <c r="V9" s="176">
        <v>40.4</v>
      </c>
      <c r="W9" s="176">
        <v>43.2</v>
      </c>
      <c r="X9" s="176">
        <v>46.3</v>
      </c>
      <c r="Y9" s="176">
        <v>46.9</v>
      </c>
      <c r="Z9" s="176">
        <v>48.068037489384793</v>
      </c>
      <c r="AA9" s="176">
        <v>49.702936925862396</v>
      </c>
      <c r="AB9" s="176">
        <v>51.364114011617502</v>
      </c>
      <c r="AC9" s="176">
        <v>53.956822763753138</v>
      </c>
      <c r="AD9" s="176">
        <v>56.846089338036968</v>
      </c>
      <c r="AE9" s="176">
        <v>56.62772543455219</v>
      </c>
      <c r="AF9" s="176">
        <v>57.673404969351786</v>
      </c>
      <c r="AG9" s="176">
        <v>57.248256975896965</v>
      </c>
      <c r="AH9" s="176">
        <v>58.133106172243998</v>
      </c>
      <c r="AI9" s="176">
        <v>51.019672965473617</v>
      </c>
      <c r="AJ9" s="353">
        <v>-12.236458147778677</v>
      </c>
      <c r="AK9" s="167" t="s">
        <v>8</v>
      </c>
    </row>
    <row r="10" spans="1:38" ht="12.75" customHeight="1">
      <c r="A10" s="134"/>
      <c r="B10" s="138" t="s">
        <v>10</v>
      </c>
      <c r="C10" s="158"/>
      <c r="D10" s="158"/>
      <c r="E10" s="157"/>
      <c r="F10" s="140"/>
      <c r="G10" s="140"/>
      <c r="H10" s="140">
        <v>49</v>
      </c>
      <c r="I10" s="140">
        <v>51.7</v>
      </c>
      <c r="J10" s="140">
        <v>54.5</v>
      </c>
      <c r="K10" s="140">
        <v>57.9</v>
      </c>
      <c r="L10" s="140">
        <v>59</v>
      </c>
      <c r="M10" s="151">
        <v>59.725999999999999</v>
      </c>
      <c r="N10" s="140">
        <v>62.38</v>
      </c>
      <c r="O10" s="140">
        <v>63.94</v>
      </c>
      <c r="P10" s="140">
        <v>63.47</v>
      </c>
      <c r="Q10" s="140">
        <v>65.290000000000006</v>
      </c>
      <c r="R10" s="140">
        <v>67.36</v>
      </c>
      <c r="S10" s="140">
        <v>67.569999999999993</v>
      </c>
      <c r="T10" s="140">
        <v>68.64</v>
      </c>
      <c r="U10" s="140">
        <v>69.63</v>
      </c>
      <c r="V10" s="140">
        <v>71.540000000000006</v>
      </c>
      <c r="W10" s="140">
        <v>72.38</v>
      </c>
      <c r="X10" s="183">
        <v>72.290000000000006</v>
      </c>
      <c r="Y10" s="184">
        <v>63.57</v>
      </c>
      <c r="Z10" s="183">
        <v>65.489999999999995</v>
      </c>
      <c r="AA10" s="183">
        <v>64.62</v>
      </c>
      <c r="AB10" s="183">
        <v>64.650000000000006</v>
      </c>
      <c r="AC10" s="183">
        <v>66.260000000000005</v>
      </c>
      <c r="AD10" s="183">
        <v>69.704999999999998</v>
      </c>
      <c r="AE10" s="183">
        <v>72.254999999999995</v>
      </c>
      <c r="AF10" s="183">
        <v>74.326999999999998</v>
      </c>
      <c r="AG10" s="183">
        <v>77.971000000000004</v>
      </c>
      <c r="AH10" s="183">
        <v>81.179000000000002</v>
      </c>
      <c r="AI10" s="183">
        <v>68.936000000000007</v>
      </c>
      <c r="AJ10" s="352">
        <v>-15.081486591359834</v>
      </c>
      <c r="AK10" s="138" t="s">
        <v>10</v>
      </c>
    </row>
    <row r="11" spans="1:38" s="146" customFormat="1" ht="12.75" customHeight="1">
      <c r="A11" s="150"/>
      <c r="B11" s="167" t="s">
        <v>21</v>
      </c>
      <c r="C11" s="170">
        <v>33.299999999999997</v>
      </c>
      <c r="D11" s="170">
        <v>38.484999999999999</v>
      </c>
      <c r="E11" s="181">
        <v>47.191000000000003</v>
      </c>
      <c r="F11" s="181">
        <v>47.865000000000002</v>
      </c>
      <c r="G11" s="181">
        <v>48.125999999999998</v>
      </c>
      <c r="H11" s="181">
        <v>47.621000000000002</v>
      </c>
      <c r="I11" s="181">
        <v>47.77</v>
      </c>
      <c r="J11" s="181">
        <v>48.389000000000003</v>
      </c>
      <c r="K11" s="181">
        <v>49.042000000000002</v>
      </c>
      <c r="L11" s="181">
        <v>49.91</v>
      </c>
      <c r="M11" s="181">
        <v>50.328000000000003</v>
      </c>
      <c r="N11" s="181">
        <v>51.307000000000002</v>
      </c>
      <c r="O11" s="181">
        <v>50.615000000000002</v>
      </c>
      <c r="P11" s="181">
        <v>49.62</v>
      </c>
      <c r="Q11" s="181">
        <v>49.454000000000001</v>
      </c>
      <c r="R11" s="181">
        <v>49.695</v>
      </c>
      <c r="S11" s="181">
        <v>50.557000000000002</v>
      </c>
      <c r="T11" s="181">
        <v>49.758000000000003</v>
      </c>
      <c r="U11" s="181">
        <v>49.648000000000003</v>
      </c>
      <c r="V11" s="181">
        <v>50.732999999999997</v>
      </c>
      <c r="W11" s="181">
        <v>51.459000000000003</v>
      </c>
      <c r="X11" s="181">
        <v>51.884</v>
      </c>
      <c r="Y11" s="181">
        <v>51.691000000000003</v>
      </c>
      <c r="Z11" s="181">
        <v>52.957000000000001</v>
      </c>
      <c r="AA11" s="181">
        <v>52.664999999999999</v>
      </c>
      <c r="AB11" s="181">
        <v>52.904000000000003</v>
      </c>
      <c r="AC11" s="181">
        <v>54.402000000000001</v>
      </c>
      <c r="AD11" s="181">
        <v>56.844000000000001</v>
      </c>
      <c r="AE11" s="181">
        <v>59.040999999999997</v>
      </c>
      <c r="AF11" s="181">
        <v>60.045999999999999</v>
      </c>
      <c r="AG11" s="181">
        <v>61.213000000000001</v>
      </c>
      <c r="AH11" s="181">
        <v>62.512999999999998</v>
      </c>
      <c r="AI11" s="181">
        <v>58.478999999999999</v>
      </c>
      <c r="AJ11" s="353">
        <v>-6.4530577639850861</v>
      </c>
      <c r="AK11" s="167" t="s">
        <v>21</v>
      </c>
      <c r="AL11" s="120"/>
    </row>
    <row r="12" spans="1:38" ht="12.75" customHeight="1">
      <c r="A12" s="134"/>
      <c r="B12" s="138" t="s">
        <v>26</v>
      </c>
      <c r="C12" s="141">
        <v>394.6</v>
      </c>
      <c r="D12" s="141">
        <v>513.70000000000005</v>
      </c>
      <c r="E12" s="140">
        <v>683.1</v>
      </c>
      <c r="F12" s="140">
        <v>700</v>
      </c>
      <c r="G12" s="140">
        <v>719.5</v>
      </c>
      <c r="H12" s="163">
        <v>729.8</v>
      </c>
      <c r="I12" s="140">
        <v>807.02190250460717</v>
      </c>
      <c r="J12" s="140">
        <v>815.29762943489879</v>
      </c>
      <c r="K12" s="140">
        <v>816.07238295987293</v>
      </c>
      <c r="L12" s="140">
        <v>817.07066702101861</v>
      </c>
      <c r="M12" s="140">
        <v>828.06880234826895</v>
      </c>
      <c r="N12" s="140">
        <v>848.42000426863945</v>
      </c>
      <c r="O12" s="140">
        <v>831.26654484178448</v>
      </c>
      <c r="P12" s="140">
        <v>852.62943876994984</v>
      </c>
      <c r="Q12" s="140">
        <v>862.98699999999997</v>
      </c>
      <c r="R12" s="140">
        <v>857.73599999999999</v>
      </c>
      <c r="S12" s="140">
        <v>868.65</v>
      </c>
      <c r="T12" s="140">
        <v>856.875</v>
      </c>
      <c r="U12" s="140">
        <v>863.32799999999997</v>
      </c>
      <c r="V12" s="140">
        <v>866.53100000000006</v>
      </c>
      <c r="W12" s="140">
        <v>871.32799999999997</v>
      </c>
      <c r="X12" s="140">
        <v>881.1</v>
      </c>
      <c r="Y12" s="140">
        <v>887</v>
      </c>
      <c r="Z12" s="140">
        <v>894.4</v>
      </c>
      <c r="AA12" s="140">
        <v>896.3</v>
      </c>
      <c r="AB12" s="140">
        <v>903.1</v>
      </c>
      <c r="AC12" s="140">
        <v>916.4</v>
      </c>
      <c r="AD12" s="140">
        <v>927</v>
      </c>
      <c r="AE12" s="163">
        <v>946.3</v>
      </c>
      <c r="AF12" s="140">
        <v>897.7</v>
      </c>
      <c r="AG12" s="140">
        <v>898.6</v>
      </c>
      <c r="AH12" s="140">
        <v>902.6</v>
      </c>
      <c r="AI12" s="140">
        <v>809.2</v>
      </c>
      <c r="AJ12" s="352">
        <v>-10.347883890981606</v>
      </c>
      <c r="AK12" s="138" t="s">
        <v>26</v>
      </c>
    </row>
    <row r="13" spans="1:38" s="146" customFormat="1" ht="12.75" customHeight="1">
      <c r="A13" s="150"/>
      <c r="B13" s="167" t="s">
        <v>11</v>
      </c>
      <c r="C13" s="170" t="s">
        <v>37</v>
      </c>
      <c r="D13" s="170" t="s">
        <v>37</v>
      </c>
      <c r="E13" s="169" t="s">
        <v>37</v>
      </c>
      <c r="F13" s="169" t="s">
        <v>37</v>
      </c>
      <c r="G13" s="169" t="s">
        <v>37</v>
      </c>
      <c r="H13" s="169" t="s">
        <v>37</v>
      </c>
      <c r="I13" s="169" t="s">
        <v>37</v>
      </c>
      <c r="J13" s="176">
        <v>5.1434955000000002</v>
      </c>
      <c r="K13" s="176">
        <v>5.5</v>
      </c>
      <c r="L13" s="176">
        <v>5.8</v>
      </c>
      <c r="M13" s="176">
        <v>6.1924551000000001</v>
      </c>
      <c r="N13" s="176">
        <v>6.4</v>
      </c>
      <c r="O13" s="176">
        <v>6.6821156999999998</v>
      </c>
      <c r="P13" s="176">
        <v>6.8091529999999993</v>
      </c>
      <c r="Q13" s="176">
        <v>7.0596396000000006</v>
      </c>
      <c r="R13" s="176">
        <v>7.6633114999999998</v>
      </c>
      <c r="S13" s="169">
        <v>7.8129999999999997</v>
      </c>
      <c r="T13" s="169">
        <v>9.9290000000000003</v>
      </c>
      <c r="U13" s="169">
        <v>9.9459999999999997</v>
      </c>
      <c r="V13" s="176">
        <v>10</v>
      </c>
      <c r="W13" s="176">
        <v>10.5</v>
      </c>
      <c r="X13" s="176">
        <v>10.5</v>
      </c>
      <c r="Y13" s="176">
        <v>10.1</v>
      </c>
      <c r="Z13" s="176">
        <v>10.381082222547919</v>
      </c>
      <c r="AA13" s="176">
        <v>10.808595077153129</v>
      </c>
      <c r="AB13" s="176">
        <v>11.24613332249695</v>
      </c>
      <c r="AC13" s="176">
        <v>11.85200134241278</v>
      </c>
      <c r="AD13" s="176">
        <v>12.33194848698124</v>
      </c>
      <c r="AE13" s="176">
        <v>12.840848785603473</v>
      </c>
      <c r="AF13" s="176">
        <v>13.081243106323074</v>
      </c>
      <c r="AG13" s="176">
        <v>13.340182522661715</v>
      </c>
      <c r="AH13" s="176">
        <v>14.095500000000001</v>
      </c>
      <c r="AI13" s="176">
        <v>12.423267006993489</v>
      </c>
      <c r="AJ13" s="353">
        <v>-11.863594714671436</v>
      </c>
      <c r="AK13" s="167" t="s">
        <v>11</v>
      </c>
      <c r="AL13" s="120"/>
    </row>
    <row r="14" spans="1:38" ht="13.5" customHeight="1">
      <c r="A14" s="134"/>
      <c r="B14" s="138" t="s">
        <v>29</v>
      </c>
      <c r="C14" s="180">
        <v>10</v>
      </c>
      <c r="D14" s="180">
        <v>19</v>
      </c>
      <c r="E14" s="179">
        <v>28.507000000000001</v>
      </c>
      <c r="F14" s="179">
        <v>29.038</v>
      </c>
      <c r="G14" s="179">
        <v>29.52</v>
      </c>
      <c r="H14" s="179">
        <v>29.835999999999999</v>
      </c>
      <c r="I14" s="179">
        <v>30.56</v>
      </c>
      <c r="J14" s="179">
        <v>31.558</v>
      </c>
      <c r="K14" s="179">
        <v>32.799999999999997</v>
      </c>
      <c r="L14" s="179">
        <v>34.360999999999997</v>
      </c>
      <c r="M14" s="179">
        <v>35.756</v>
      </c>
      <c r="N14" s="179">
        <v>36.838000000000001</v>
      </c>
      <c r="O14" s="179">
        <v>34.607999999999997</v>
      </c>
      <c r="P14" s="178">
        <v>36.459000000000003</v>
      </c>
      <c r="Q14" s="178">
        <v>37.787999999999997</v>
      </c>
      <c r="R14" s="178">
        <v>39.9495</v>
      </c>
      <c r="S14" s="178">
        <v>42.627000000000002</v>
      </c>
      <c r="T14" s="178">
        <v>44.378999999999998</v>
      </c>
      <c r="U14" s="178">
        <v>45.99</v>
      </c>
      <c r="V14" s="178">
        <v>47.959499999999998</v>
      </c>
      <c r="W14" s="178">
        <v>48.887999999999998</v>
      </c>
      <c r="X14" s="178">
        <v>48.857999999999997</v>
      </c>
      <c r="Y14" s="178">
        <v>48.082500000000003</v>
      </c>
      <c r="Z14" s="178">
        <v>47.457000000000001</v>
      </c>
      <c r="AA14" s="178">
        <v>46.613999999999997</v>
      </c>
      <c r="AB14" s="178">
        <v>48.046499999999995</v>
      </c>
      <c r="AC14" s="178">
        <v>47.185500000000005</v>
      </c>
      <c r="AD14" s="178">
        <v>51.913499999999999</v>
      </c>
      <c r="AE14" s="178">
        <v>55.033500000000004</v>
      </c>
      <c r="AF14" s="178">
        <v>56.548944072441628</v>
      </c>
      <c r="AG14" s="178">
        <v>57.163062450440485</v>
      </c>
      <c r="AH14" s="178">
        <v>58.722310702763217</v>
      </c>
      <c r="AI14" s="178">
        <v>51.751516813847296</v>
      </c>
      <c r="AJ14" s="352">
        <v>-11.870775869499127</v>
      </c>
      <c r="AK14" s="138" t="s">
        <v>29</v>
      </c>
    </row>
    <row r="15" spans="1:38" ht="12.75" customHeight="1">
      <c r="A15" s="134"/>
      <c r="B15" s="167" t="s">
        <v>22</v>
      </c>
      <c r="C15" s="177">
        <v>4.5</v>
      </c>
      <c r="D15" s="177">
        <v>17.5</v>
      </c>
      <c r="E15" s="176">
        <v>35</v>
      </c>
      <c r="F15" s="176">
        <v>36</v>
      </c>
      <c r="G15" s="176">
        <v>37</v>
      </c>
      <c r="H15" s="176">
        <v>39</v>
      </c>
      <c r="I15" s="176">
        <v>42</v>
      </c>
      <c r="J15" s="176">
        <v>44</v>
      </c>
      <c r="K15" s="176">
        <v>47</v>
      </c>
      <c r="L15" s="176">
        <v>50</v>
      </c>
      <c r="M15" s="176">
        <v>53</v>
      </c>
      <c r="N15" s="176">
        <v>58</v>
      </c>
      <c r="O15" s="176">
        <v>63</v>
      </c>
      <c r="P15" s="176">
        <v>68</v>
      </c>
      <c r="Q15" s="176">
        <v>72</v>
      </c>
      <c r="R15" s="176">
        <v>76</v>
      </c>
      <c r="S15" s="176">
        <v>80</v>
      </c>
      <c r="T15" s="176">
        <v>85</v>
      </c>
      <c r="U15" s="176">
        <v>90</v>
      </c>
      <c r="V15" s="176">
        <v>95</v>
      </c>
      <c r="W15" s="176">
        <v>100</v>
      </c>
      <c r="X15" s="176">
        <v>101.3</v>
      </c>
      <c r="Y15" s="176">
        <v>99.6</v>
      </c>
      <c r="Z15" s="176">
        <v>98.322079941260128</v>
      </c>
      <c r="AA15" s="176">
        <v>96.934481527791093</v>
      </c>
      <c r="AB15" s="176">
        <v>95.811379215017098</v>
      </c>
      <c r="AC15" s="176">
        <v>96.870041465995087</v>
      </c>
      <c r="AD15" s="176">
        <v>98.275784515578437</v>
      </c>
      <c r="AE15" s="176">
        <v>99.922362971391891</v>
      </c>
      <c r="AF15" s="176">
        <v>101.87708750292296</v>
      </c>
      <c r="AG15" s="176">
        <v>103.3953545725447</v>
      </c>
      <c r="AH15" s="169">
        <v>105.30516484643624</v>
      </c>
      <c r="AI15" s="169">
        <v>92.677500813725644</v>
      </c>
      <c r="AJ15" s="353">
        <v>-11.991495432465442</v>
      </c>
      <c r="AK15" s="167" t="s">
        <v>22</v>
      </c>
    </row>
    <row r="16" spans="1:38" ht="12.75" customHeight="1">
      <c r="A16" s="134"/>
      <c r="B16" s="138" t="s">
        <v>27</v>
      </c>
      <c r="C16" s="175">
        <v>64.3</v>
      </c>
      <c r="D16" s="175">
        <v>130.9</v>
      </c>
      <c r="E16" s="174">
        <v>174.4</v>
      </c>
      <c r="F16" s="172">
        <v>207.542</v>
      </c>
      <c r="G16" s="173">
        <v>218.27</v>
      </c>
      <c r="H16" s="173">
        <v>229</v>
      </c>
      <c r="I16" s="173">
        <v>239.7</v>
      </c>
      <c r="J16" s="172">
        <v>250.374</v>
      </c>
      <c r="K16" s="173">
        <v>259</v>
      </c>
      <c r="L16" s="173">
        <v>267.60000000000002</v>
      </c>
      <c r="M16" s="172">
        <v>276.173</v>
      </c>
      <c r="N16" s="172">
        <v>293.54000000000002</v>
      </c>
      <c r="O16" s="172">
        <v>302.61099999999999</v>
      </c>
      <c r="P16" s="172">
        <v>307.95499999999998</v>
      </c>
      <c r="Q16" s="173">
        <v>315</v>
      </c>
      <c r="R16" s="172">
        <v>321.928</v>
      </c>
      <c r="S16" s="172">
        <v>330.19200000000001</v>
      </c>
      <c r="T16" s="172">
        <v>337.79700000000003</v>
      </c>
      <c r="U16" s="172">
        <v>340.93700000000001</v>
      </c>
      <c r="V16" s="172">
        <v>343.29300000000001</v>
      </c>
      <c r="W16" s="172">
        <v>342.61099999999999</v>
      </c>
      <c r="X16" s="172">
        <v>350.40100000000001</v>
      </c>
      <c r="Y16" s="172">
        <v>341.62900000000002</v>
      </c>
      <c r="Z16" s="172">
        <v>334.02100000000002</v>
      </c>
      <c r="AA16" s="172">
        <v>321.04500000000002</v>
      </c>
      <c r="AB16" s="172">
        <v>316.53899999999999</v>
      </c>
      <c r="AC16" s="311">
        <v>308.70400000000001</v>
      </c>
      <c r="AD16" s="311">
        <v>317.553</v>
      </c>
      <c r="AE16" s="311">
        <v>329.88</v>
      </c>
      <c r="AF16" s="172">
        <v>332.858</v>
      </c>
      <c r="AG16" s="172">
        <v>340.55599999999998</v>
      </c>
      <c r="AH16" s="172">
        <v>342.005</v>
      </c>
      <c r="AI16" s="173">
        <v>298.21651937396757</v>
      </c>
      <c r="AJ16" s="352">
        <v>-12.8034621207387</v>
      </c>
      <c r="AK16" s="138" t="s">
        <v>27</v>
      </c>
    </row>
    <row r="17" spans="1:37" ht="12.75" customHeight="1">
      <c r="A17" s="134"/>
      <c r="B17" s="167" t="s">
        <v>28</v>
      </c>
      <c r="C17" s="170">
        <v>304.7</v>
      </c>
      <c r="D17" s="170">
        <v>443.84071500000005</v>
      </c>
      <c r="E17" s="169">
        <v>592.46263657335749</v>
      </c>
      <c r="F17" s="169">
        <v>598.43515345785772</v>
      </c>
      <c r="G17" s="169">
        <v>614.23266634846095</v>
      </c>
      <c r="H17" s="169">
        <v>618.08598143580537</v>
      </c>
      <c r="I17" s="169">
        <v>628.64178379537589</v>
      </c>
      <c r="J17" s="169">
        <v>641.21749144146861</v>
      </c>
      <c r="K17" s="169">
        <v>643.95988995302332</v>
      </c>
      <c r="L17" s="169">
        <v>653.44400854606795</v>
      </c>
      <c r="M17" s="169">
        <v>672.20563618702647</v>
      </c>
      <c r="N17" s="169">
        <v>689.1919277863982</v>
      </c>
      <c r="O17" s="169">
        <v>687.73573412192502</v>
      </c>
      <c r="P17" s="169">
        <v>712.21725815796697</v>
      </c>
      <c r="Q17" s="169">
        <v>716.87948383462697</v>
      </c>
      <c r="R17" s="169">
        <v>718.29614938665156</v>
      </c>
      <c r="S17" s="169">
        <v>714.96623674957891</v>
      </c>
      <c r="T17" s="169">
        <v>704.61555371355587</v>
      </c>
      <c r="U17" s="169">
        <v>700.9141843686657</v>
      </c>
      <c r="V17" s="169">
        <v>705.34974950007359</v>
      </c>
      <c r="W17" s="169">
        <v>689.6663151892991</v>
      </c>
      <c r="X17" s="169">
        <v>690.13045232984962</v>
      </c>
      <c r="Y17" s="169">
        <v>695.87129702480968</v>
      </c>
      <c r="Z17" s="239">
        <v>695.89468592518222</v>
      </c>
      <c r="AA17" s="169">
        <v>749.28026465113658</v>
      </c>
      <c r="AB17" s="169">
        <v>753.5255791423898</v>
      </c>
      <c r="AC17" s="169">
        <v>763.94876876982175</v>
      </c>
      <c r="AD17" s="169">
        <v>772.72869803122944</v>
      </c>
      <c r="AE17" s="169">
        <v>783.08510677290258</v>
      </c>
      <c r="AF17" s="169">
        <v>789.37177359783573</v>
      </c>
      <c r="AG17" s="169">
        <v>786.79327643434704</v>
      </c>
      <c r="AH17" s="169">
        <v>779.80962598452038</v>
      </c>
      <c r="AI17" s="169">
        <v>629.84570702567703</v>
      </c>
      <c r="AJ17" s="353">
        <v>-19.230837112264652</v>
      </c>
      <c r="AK17" s="167" t="s">
        <v>28</v>
      </c>
    </row>
    <row r="18" spans="1:37" ht="12.75" customHeight="1">
      <c r="A18" s="134"/>
      <c r="B18" s="138" t="s">
        <v>40</v>
      </c>
      <c r="C18" s="141"/>
      <c r="D18" s="141"/>
      <c r="E18" s="140"/>
      <c r="F18" s="140"/>
      <c r="G18" s="140"/>
      <c r="H18" s="140"/>
      <c r="I18" s="140"/>
      <c r="J18" s="151">
        <v>12.5</v>
      </c>
      <c r="K18" s="151">
        <v>14.75</v>
      </c>
      <c r="L18" s="151">
        <v>16.5</v>
      </c>
      <c r="M18" s="151">
        <v>17.5</v>
      </c>
      <c r="N18" s="151">
        <v>19</v>
      </c>
      <c r="O18" s="151">
        <v>20</v>
      </c>
      <c r="P18" s="151">
        <v>21</v>
      </c>
      <c r="Q18" s="151">
        <v>22</v>
      </c>
      <c r="R18" s="151">
        <v>22.5</v>
      </c>
      <c r="S18" s="151">
        <v>23.5</v>
      </c>
      <c r="T18" s="151">
        <v>24</v>
      </c>
      <c r="U18" s="151">
        <v>25</v>
      </c>
      <c r="V18" s="151">
        <v>26</v>
      </c>
      <c r="W18" s="151">
        <v>27</v>
      </c>
      <c r="X18" s="151">
        <v>26.8</v>
      </c>
      <c r="Y18" s="151">
        <v>25.7</v>
      </c>
      <c r="Z18" s="140">
        <v>25.242000000000001</v>
      </c>
      <c r="AA18" s="140">
        <v>26.146999999999998</v>
      </c>
      <c r="AB18" s="140">
        <v>26.145</v>
      </c>
      <c r="AC18" s="140">
        <v>26.056999999999999</v>
      </c>
      <c r="AD18" s="140">
        <v>26.393000000000001</v>
      </c>
      <c r="AE18" s="140">
        <v>26.181000000000001</v>
      </c>
      <c r="AF18" s="140">
        <v>26.189</v>
      </c>
      <c r="AG18" s="140">
        <v>25.594000000000001</v>
      </c>
      <c r="AH18" s="140">
        <v>25.372</v>
      </c>
      <c r="AI18" s="140">
        <v>20.215</v>
      </c>
      <c r="AJ18" s="352">
        <v>-20.325555730726791</v>
      </c>
      <c r="AK18" s="138" t="s">
        <v>40</v>
      </c>
    </row>
    <row r="19" spans="1:37" ht="12.75" customHeight="1">
      <c r="A19" s="134"/>
      <c r="B19" s="142" t="s">
        <v>30</v>
      </c>
      <c r="C19" s="149">
        <v>211.934</v>
      </c>
      <c r="D19" s="149">
        <v>324.03399999999999</v>
      </c>
      <c r="E19" s="166">
        <v>522.59299999999996</v>
      </c>
      <c r="F19" s="147">
        <v>538.27</v>
      </c>
      <c r="G19" s="147">
        <v>602.21</v>
      </c>
      <c r="H19" s="147">
        <v>603.09</v>
      </c>
      <c r="I19" s="143">
        <v>600.29999999999995</v>
      </c>
      <c r="J19" s="143">
        <v>614.71299999999997</v>
      </c>
      <c r="K19" s="143">
        <v>627.38300000000004</v>
      </c>
      <c r="L19" s="143">
        <v>638.83699999999999</v>
      </c>
      <c r="M19" s="143">
        <v>662.54499999999996</v>
      </c>
      <c r="N19" s="165">
        <v>663.31899999999996</v>
      </c>
      <c r="O19" s="164">
        <v>713.93100000000004</v>
      </c>
      <c r="P19" s="143">
        <v>717.30696391832623</v>
      </c>
      <c r="Q19" s="143">
        <v>720.68292783665242</v>
      </c>
      <c r="R19" s="143">
        <v>724.05889175497862</v>
      </c>
      <c r="S19" s="143">
        <v>727.43485567330481</v>
      </c>
      <c r="T19" s="143">
        <v>677.01400000000001</v>
      </c>
      <c r="U19" s="143">
        <v>676.255</v>
      </c>
      <c r="V19" s="143">
        <v>677.05600000000004</v>
      </c>
      <c r="W19" s="143">
        <v>676.35900000000004</v>
      </c>
      <c r="X19" s="143">
        <v>719.91200000000003</v>
      </c>
      <c r="Y19" s="143">
        <v>698.39</v>
      </c>
      <c r="Z19" s="143">
        <v>665.32799999999997</v>
      </c>
      <c r="AA19" s="143">
        <v>578.66800000000001</v>
      </c>
      <c r="AB19" s="143">
        <v>620.36800000000005</v>
      </c>
      <c r="AC19" s="143">
        <v>642.91999999999996</v>
      </c>
      <c r="AD19" s="143">
        <v>676.35</v>
      </c>
      <c r="AE19" s="143">
        <v>704.54200000000003</v>
      </c>
      <c r="AF19" s="143">
        <v>744.91899999999998</v>
      </c>
      <c r="AG19" s="143">
        <v>722.89400000000001</v>
      </c>
      <c r="AH19" s="143">
        <v>732.42899999999997</v>
      </c>
      <c r="AI19" s="143">
        <v>488.29899999999998</v>
      </c>
      <c r="AJ19" s="431">
        <v>-33.331558417266379</v>
      </c>
      <c r="AK19" s="142" t="s">
        <v>30</v>
      </c>
    </row>
    <row r="20" spans="1:37" s="146" customFormat="1" ht="12.75" customHeight="1">
      <c r="A20" s="150"/>
      <c r="B20" s="138" t="s">
        <v>9</v>
      </c>
      <c r="C20" s="141" t="s">
        <v>37</v>
      </c>
      <c r="D20" s="141" t="s">
        <v>37</v>
      </c>
      <c r="E20" s="140" t="s">
        <v>37</v>
      </c>
      <c r="F20" s="140" t="s">
        <v>37</v>
      </c>
      <c r="G20" s="140" t="s">
        <v>37</v>
      </c>
      <c r="H20" s="140" t="s">
        <v>37</v>
      </c>
      <c r="I20" s="140" t="s">
        <v>37</v>
      </c>
      <c r="J20" s="152">
        <v>3.4</v>
      </c>
      <c r="K20" s="152">
        <v>3.5</v>
      </c>
      <c r="L20" s="152">
        <v>3.6</v>
      </c>
      <c r="M20" s="152">
        <v>3.7</v>
      </c>
      <c r="N20" s="152">
        <v>3.8</v>
      </c>
      <c r="O20" s="152">
        <v>3.9</v>
      </c>
      <c r="P20" s="152">
        <v>4</v>
      </c>
      <c r="Q20" s="152">
        <v>4.0999999999999996</v>
      </c>
      <c r="R20" s="152">
        <v>4.1500000000000004</v>
      </c>
      <c r="S20" s="151">
        <v>4.5999999999999996</v>
      </c>
      <c r="T20" s="151">
        <v>4.8</v>
      </c>
      <c r="U20" s="151">
        <v>5</v>
      </c>
      <c r="V20" s="151">
        <v>5.3</v>
      </c>
      <c r="W20" s="151">
        <v>5.75</v>
      </c>
      <c r="X20" s="151">
        <v>6</v>
      </c>
      <c r="Y20" s="151">
        <v>5.9</v>
      </c>
      <c r="Z20" s="151">
        <v>5.93190592556501</v>
      </c>
      <c r="AA20" s="151">
        <v>5.9515765516010246</v>
      </c>
      <c r="AB20" s="151">
        <v>5.9211434324198757</v>
      </c>
      <c r="AC20" s="151">
        <v>6.0557617857620594</v>
      </c>
      <c r="AD20" s="151">
        <v>6.1981335730052542</v>
      </c>
      <c r="AE20" s="151">
        <v>6.4728965180617504</v>
      </c>
      <c r="AF20" s="151">
        <v>6.5573941867523127</v>
      </c>
      <c r="AG20" s="151">
        <v>6.7999745805257668</v>
      </c>
      <c r="AH20" s="151">
        <v>7.0348733638037793</v>
      </c>
      <c r="AI20" s="151">
        <v>6.1549860560525707</v>
      </c>
      <c r="AJ20" s="352">
        <v>-12.507507416955846</v>
      </c>
      <c r="AK20" s="138" t="s">
        <v>9</v>
      </c>
    </row>
    <row r="21" spans="1:37" ht="12.75" customHeight="1">
      <c r="A21" s="134"/>
      <c r="B21" s="142" t="s">
        <v>13</v>
      </c>
      <c r="C21" s="149" t="s">
        <v>37</v>
      </c>
      <c r="D21" s="149" t="s">
        <v>37</v>
      </c>
      <c r="E21" s="143" t="s">
        <v>37</v>
      </c>
      <c r="F21" s="143" t="s">
        <v>37</v>
      </c>
      <c r="G21" s="143" t="s">
        <v>37</v>
      </c>
      <c r="H21" s="143" t="s">
        <v>37</v>
      </c>
      <c r="I21" s="143" t="s">
        <v>37</v>
      </c>
      <c r="J21" s="148">
        <v>7.5</v>
      </c>
      <c r="K21" s="148">
        <v>8</v>
      </c>
      <c r="L21" s="148">
        <v>9</v>
      </c>
      <c r="M21" s="148">
        <v>10</v>
      </c>
      <c r="N21" s="148">
        <v>11</v>
      </c>
      <c r="O21" s="148">
        <v>11.5</v>
      </c>
      <c r="P21" s="148">
        <v>12</v>
      </c>
      <c r="Q21" s="148">
        <v>12.5</v>
      </c>
      <c r="R21" s="148">
        <v>13</v>
      </c>
      <c r="S21" s="147">
        <v>11.506399999999999</v>
      </c>
      <c r="T21" s="143">
        <v>12.111499999999999</v>
      </c>
      <c r="U21" s="147">
        <v>14.019600000000001</v>
      </c>
      <c r="V21" s="147">
        <v>15.9572</v>
      </c>
      <c r="W21" s="143">
        <v>14.2525</v>
      </c>
      <c r="X21" s="143">
        <v>12.70369</v>
      </c>
      <c r="Y21" s="143">
        <v>12.312340000000001</v>
      </c>
      <c r="Z21" s="143">
        <v>11.3499</v>
      </c>
      <c r="AA21" s="143">
        <v>11.528</v>
      </c>
      <c r="AB21" s="143">
        <v>11.7334</v>
      </c>
      <c r="AC21" s="143">
        <v>12.6258</v>
      </c>
      <c r="AD21" s="143">
        <v>13.5426</v>
      </c>
      <c r="AE21" s="143">
        <v>13.8988</v>
      </c>
      <c r="AF21" s="143">
        <v>14.978</v>
      </c>
      <c r="AG21" s="143">
        <v>15.256</v>
      </c>
      <c r="AH21" s="143">
        <v>15.5</v>
      </c>
      <c r="AI21" s="143">
        <v>14.773999999999999</v>
      </c>
      <c r="AJ21" s="431">
        <v>-4.6838709677419388</v>
      </c>
      <c r="AK21" s="142" t="s">
        <v>13</v>
      </c>
    </row>
    <row r="22" spans="1:37" s="146" customFormat="1" ht="12.75" customHeight="1">
      <c r="A22" s="150"/>
      <c r="B22" s="138" t="s">
        <v>14</v>
      </c>
      <c r="C22" s="141" t="s">
        <v>37</v>
      </c>
      <c r="D22" s="141" t="s">
        <v>37</v>
      </c>
      <c r="E22" s="140" t="s">
        <v>37</v>
      </c>
      <c r="F22" s="140" t="s">
        <v>37</v>
      </c>
      <c r="G22" s="140" t="s">
        <v>37</v>
      </c>
      <c r="H22" s="140" t="s">
        <v>37</v>
      </c>
      <c r="I22" s="140" t="s">
        <v>37</v>
      </c>
      <c r="J22" s="151">
        <v>16</v>
      </c>
      <c r="K22" s="151">
        <v>18</v>
      </c>
      <c r="L22" s="151">
        <v>20</v>
      </c>
      <c r="M22" s="151">
        <v>22</v>
      </c>
      <c r="N22" s="151">
        <v>25</v>
      </c>
      <c r="O22" s="151">
        <v>26</v>
      </c>
      <c r="P22" s="151">
        <v>26</v>
      </c>
      <c r="Q22" s="151">
        <v>26</v>
      </c>
      <c r="R22" s="151">
        <v>29</v>
      </c>
      <c r="S22" s="151">
        <v>31</v>
      </c>
      <c r="T22" s="140">
        <v>34.792999999999999</v>
      </c>
      <c r="U22" s="140">
        <v>39.472000000000001</v>
      </c>
      <c r="V22" s="140">
        <v>39.119</v>
      </c>
      <c r="W22" s="140">
        <v>37.991</v>
      </c>
      <c r="X22" s="140">
        <v>36.055</v>
      </c>
      <c r="Y22" s="140">
        <v>32.569000000000003</v>
      </c>
      <c r="Z22" s="140">
        <v>29.908000000000001</v>
      </c>
      <c r="AA22" s="140">
        <v>34.191000000000003</v>
      </c>
      <c r="AB22" s="140">
        <v>33.325000000000003</v>
      </c>
      <c r="AC22" s="140">
        <v>24.335999999999999</v>
      </c>
      <c r="AD22" s="140">
        <v>24.864999999999998</v>
      </c>
      <c r="AE22" s="140">
        <v>25.853999999999999</v>
      </c>
      <c r="AF22" s="140">
        <v>31.361000000000001</v>
      </c>
      <c r="AG22" s="140">
        <v>30.119</v>
      </c>
      <c r="AH22" s="151">
        <v>31.400873036545914</v>
      </c>
      <c r="AI22" s="151">
        <v>28.53521251375982</v>
      </c>
      <c r="AJ22" s="352">
        <v>-9.1260536592434676</v>
      </c>
      <c r="AK22" s="138" t="s">
        <v>14</v>
      </c>
    </row>
    <row r="23" spans="1:37" ht="12.75" customHeight="1">
      <c r="A23" s="134"/>
      <c r="B23" s="142" t="s">
        <v>31</v>
      </c>
      <c r="C23" s="161">
        <v>2.1</v>
      </c>
      <c r="D23" s="161">
        <v>2.7</v>
      </c>
      <c r="E23" s="147">
        <v>4</v>
      </c>
      <c r="F23" s="147">
        <v>4.1500000000000004</v>
      </c>
      <c r="G23" s="147">
        <v>4.3</v>
      </c>
      <c r="H23" s="147">
        <v>4.5</v>
      </c>
      <c r="I23" s="147">
        <v>4.5999999999999996</v>
      </c>
      <c r="J23" s="147">
        <v>4.7</v>
      </c>
      <c r="K23" s="147">
        <v>4.8</v>
      </c>
      <c r="L23" s="147">
        <v>4.9000000000000004</v>
      </c>
      <c r="M23" s="147">
        <v>5</v>
      </c>
      <c r="N23" s="147">
        <v>5</v>
      </c>
      <c r="O23" s="147">
        <v>5.6</v>
      </c>
      <c r="P23" s="147">
        <v>5.8</v>
      </c>
      <c r="Q23" s="147">
        <v>5.9</v>
      </c>
      <c r="R23" s="147">
        <v>6</v>
      </c>
      <c r="S23" s="147">
        <v>6.1</v>
      </c>
      <c r="T23" s="147">
        <v>6.3</v>
      </c>
      <c r="U23" s="147">
        <v>6.5</v>
      </c>
      <c r="V23" s="147">
        <v>6.6</v>
      </c>
      <c r="W23" s="147">
        <v>6.7</v>
      </c>
      <c r="X23" s="147">
        <v>6.7</v>
      </c>
      <c r="Y23" s="147">
        <v>6.5</v>
      </c>
      <c r="Z23" s="147">
        <v>6.5917580235815709</v>
      </c>
      <c r="AA23" s="147">
        <v>6.7331326886577019</v>
      </c>
      <c r="AB23" s="147">
        <v>6.8509305497477948</v>
      </c>
      <c r="AC23" s="147">
        <v>7.132396036634483</v>
      </c>
      <c r="AD23" s="147">
        <v>7.3213582606667256</v>
      </c>
      <c r="AE23" s="147">
        <v>7.5254204786711547</v>
      </c>
      <c r="AF23" s="147">
        <v>7.6739151349680519</v>
      </c>
      <c r="AG23" s="147">
        <v>7.8337138706263563</v>
      </c>
      <c r="AH23" s="147">
        <v>8.0059701102464036</v>
      </c>
      <c r="AI23" s="147">
        <v>7.0766942506143025</v>
      </c>
      <c r="AJ23" s="431">
        <v>-11.607286148155509</v>
      </c>
      <c r="AK23" s="142" t="s">
        <v>31</v>
      </c>
    </row>
    <row r="24" spans="1:37" s="146" customFormat="1" ht="12.75" customHeight="1">
      <c r="A24" s="150"/>
      <c r="B24" s="138" t="s">
        <v>12</v>
      </c>
      <c r="C24" s="141" t="s">
        <v>37</v>
      </c>
      <c r="D24" s="141" t="s">
        <v>37</v>
      </c>
      <c r="E24" s="140">
        <v>47</v>
      </c>
      <c r="F24" s="140">
        <v>46.8</v>
      </c>
      <c r="G24" s="140">
        <v>44.6</v>
      </c>
      <c r="H24" s="140">
        <v>44</v>
      </c>
      <c r="I24" s="140">
        <v>44.9</v>
      </c>
      <c r="J24" s="140">
        <v>45.4</v>
      </c>
      <c r="K24" s="140">
        <v>45.6</v>
      </c>
      <c r="L24" s="140">
        <v>46.1</v>
      </c>
      <c r="M24" s="140">
        <v>46.15</v>
      </c>
      <c r="N24" s="140">
        <v>46.17</v>
      </c>
      <c r="O24" s="140">
        <v>46.18</v>
      </c>
      <c r="P24" s="140">
        <v>46.18</v>
      </c>
      <c r="Q24" s="140">
        <v>46.3</v>
      </c>
      <c r="R24" s="140">
        <v>47.517000000000003</v>
      </c>
      <c r="S24" s="140">
        <v>49.121000000000002</v>
      </c>
      <c r="T24" s="163">
        <v>49.402999999999999</v>
      </c>
      <c r="U24" s="140">
        <v>52.314999999999998</v>
      </c>
      <c r="V24" s="140">
        <v>53.945999999999998</v>
      </c>
      <c r="W24" s="140">
        <v>54.005000000000003</v>
      </c>
      <c r="X24" s="140">
        <v>54.396000000000001</v>
      </c>
      <c r="Y24" s="140">
        <v>52.594999999999999</v>
      </c>
      <c r="Z24" s="140">
        <v>52.250999999999998</v>
      </c>
      <c r="AA24" s="140">
        <v>51.792999999999999</v>
      </c>
      <c r="AB24" s="140">
        <v>51.823999999999998</v>
      </c>
      <c r="AC24" s="140">
        <v>52.722999999999999</v>
      </c>
      <c r="AD24" s="140">
        <v>54.603000000000002</v>
      </c>
      <c r="AE24" s="140">
        <v>56.677</v>
      </c>
      <c r="AF24" s="140">
        <v>60.645000000000003</v>
      </c>
      <c r="AG24" s="140">
        <v>63.947000000000003</v>
      </c>
      <c r="AH24" s="140">
        <v>67.034000000000006</v>
      </c>
      <c r="AI24" s="140">
        <v>63.920999999999999</v>
      </c>
      <c r="AJ24" s="352">
        <v>-4.643912044634078</v>
      </c>
      <c r="AK24" s="138" t="s">
        <v>12</v>
      </c>
    </row>
    <row r="25" spans="1:37" ht="12.75" customHeight="1">
      <c r="A25" s="134"/>
      <c r="B25" s="142" t="s">
        <v>15</v>
      </c>
      <c r="C25" s="149" t="s">
        <v>37</v>
      </c>
      <c r="D25" s="149" t="s">
        <v>37</v>
      </c>
      <c r="E25" s="143" t="s">
        <v>37</v>
      </c>
      <c r="F25" s="143" t="s">
        <v>37</v>
      </c>
      <c r="G25" s="143" t="s">
        <v>37</v>
      </c>
      <c r="H25" s="143" t="s">
        <v>37</v>
      </c>
      <c r="I25" s="143" t="s">
        <v>37</v>
      </c>
      <c r="J25" s="147">
        <v>1.7</v>
      </c>
      <c r="K25" s="147">
        <v>1.72</v>
      </c>
      <c r="L25" s="147">
        <v>1.74</v>
      </c>
      <c r="M25" s="147">
        <v>1.76</v>
      </c>
      <c r="N25" s="147">
        <v>1.78</v>
      </c>
      <c r="O25" s="147">
        <v>1.8</v>
      </c>
      <c r="P25" s="147">
        <v>1.8</v>
      </c>
      <c r="Q25" s="147">
        <v>1.85</v>
      </c>
      <c r="R25" s="147">
        <v>1.9</v>
      </c>
      <c r="S25" s="147">
        <v>1.95</v>
      </c>
      <c r="T25" s="147">
        <v>2</v>
      </c>
      <c r="U25" s="147">
        <v>2.0499999999999998</v>
      </c>
      <c r="V25" s="147">
        <v>2.1</v>
      </c>
      <c r="W25" s="147">
        <v>2.15</v>
      </c>
      <c r="X25" s="147">
        <v>2.2000000000000002</v>
      </c>
      <c r="Y25" s="147">
        <v>2.2000000000000002</v>
      </c>
      <c r="Z25" s="147">
        <v>2.2297181531995443</v>
      </c>
      <c r="AA25" s="147">
        <v>2.2404488975013952</v>
      </c>
      <c r="AB25" s="147">
        <v>2.291235362302769</v>
      </c>
      <c r="AC25" s="147">
        <v>2.4135009155436644</v>
      </c>
      <c r="AD25" s="147">
        <v>2.5042317396135667</v>
      </c>
      <c r="AE25" s="147">
        <v>2.5939190716426603</v>
      </c>
      <c r="AF25" s="147">
        <v>2.6182962299592711</v>
      </c>
      <c r="AG25" s="147">
        <v>2.6719139301479649</v>
      </c>
      <c r="AH25" s="147">
        <v>2.7208325236161963</v>
      </c>
      <c r="AI25" s="147">
        <v>2.3765231368112976</v>
      </c>
      <c r="AJ25" s="431">
        <v>-12.654560095719717</v>
      </c>
      <c r="AK25" s="142" t="s">
        <v>15</v>
      </c>
    </row>
    <row r="26" spans="1:37" s="146" customFormat="1" ht="12.75" customHeight="1">
      <c r="A26" s="150"/>
      <c r="B26" s="138" t="s">
        <v>23</v>
      </c>
      <c r="C26" s="141">
        <v>67.099999999999994</v>
      </c>
      <c r="D26" s="156">
        <v>108.1</v>
      </c>
      <c r="E26" s="140">
        <v>137.30000000000001</v>
      </c>
      <c r="F26" s="140">
        <v>124.5</v>
      </c>
      <c r="G26" s="140">
        <v>129.1</v>
      </c>
      <c r="H26" s="140">
        <v>126.1</v>
      </c>
      <c r="I26" s="140">
        <v>128.80000000000001</v>
      </c>
      <c r="J26" s="140">
        <v>131.4</v>
      </c>
      <c r="K26" s="140">
        <v>132.69999999999999</v>
      </c>
      <c r="L26" s="140">
        <v>136.5</v>
      </c>
      <c r="M26" s="140">
        <v>137.1</v>
      </c>
      <c r="N26" s="140">
        <v>141.30000000000001</v>
      </c>
      <c r="O26" s="140">
        <v>141.1</v>
      </c>
      <c r="P26" s="140">
        <v>141.6</v>
      </c>
      <c r="Q26" s="140">
        <v>144.19999999999999</v>
      </c>
      <c r="R26" s="140">
        <v>146.1</v>
      </c>
      <c r="S26" s="140">
        <v>151.6</v>
      </c>
      <c r="T26" s="140">
        <v>148.80000000000001</v>
      </c>
      <c r="U26" s="140">
        <v>148</v>
      </c>
      <c r="V26" s="140">
        <v>148.80000000000001</v>
      </c>
      <c r="W26" s="140">
        <v>147</v>
      </c>
      <c r="X26" s="151">
        <v>146.30000000000001</v>
      </c>
      <c r="Y26" s="155">
        <v>144.19999999999999</v>
      </c>
      <c r="Z26" s="140">
        <v>144.4</v>
      </c>
      <c r="AA26" s="140">
        <v>139.69999999999999</v>
      </c>
      <c r="AB26" s="140">
        <v>145.4</v>
      </c>
      <c r="AC26" s="140">
        <v>144.96899999999999</v>
      </c>
      <c r="AD26" s="140">
        <v>139.5</v>
      </c>
      <c r="AE26" s="140">
        <v>140.80000000000001</v>
      </c>
      <c r="AF26" s="140">
        <v>138.69999999999999</v>
      </c>
      <c r="AG26" s="155">
        <v>147.5</v>
      </c>
      <c r="AH26" s="140">
        <v>147.5</v>
      </c>
      <c r="AI26" s="225">
        <v>105.2</v>
      </c>
      <c r="AJ26" s="352">
        <v>-28.677966101694921</v>
      </c>
      <c r="AK26" s="138" t="s">
        <v>23</v>
      </c>
    </row>
    <row r="27" spans="1:37" ht="12.75" customHeight="1">
      <c r="A27" s="134"/>
      <c r="B27" s="142" t="s">
        <v>32</v>
      </c>
      <c r="C27" s="149">
        <v>32.9</v>
      </c>
      <c r="D27" s="149">
        <v>47.8</v>
      </c>
      <c r="E27" s="143">
        <v>53.723897471933505</v>
      </c>
      <c r="F27" s="143">
        <v>54.787536036464196</v>
      </c>
      <c r="G27" s="143">
        <v>56.659020628626905</v>
      </c>
      <c r="H27" s="143">
        <v>57.151918044774398</v>
      </c>
      <c r="I27" s="143">
        <v>58.865092159990603</v>
      </c>
      <c r="J27" s="143">
        <v>59.422690414342</v>
      </c>
      <c r="K27" s="143">
        <v>60.778556014725503</v>
      </c>
      <c r="L27" s="143">
        <v>61.400675901741003</v>
      </c>
      <c r="M27" s="143">
        <v>62.690332415517801</v>
      </c>
      <c r="N27" s="143">
        <v>63.9738463208136</v>
      </c>
      <c r="O27" s="143">
        <v>64.7324486487569</v>
      </c>
      <c r="P27" s="143">
        <v>65.337110990663504</v>
      </c>
      <c r="Q27" s="143">
        <v>66.483017156872194</v>
      </c>
      <c r="R27" s="143">
        <v>67.879798464616997</v>
      </c>
      <c r="S27" s="143">
        <v>68.6673745085006</v>
      </c>
      <c r="T27" s="143">
        <v>68.534046805980907</v>
      </c>
      <c r="U27" s="143">
        <v>69.357032462112599</v>
      </c>
      <c r="V27" s="143">
        <v>70.228681711569195</v>
      </c>
      <c r="W27" s="143">
        <v>68.199846493920887</v>
      </c>
      <c r="X27" s="143">
        <v>67.628132974228706</v>
      </c>
      <c r="Y27" s="143">
        <v>68.370225570310794</v>
      </c>
      <c r="Z27" s="143">
        <v>69.285883597665702</v>
      </c>
      <c r="AA27" s="143">
        <v>69.008829196809998</v>
      </c>
      <c r="AB27" s="143">
        <v>69.656710785624298</v>
      </c>
      <c r="AC27" s="143">
        <v>71.282875065817493</v>
      </c>
      <c r="AD27" s="143">
        <v>72.9148923350198</v>
      </c>
      <c r="AE27" s="143">
        <v>74.866741177802908</v>
      </c>
      <c r="AF27" s="143">
        <v>76.123435218109606</v>
      </c>
      <c r="AG27" s="143">
        <v>78.545000000000002</v>
      </c>
      <c r="AH27" s="143">
        <v>79.078999999999994</v>
      </c>
      <c r="AI27" s="143">
        <v>65.176000000000002</v>
      </c>
      <c r="AJ27" s="431">
        <v>-17.581153024190982</v>
      </c>
      <c r="AK27" s="142" t="s">
        <v>32</v>
      </c>
    </row>
    <row r="28" spans="1:37" s="146" customFormat="1" ht="12.75" customHeight="1">
      <c r="A28" s="150"/>
      <c r="B28" s="138" t="s">
        <v>16</v>
      </c>
      <c r="C28" s="141" t="s">
        <v>37</v>
      </c>
      <c r="D28" s="141" t="s">
        <v>37</v>
      </c>
      <c r="E28" s="140" t="s">
        <v>37</v>
      </c>
      <c r="F28" s="140"/>
      <c r="G28" s="140"/>
      <c r="H28" s="140"/>
      <c r="I28" s="140"/>
      <c r="J28" s="140">
        <v>110.7</v>
      </c>
      <c r="K28" s="140">
        <v>121.6</v>
      </c>
      <c r="L28" s="140">
        <v>132</v>
      </c>
      <c r="M28" s="140">
        <v>141.1</v>
      </c>
      <c r="N28" s="140">
        <v>143</v>
      </c>
      <c r="O28" s="155">
        <v>130.1</v>
      </c>
      <c r="P28" s="140">
        <v>132.30000000000001</v>
      </c>
      <c r="Q28" s="140">
        <v>135.80000000000001</v>
      </c>
      <c r="R28" s="140">
        <v>141.30000000000001</v>
      </c>
      <c r="S28" s="140">
        <v>146.80000000000001</v>
      </c>
      <c r="T28" s="140">
        <v>152.30000000000001</v>
      </c>
      <c r="U28" s="140">
        <v>156.6</v>
      </c>
      <c r="V28" s="140">
        <v>162.30000000000001</v>
      </c>
      <c r="W28" s="140">
        <v>172.6</v>
      </c>
      <c r="X28" s="140">
        <v>182.75800000000001</v>
      </c>
      <c r="Y28" s="140">
        <v>188.81</v>
      </c>
      <c r="Z28" s="140">
        <v>189.10300000000001</v>
      </c>
      <c r="AA28" s="140">
        <v>189.32400000000001</v>
      </c>
      <c r="AB28" s="140">
        <v>193.33600000000001</v>
      </c>
      <c r="AC28" s="140">
        <v>197.03200000000001</v>
      </c>
      <c r="AD28" s="140">
        <v>200.57</v>
      </c>
      <c r="AE28" s="140">
        <v>213.31800000000001</v>
      </c>
      <c r="AF28" s="140">
        <v>221.54499999999999</v>
      </c>
      <c r="AG28" s="140">
        <v>233.84200000000001</v>
      </c>
      <c r="AH28" s="140">
        <v>244.48</v>
      </c>
      <c r="AI28" s="140">
        <v>224.13</v>
      </c>
      <c r="AJ28" s="352">
        <v>-8.3237892670156981</v>
      </c>
      <c r="AK28" s="138" t="s">
        <v>16</v>
      </c>
    </row>
    <row r="29" spans="1:37" ht="12.75" customHeight="1">
      <c r="A29" s="134"/>
      <c r="B29" s="142" t="s">
        <v>33</v>
      </c>
      <c r="C29" s="161">
        <v>13.8</v>
      </c>
      <c r="D29" s="161">
        <v>29</v>
      </c>
      <c r="E29" s="147">
        <v>40</v>
      </c>
      <c r="F29" s="147">
        <v>41</v>
      </c>
      <c r="G29" s="147">
        <v>43</v>
      </c>
      <c r="H29" s="147">
        <v>46</v>
      </c>
      <c r="I29" s="147">
        <v>49</v>
      </c>
      <c r="J29" s="147">
        <v>52.5</v>
      </c>
      <c r="K29" s="147">
        <v>56</v>
      </c>
      <c r="L29" s="147">
        <v>60</v>
      </c>
      <c r="M29" s="147">
        <v>64</v>
      </c>
      <c r="N29" s="147">
        <v>68</v>
      </c>
      <c r="O29" s="147">
        <v>71</v>
      </c>
      <c r="P29" s="147">
        <v>73.2</v>
      </c>
      <c r="Q29" s="147">
        <v>77.7</v>
      </c>
      <c r="R29" s="147">
        <v>81.5</v>
      </c>
      <c r="S29" s="147">
        <v>83</v>
      </c>
      <c r="T29" s="147">
        <v>85</v>
      </c>
      <c r="U29" s="147">
        <v>86</v>
      </c>
      <c r="V29" s="147">
        <v>86.6</v>
      </c>
      <c r="W29" s="147">
        <v>87</v>
      </c>
      <c r="X29" s="147">
        <v>86</v>
      </c>
      <c r="Y29" s="147">
        <v>83.7</v>
      </c>
      <c r="Z29" s="147">
        <v>83.190084528920025</v>
      </c>
      <c r="AA29" s="147">
        <v>82.13077342280117</v>
      </c>
      <c r="AB29" s="147">
        <v>81.865937271332953</v>
      </c>
      <c r="AC29" s="147">
        <v>83.335892690114903</v>
      </c>
      <c r="AD29" s="147">
        <v>84.467857514628818</v>
      </c>
      <c r="AE29" s="147">
        <v>90.461994001226003</v>
      </c>
      <c r="AF29" s="147">
        <v>92.191507303343357</v>
      </c>
      <c r="AG29" s="147">
        <v>95.460477535216867</v>
      </c>
      <c r="AH29" s="147">
        <v>98.03804965791501</v>
      </c>
      <c r="AI29" s="147">
        <v>86.710192665481046</v>
      </c>
      <c r="AJ29" s="431">
        <v>-11.554551556217561</v>
      </c>
      <c r="AK29" s="142" t="s">
        <v>33</v>
      </c>
    </row>
    <row r="30" spans="1:37" s="146" customFormat="1" ht="12.75" customHeight="1">
      <c r="A30" s="150"/>
      <c r="B30" s="138" t="s">
        <v>17</v>
      </c>
      <c r="C30" s="160"/>
      <c r="D30" s="160"/>
      <c r="E30" s="151"/>
      <c r="F30" s="151"/>
      <c r="G30" s="151"/>
      <c r="H30" s="151"/>
      <c r="I30" s="151"/>
      <c r="J30" s="151">
        <v>40</v>
      </c>
      <c r="K30" s="151">
        <v>42.5</v>
      </c>
      <c r="L30" s="151">
        <v>45</v>
      </c>
      <c r="M30" s="151">
        <v>47</v>
      </c>
      <c r="N30" s="151">
        <v>49</v>
      </c>
      <c r="O30" s="151">
        <v>51</v>
      </c>
      <c r="P30" s="151">
        <v>52.5</v>
      </c>
      <c r="Q30" s="151">
        <v>54</v>
      </c>
      <c r="R30" s="151">
        <v>56</v>
      </c>
      <c r="S30" s="151">
        <v>58</v>
      </c>
      <c r="T30" s="151">
        <v>61</v>
      </c>
      <c r="U30" s="151">
        <v>64.099999999999994</v>
      </c>
      <c r="V30" s="151">
        <v>67.5</v>
      </c>
      <c r="W30" s="151">
        <v>70.5</v>
      </c>
      <c r="X30" s="151">
        <v>75.5</v>
      </c>
      <c r="Y30" s="151">
        <v>75.5</v>
      </c>
      <c r="Z30" s="151">
        <v>74.97833815332045</v>
      </c>
      <c r="AA30" s="151">
        <v>77.04505960700007</v>
      </c>
      <c r="AB30" s="151">
        <v>80.363418326056077</v>
      </c>
      <c r="AC30" s="151">
        <v>85.193859872241475</v>
      </c>
      <c r="AD30" s="151">
        <v>89.866362080533492</v>
      </c>
      <c r="AE30" s="151">
        <v>95.591682544376425</v>
      </c>
      <c r="AF30" s="151">
        <v>97.303330280284371</v>
      </c>
      <c r="AG30" s="151">
        <v>103.80336173644331</v>
      </c>
      <c r="AH30" s="151">
        <v>110.51003785674024</v>
      </c>
      <c r="AI30" s="151">
        <v>100.89789837964949</v>
      </c>
      <c r="AJ30" s="352">
        <v>-8.6979786302774187</v>
      </c>
      <c r="AK30" s="138" t="s">
        <v>17</v>
      </c>
    </row>
    <row r="31" spans="1:37" ht="12.75" customHeight="1">
      <c r="A31" s="134"/>
      <c r="B31" s="142" t="s">
        <v>19</v>
      </c>
      <c r="C31" s="149" t="s">
        <v>37</v>
      </c>
      <c r="D31" s="149" t="s">
        <v>37</v>
      </c>
      <c r="E31" s="159">
        <v>13.32</v>
      </c>
      <c r="F31" s="159">
        <v>12.606</v>
      </c>
      <c r="G31" s="159">
        <v>13.385999999999999</v>
      </c>
      <c r="H31" s="159">
        <v>13.978999999999999</v>
      </c>
      <c r="I31" s="159">
        <v>15.178000000000001</v>
      </c>
      <c r="J31" s="159">
        <v>16.338000000000001</v>
      </c>
      <c r="K31" s="159">
        <v>17.794</v>
      </c>
      <c r="L31" s="159">
        <v>19.010999999999999</v>
      </c>
      <c r="M31" s="159">
        <v>18.98</v>
      </c>
      <c r="N31" s="159">
        <v>20.074000000000002</v>
      </c>
      <c r="O31" s="159">
        <v>20.324999999999999</v>
      </c>
      <c r="P31" s="159">
        <v>20.800999999999998</v>
      </c>
      <c r="Q31" s="159">
        <v>21.286999999999999</v>
      </c>
      <c r="R31" s="159">
        <v>21.331</v>
      </c>
      <c r="S31" s="143">
        <v>22.042000000000002</v>
      </c>
      <c r="T31" s="143">
        <v>22.509</v>
      </c>
      <c r="U31" s="143">
        <v>23.006</v>
      </c>
      <c r="V31" s="143">
        <v>24.355</v>
      </c>
      <c r="W31" s="143">
        <v>24.878</v>
      </c>
      <c r="X31" s="143">
        <v>25.774999999999999</v>
      </c>
      <c r="Y31" s="143">
        <v>25.635999999999999</v>
      </c>
      <c r="Z31" s="147">
        <v>25.487436219641157</v>
      </c>
      <c r="AA31" s="147">
        <v>25.302775921222882</v>
      </c>
      <c r="AB31" s="147">
        <v>25.168354826572546</v>
      </c>
      <c r="AC31" s="147">
        <v>25.638692920142624</v>
      </c>
      <c r="AD31" s="147">
        <v>25.996532775797913</v>
      </c>
      <c r="AE31" s="147">
        <v>26.478496232138678</v>
      </c>
      <c r="AF31" s="147">
        <v>27.133920814744961</v>
      </c>
      <c r="AG31" s="147">
        <v>27.514331156301186</v>
      </c>
      <c r="AH31" s="147">
        <v>27.912827036142566</v>
      </c>
      <c r="AI31" s="147">
        <v>24.293048998017237</v>
      </c>
      <c r="AJ31" s="431">
        <v>-12.968152718598887</v>
      </c>
      <c r="AK31" s="142" t="s">
        <v>19</v>
      </c>
    </row>
    <row r="32" spans="1:37" ht="12.75" customHeight="1">
      <c r="A32" s="134"/>
      <c r="B32" s="138" t="s">
        <v>18</v>
      </c>
      <c r="C32" s="158"/>
      <c r="D32" s="158"/>
      <c r="E32" s="157"/>
      <c r="F32" s="140"/>
      <c r="G32" s="140"/>
      <c r="H32" s="140">
        <v>17.553999999999998</v>
      </c>
      <c r="I32" s="140">
        <v>17.292999999999999</v>
      </c>
      <c r="J32" s="140">
        <v>17.977</v>
      </c>
      <c r="K32" s="140">
        <v>17.992999999999999</v>
      </c>
      <c r="L32" s="140">
        <v>18.568000000000001</v>
      </c>
      <c r="M32" s="140">
        <v>19.302</v>
      </c>
      <c r="N32" s="140">
        <v>21.541</v>
      </c>
      <c r="O32" s="140">
        <v>23.928999999999998</v>
      </c>
      <c r="P32" s="140">
        <v>24.056000000000001</v>
      </c>
      <c r="Q32" s="140">
        <v>24.978000000000002</v>
      </c>
      <c r="R32" s="140">
        <v>25.224</v>
      </c>
      <c r="S32" s="140">
        <v>25.332000000000001</v>
      </c>
      <c r="T32" s="140">
        <v>25.824000000000002</v>
      </c>
      <c r="U32" s="140">
        <v>26.341999999999999</v>
      </c>
      <c r="V32" s="140">
        <v>25.994</v>
      </c>
      <c r="W32" s="140">
        <v>26.395</v>
      </c>
      <c r="X32" s="140">
        <v>26.42</v>
      </c>
      <c r="Y32" s="140">
        <v>26.879000000000001</v>
      </c>
      <c r="Z32" s="140">
        <v>26.887</v>
      </c>
      <c r="AA32" s="140">
        <v>26.934999999999999</v>
      </c>
      <c r="AB32" s="140">
        <v>27.155000000000001</v>
      </c>
      <c r="AC32" s="140">
        <v>27.251000000000001</v>
      </c>
      <c r="AD32" s="140">
        <v>27.530999999999999</v>
      </c>
      <c r="AE32" s="140">
        <v>27.835999999999999</v>
      </c>
      <c r="AF32" s="140">
        <v>28.12</v>
      </c>
      <c r="AG32" s="140">
        <v>28.46</v>
      </c>
      <c r="AH32" s="140">
        <v>28.616</v>
      </c>
      <c r="AI32" s="151">
        <v>25.272567092925463</v>
      </c>
      <c r="AJ32" s="352">
        <v>-11.683788464755864</v>
      </c>
      <c r="AK32" s="138" t="s">
        <v>18</v>
      </c>
    </row>
    <row r="33" spans="1:37" ht="12.75" customHeight="1">
      <c r="A33" s="134"/>
      <c r="B33" s="142" t="s">
        <v>34</v>
      </c>
      <c r="C33" s="149">
        <v>23.7</v>
      </c>
      <c r="D33" s="149">
        <v>34.799999999999997</v>
      </c>
      <c r="E33" s="143">
        <v>51.2</v>
      </c>
      <c r="F33" s="143">
        <v>50.6</v>
      </c>
      <c r="G33" s="143">
        <v>50.5</v>
      </c>
      <c r="H33" s="143">
        <v>49.7</v>
      </c>
      <c r="I33" s="143">
        <v>49.6</v>
      </c>
      <c r="J33" s="143">
        <v>50</v>
      </c>
      <c r="K33" s="143">
        <v>50.4</v>
      </c>
      <c r="L33" s="143">
        <v>51.9</v>
      </c>
      <c r="M33" s="143">
        <v>53.3</v>
      </c>
      <c r="N33" s="143">
        <v>54.9</v>
      </c>
      <c r="O33" s="143">
        <v>55.7</v>
      </c>
      <c r="P33" s="143">
        <v>57</v>
      </c>
      <c r="Q33" s="143">
        <v>58.3</v>
      </c>
      <c r="R33" s="143">
        <v>59.59</v>
      </c>
      <c r="S33" s="143">
        <v>60.94</v>
      </c>
      <c r="T33" s="143">
        <v>61.91</v>
      </c>
      <c r="U33" s="143">
        <v>62.454999999999998</v>
      </c>
      <c r="V33" s="143">
        <v>63.784999999999997</v>
      </c>
      <c r="W33" s="143">
        <v>63.4</v>
      </c>
      <c r="X33" s="143">
        <v>64.33</v>
      </c>
      <c r="Y33" s="143">
        <v>64.745000000000005</v>
      </c>
      <c r="Z33" s="143">
        <v>65.489999999999995</v>
      </c>
      <c r="AA33" s="143">
        <v>65.27</v>
      </c>
      <c r="AB33" s="143">
        <v>65.114999999999995</v>
      </c>
      <c r="AC33" s="143">
        <v>65.52</v>
      </c>
      <c r="AD33" s="143">
        <v>66.295000000000002</v>
      </c>
      <c r="AE33" s="164">
        <v>57.006</v>
      </c>
      <c r="AF33" s="143">
        <v>66.606999999999999</v>
      </c>
      <c r="AG33" s="143">
        <v>66.8</v>
      </c>
      <c r="AH33" s="143">
        <v>66.8</v>
      </c>
      <c r="AI33" s="282">
        <v>64.099999999999994</v>
      </c>
      <c r="AJ33" s="431">
        <v>-4.0419161676646667</v>
      </c>
      <c r="AK33" s="142" t="s">
        <v>34</v>
      </c>
    </row>
    <row r="34" spans="1:37" ht="12.75" customHeight="1">
      <c r="A34" s="134"/>
      <c r="B34" s="370" t="s">
        <v>35</v>
      </c>
      <c r="C34" s="425">
        <v>56.1</v>
      </c>
      <c r="D34" s="426">
        <v>67.400000000000006</v>
      </c>
      <c r="E34" s="470">
        <v>85.944999999999993</v>
      </c>
      <c r="F34" s="470">
        <v>86.494</v>
      </c>
      <c r="G34" s="470">
        <v>87.552000000000007</v>
      </c>
      <c r="H34" s="470">
        <v>85.683000000000007</v>
      </c>
      <c r="I34" s="470">
        <v>86.65</v>
      </c>
      <c r="J34" s="470">
        <v>87.622</v>
      </c>
      <c r="K34" s="470">
        <v>87.983000000000004</v>
      </c>
      <c r="L34" s="470">
        <v>88.106999999999999</v>
      </c>
      <c r="M34" s="470">
        <v>88.811000000000007</v>
      </c>
      <c r="N34" s="145">
        <v>100.18352</v>
      </c>
      <c r="O34" s="145">
        <v>103.65483369766447</v>
      </c>
      <c r="P34" s="470">
        <v>104.83427759943993</v>
      </c>
      <c r="Q34" s="470">
        <v>106.62251789890334</v>
      </c>
      <c r="R34" s="470">
        <v>107.32208833613136</v>
      </c>
      <c r="S34" s="470">
        <v>108.35985149670047</v>
      </c>
      <c r="T34" s="470">
        <v>107.98311590611746</v>
      </c>
      <c r="U34" s="470">
        <v>108.13703214573366</v>
      </c>
      <c r="V34" s="470">
        <v>110.23856590007244</v>
      </c>
      <c r="W34" s="470">
        <v>109.46845217694035</v>
      </c>
      <c r="X34" s="470">
        <v>108.89703801054038</v>
      </c>
      <c r="Y34" s="140">
        <v>108.01282861161354</v>
      </c>
      <c r="Z34" s="470">
        <v>109.02898505595721</v>
      </c>
      <c r="AA34" s="470">
        <v>108.37233901934596</v>
      </c>
      <c r="AB34" s="470">
        <v>108.20578822350051</v>
      </c>
      <c r="AC34" s="470">
        <v>110.34047754415158</v>
      </c>
      <c r="AD34" s="470">
        <v>111.895515890943</v>
      </c>
      <c r="AE34" s="145">
        <v>93.736000000000004</v>
      </c>
      <c r="AF34" s="470">
        <v>95.441000000000003</v>
      </c>
      <c r="AG34" s="470">
        <v>96.343999999999994</v>
      </c>
      <c r="AH34" s="470">
        <v>95.620999999999995</v>
      </c>
      <c r="AI34" s="343">
        <v>90.195999999999998</v>
      </c>
      <c r="AJ34" s="354">
        <v>-5.6734399347423619</v>
      </c>
      <c r="AK34" s="370" t="s">
        <v>35</v>
      </c>
    </row>
    <row r="35" spans="1:37" ht="12" customHeight="1">
      <c r="A35" s="134"/>
      <c r="B35" s="142" t="s">
        <v>6</v>
      </c>
      <c r="C35" s="525" t="s">
        <v>37</v>
      </c>
      <c r="D35" s="525" t="s">
        <v>37</v>
      </c>
      <c r="E35" s="526" t="s">
        <v>37</v>
      </c>
      <c r="F35" s="526"/>
      <c r="G35" s="526"/>
      <c r="H35" s="526"/>
      <c r="I35" s="526"/>
      <c r="J35" s="526">
        <v>3.0259999999999998</v>
      </c>
      <c r="K35" s="526">
        <v>3.1680000000000001</v>
      </c>
      <c r="L35" s="526">
        <v>3.36</v>
      </c>
      <c r="M35" s="526">
        <v>3.5609999999999999</v>
      </c>
      <c r="N35" s="526">
        <v>3.7120000000000002</v>
      </c>
      <c r="O35" s="526">
        <v>3.7650000000000001</v>
      </c>
      <c r="P35" s="526">
        <v>3.95</v>
      </c>
      <c r="Q35" s="526">
        <v>4.0599999999999996</v>
      </c>
      <c r="R35" s="526">
        <v>4.1740000000000004</v>
      </c>
      <c r="S35" s="526">
        <v>4.3010000000000002</v>
      </c>
      <c r="T35" s="526">
        <v>4.5579999999999998</v>
      </c>
      <c r="U35" s="143">
        <v>4.8330000000000002</v>
      </c>
      <c r="V35" s="143">
        <v>5.077</v>
      </c>
      <c r="W35" s="143">
        <v>4.9480000000000004</v>
      </c>
      <c r="X35" s="526">
        <v>5.0019999999999998</v>
      </c>
      <c r="Y35" s="526">
        <v>4.9580000000000002</v>
      </c>
      <c r="Z35" s="526">
        <v>4.7759999999999998</v>
      </c>
      <c r="AA35" s="526">
        <v>4.8319999999999999</v>
      </c>
      <c r="AB35" s="526">
        <v>4.9710000000000001</v>
      </c>
      <c r="AC35" s="526">
        <v>5.226</v>
      </c>
      <c r="AD35" s="526">
        <v>5.5780000000000003</v>
      </c>
      <c r="AE35" s="526">
        <v>6.468</v>
      </c>
      <c r="AF35" s="143">
        <v>7.0819999999999999</v>
      </c>
      <c r="AG35" s="143">
        <v>7.3470000000000004</v>
      </c>
      <c r="AH35" s="143">
        <v>7.2110000000000003</v>
      </c>
      <c r="AI35" s="147">
        <v>6.242490065697714</v>
      </c>
      <c r="AJ35" s="431">
        <v>-13.431007270867923</v>
      </c>
      <c r="AK35" s="142" t="s">
        <v>6</v>
      </c>
    </row>
    <row r="36" spans="1:37" ht="12.75" customHeight="1">
      <c r="A36" s="134"/>
      <c r="B36" s="138" t="s">
        <v>36</v>
      </c>
      <c r="C36" s="141">
        <v>18.209999999999997</v>
      </c>
      <c r="D36" s="141">
        <v>31.061</v>
      </c>
      <c r="E36" s="140">
        <v>43.497</v>
      </c>
      <c r="F36" s="140">
        <v>43.012</v>
      </c>
      <c r="G36" s="140">
        <v>43.172000000000004</v>
      </c>
      <c r="H36" s="140">
        <v>43.942999999999998</v>
      </c>
      <c r="I36" s="140">
        <v>44.532999999999994</v>
      </c>
      <c r="J36" s="140">
        <v>44.730000000000004</v>
      </c>
      <c r="K36" s="140">
        <v>46.429000000000002</v>
      </c>
      <c r="L36" s="140">
        <v>47.658000000000001</v>
      </c>
      <c r="M36" s="140">
        <v>49.265999999999998</v>
      </c>
      <c r="N36" s="140">
        <v>50.330999999999996</v>
      </c>
      <c r="O36" s="140">
        <v>51.172999999999995</v>
      </c>
      <c r="P36" s="140">
        <v>52.356999999999999</v>
      </c>
      <c r="Q36" s="140">
        <v>53.487000000000002</v>
      </c>
      <c r="R36" s="140">
        <v>54.002000000000002</v>
      </c>
      <c r="S36" s="140">
        <v>54.341999999999999</v>
      </c>
      <c r="T36" s="140">
        <v>54.026999999999994</v>
      </c>
      <c r="U36" s="140">
        <v>54.938000000000002</v>
      </c>
      <c r="V36" s="140">
        <v>56.673999999999999</v>
      </c>
      <c r="W36" s="140">
        <v>57.743000000000009</v>
      </c>
      <c r="X36" s="140">
        <v>58.292000000000002</v>
      </c>
      <c r="Y36" s="140">
        <v>58.777999999999999</v>
      </c>
      <c r="Z36" s="140">
        <v>59.903000000000006</v>
      </c>
      <c r="AA36" s="140">
        <v>60.704000000000001</v>
      </c>
      <c r="AB36" s="140">
        <v>61.512999999999998</v>
      </c>
      <c r="AC36" s="140">
        <v>63.48</v>
      </c>
      <c r="AD36" s="140">
        <v>64.716000000000008</v>
      </c>
      <c r="AE36" s="140">
        <v>64.992000000000004</v>
      </c>
      <c r="AF36" s="140">
        <v>66.39</v>
      </c>
      <c r="AG36" s="140">
        <v>66.834999999999994</v>
      </c>
      <c r="AH36" s="140">
        <v>67.228999999999999</v>
      </c>
      <c r="AI36" s="140">
        <v>62.758000000000003</v>
      </c>
      <c r="AJ36" s="352">
        <v>-6.6504038435793973</v>
      </c>
      <c r="AK36" s="138" t="s">
        <v>36</v>
      </c>
    </row>
    <row r="37" spans="1:37" ht="12.75" customHeight="1">
      <c r="A37" s="134"/>
      <c r="B37" s="315" t="s">
        <v>7</v>
      </c>
      <c r="C37" s="527">
        <v>41.835999999999999</v>
      </c>
      <c r="D37" s="527">
        <v>61.817</v>
      </c>
      <c r="E37" s="471">
        <v>73.271000000000001</v>
      </c>
      <c r="F37" s="471">
        <v>74.744</v>
      </c>
      <c r="G37" s="471">
        <v>73.372</v>
      </c>
      <c r="H37" s="471">
        <v>71.417000000000002</v>
      </c>
      <c r="I37" s="137">
        <v>68.358000000000004</v>
      </c>
      <c r="J37" s="471">
        <v>69.585999999999999</v>
      </c>
      <c r="K37" s="471">
        <v>70.774000000000001</v>
      </c>
      <c r="L37" s="471">
        <v>71.406000000000006</v>
      </c>
      <c r="M37" s="471">
        <v>72.540000000000006</v>
      </c>
      <c r="N37" s="471">
        <v>73.531000000000006</v>
      </c>
      <c r="O37" s="471">
        <v>74.983999999999995</v>
      </c>
      <c r="P37" s="471">
        <v>75.494</v>
      </c>
      <c r="Q37" s="471">
        <v>76.369</v>
      </c>
      <c r="R37" s="471">
        <v>77.001000000000005</v>
      </c>
      <c r="S37" s="471">
        <v>77.739999999999995</v>
      </c>
      <c r="T37" s="471">
        <v>77.843999999999994</v>
      </c>
      <c r="U37" s="471">
        <v>78.394000000000005</v>
      </c>
      <c r="V37" s="471">
        <v>79.260999999999996</v>
      </c>
      <c r="W37" s="471">
        <v>81.397000000000006</v>
      </c>
      <c r="X37" s="471">
        <v>83.887</v>
      </c>
      <c r="Y37" s="471">
        <v>85.933999999999997</v>
      </c>
      <c r="Z37" s="471">
        <v>86.722999999999999</v>
      </c>
      <c r="AA37" s="471">
        <v>88.15</v>
      </c>
      <c r="AB37" s="471">
        <v>89.466999999999999</v>
      </c>
      <c r="AC37" s="471">
        <v>90.703999999999994</v>
      </c>
      <c r="AD37" s="471">
        <v>91.995000000000005</v>
      </c>
      <c r="AE37" s="471">
        <v>93.97</v>
      </c>
      <c r="AF37" s="471">
        <v>95.742000000000004</v>
      </c>
      <c r="AG37" s="471">
        <v>96.897000000000006</v>
      </c>
      <c r="AH37" s="471">
        <v>97.852000000000004</v>
      </c>
      <c r="AI37" s="471">
        <v>80.141000000000005</v>
      </c>
      <c r="AJ37" s="465">
        <v>-18.099783346278059</v>
      </c>
      <c r="AK37" s="315" t="s">
        <v>7</v>
      </c>
    </row>
    <row r="38" spans="1:37" s="146" customFormat="1" ht="12.75" customHeight="1">
      <c r="A38" s="150"/>
      <c r="B38" s="138" t="s">
        <v>82</v>
      </c>
      <c r="C38" s="141"/>
      <c r="D38" s="141"/>
      <c r="E38" s="140"/>
      <c r="F38" s="140"/>
      <c r="G38" s="140"/>
      <c r="H38" s="140"/>
      <c r="I38" s="140"/>
      <c r="J38" s="151"/>
      <c r="K38" s="151"/>
      <c r="L38" s="151"/>
      <c r="M38" s="151"/>
      <c r="N38" s="151"/>
      <c r="O38" s="151"/>
      <c r="P38" s="151"/>
      <c r="Q38" s="151"/>
      <c r="R38" s="151"/>
      <c r="S38" s="151"/>
      <c r="T38" s="151"/>
      <c r="U38" s="151"/>
      <c r="V38" s="151"/>
      <c r="W38" s="151"/>
      <c r="X38" s="151"/>
      <c r="Y38" s="151">
        <v>4.0794439430330511</v>
      </c>
      <c r="Z38" s="151">
        <v>3.9296942863908528</v>
      </c>
      <c r="AA38" s="151">
        <v>3.9769749659620941</v>
      </c>
      <c r="AB38" s="151">
        <v>4.0735233437976959</v>
      </c>
      <c r="AC38" s="151">
        <v>4.0257796220392139</v>
      </c>
      <c r="AD38" s="151">
        <v>4.0854062327582561</v>
      </c>
      <c r="AE38" s="151">
        <v>4.496951770863971</v>
      </c>
      <c r="AF38" s="151">
        <v>4.6042243626959474</v>
      </c>
      <c r="AG38" s="151">
        <v>4.8779336888028233</v>
      </c>
      <c r="AH38" s="151">
        <v>5.1247582035424344</v>
      </c>
      <c r="AI38" s="151">
        <v>4.2800810773449935</v>
      </c>
      <c r="AJ38" s="352">
        <v>-16.482282532150819</v>
      </c>
      <c r="AK38" s="138" t="s">
        <v>82</v>
      </c>
    </row>
    <row r="39" spans="1:37" ht="12.75" customHeight="1">
      <c r="A39" s="369"/>
      <c r="B39" s="142" t="s">
        <v>3</v>
      </c>
      <c r="C39" s="429"/>
      <c r="D39" s="149"/>
      <c r="E39" s="143"/>
      <c r="F39" s="143"/>
      <c r="G39" s="143"/>
      <c r="H39" s="148"/>
      <c r="I39" s="148"/>
      <c r="J39" s="147"/>
      <c r="K39" s="147"/>
      <c r="L39" s="147"/>
      <c r="M39" s="147"/>
      <c r="N39" s="147"/>
      <c r="O39" s="159">
        <v>4.7930000000000001</v>
      </c>
      <c r="P39" s="159">
        <v>4.6710000000000003</v>
      </c>
      <c r="Q39" s="159">
        <v>4.6870000000000003</v>
      </c>
      <c r="R39" s="159">
        <v>4.6369999999999996</v>
      </c>
      <c r="S39" s="159">
        <v>4.2</v>
      </c>
      <c r="T39" s="159">
        <v>3.9740000000000002</v>
      </c>
      <c r="U39" s="159">
        <v>3.806</v>
      </c>
      <c r="V39" s="159">
        <v>3.9740000000000002</v>
      </c>
      <c r="W39" s="159">
        <v>4.2149999999999999</v>
      </c>
      <c r="X39" s="159">
        <v>4.2439999999999998</v>
      </c>
      <c r="Y39" s="159">
        <v>4.6829999999999998</v>
      </c>
      <c r="Z39" s="159">
        <v>5.3220000000000001</v>
      </c>
      <c r="AA39" s="159">
        <v>5.1159999999999997</v>
      </c>
      <c r="AB39" s="159">
        <v>6.3410000000000002</v>
      </c>
      <c r="AC39" s="159">
        <v>6.7690000000000001</v>
      </c>
      <c r="AD39" s="159">
        <v>6.9870000000000001</v>
      </c>
      <c r="AE39" s="159">
        <v>7.1920000000000002</v>
      </c>
      <c r="AF39" s="159">
        <v>7.1920000000000002</v>
      </c>
      <c r="AG39" s="159">
        <v>7.4710000000000001</v>
      </c>
      <c r="AH39" s="159">
        <v>7.6689999999999996</v>
      </c>
      <c r="AI39" s="523">
        <v>9.69</v>
      </c>
      <c r="AJ39" s="431">
        <v>26.35284913287262</v>
      </c>
      <c r="AK39" s="142" t="s">
        <v>3</v>
      </c>
    </row>
    <row r="40" spans="1:37" ht="12.75" customHeight="1">
      <c r="A40" s="369"/>
      <c r="B40" s="138" t="s">
        <v>89</v>
      </c>
      <c r="C40" s="430"/>
      <c r="D40" s="141"/>
      <c r="E40" s="140"/>
      <c r="F40" s="140"/>
      <c r="G40" s="140">
        <v>2.6850000000000001</v>
      </c>
      <c r="H40" s="140">
        <v>4.2930000000000001</v>
      </c>
      <c r="I40" s="140">
        <v>4.6379999999999999</v>
      </c>
      <c r="J40" s="140">
        <v>4.7590000000000003</v>
      </c>
      <c r="K40" s="140">
        <v>5.01</v>
      </c>
      <c r="L40" s="140">
        <v>3.5310000000000001</v>
      </c>
      <c r="M40" s="140">
        <v>4.734</v>
      </c>
      <c r="N40" s="140">
        <v>4.9619999999999997</v>
      </c>
      <c r="O40" s="140">
        <v>5.1150000000000002</v>
      </c>
      <c r="P40" s="140">
        <v>5.173</v>
      </c>
      <c r="Q40" s="140">
        <v>5.9059999999999997</v>
      </c>
      <c r="R40" s="140">
        <v>6.319</v>
      </c>
      <c r="S40" s="140">
        <v>6.34</v>
      </c>
      <c r="T40" s="140">
        <v>6.6449999999999996</v>
      </c>
      <c r="U40" s="140">
        <v>6.87</v>
      </c>
      <c r="V40" s="140">
        <v>6.3769999999999998</v>
      </c>
      <c r="W40" s="140">
        <v>5.6470000000000002</v>
      </c>
      <c r="X40" s="140">
        <v>6.0679999999999996</v>
      </c>
      <c r="Y40" s="140">
        <v>5.5350000000000001</v>
      </c>
      <c r="Z40" s="140">
        <v>6.726</v>
      </c>
      <c r="AA40" s="140">
        <v>6.6539999999999999</v>
      </c>
      <c r="AB40" s="140">
        <v>7.5869999999999997</v>
      </c>
      <c r="AC40" s="151">
        <v>8.5147087631836964</v>
      </c>
      <c r="AD40" s="151">
        <v>9.1301001235411867</v>
      </c>
      <c r="AE40" s="151">
        <v>9.8813133263123767</v>
      </c>
      <c r="AF40" s="151">
        <v>10.110866732127308</v>
      </c>
      <c r="AG40" s="151">
        <v>10.929970670125762</v>
      </c>
      <c r="AH40" s="151">
        <v>11.816996728020522</v>
      </c>
      <c r="AI40" s="283">
        <v>11.051191040511986</v>
      </c>
      <c r="AJ40" s="352">
        <v>-6.4805441275332925</v>
      </c>
      <c r="AK40" s="138" t="s">
        <v>89</v>
      </c>
    </row>
    <row r="41" spans="1:37" s="146" customFormat="1" ht="12.75" customHeight="1">
      <c r="A41" s="150"/>
      <c r="B41" s="142" t="s">
        <v>83</v>
      </c>
      <c r="C41" s="149"/>
      <c r="D41" s="429"/>
      <c r="E41" s="143"/>
      <c r="F41" s="143"/>
      <c r="G41" s="143"/>
      <c r="H41" s="148"/>
      <c r="I41" s="148"/>
      <c r="J41" s="147"/>
      <c r="K41" s="147"/>
      <c r="L41" s="147"/>
      <c r="M41" s="147"/>
      <c r="N41" s="147"/>
      <c r="O41" s="147"/>
      <c r="P41" s="147"/>
      <c r="Q41" s="147"/>
      <c r="R41" s="147"/>
      <c r="S41" s="147"/>
      <c r="T41" s="147"/>
      <c r="U41" s="147"/>
      <c r="V41" s="147"/>
      <c r="W41" s="147"/>
      <c r="X41" s="147"/>
      <c r="Y41" s="147">
        <v>30.589796610169493</v>
      </c>
      <c r="Z41" s="147">
        <v>26.079487179487181</v>
      </c>
      <c r="AA41" s="147">
        <v>26.518480492612699</v>
      </c>
      <c r="AB41" s="147">
        <v>27.106308597581521</v>
      </c>
      <c r="AC41" s="147">
        <v>27.918314222064502</v>
      </c>
      <c r="AD41" s="147">
        <v>28.61996915457172</v>
      </c>
      <c r="AE41" s="147">
        <v>29.512492930402949</v>
      </c>
      <c r="AF41" s="147">
        <v>29.985312873850475</v>
      </c>
      <c r="AG41" s="147">
        <v>30.199717049041254</v>
      </c>
      <c r="AH41" s="147">
        <v>31.315304108067288</v>
      </c>
      <c r="AI41" s="268">
        <v>28.185924573183947</v>
      </c>
      <c r="AJ41" s="431">
        <v>-9.9931315502606424</v>
      </c>
      <c r="AK41" s="142" t="s">
        <v>83</v>
      </c>
    </row>
    <row r="42" spans="1:37" s="146" customFormat="1" ht="12.75" customHeight="1">
      <c r="A42" s="150"/>
      <c r="B42" s="370" t="s">
        <v>20</v>
      </c>
      <c r="C42" s="425" t="s">
        <v>37</v>
      </c>
      <c r="D42" s="425" t="s">
        <v>37</v>
      </c>
      <c r="E42" s="470">
        <v>34.325000000000003</v>
      </c>
      <c r="F42" s="470">
        <v>33.58</v>
      </c>
      <c r="G42" s="470">
        <v>36.889000000000003</v>
      </c>
      <c r="H42" s="470">
        <v>41.847999999999999</v>
      </c>
      <c r="I42" s="470">
        <v>45.735999999999997</v>
      </c>
      <c r="J42" s="470">
        <v>52.652000000000001</v>
      </c>
      <c r="K42" s="470">
        <v>57.485999999999997</v>
      </c>
      <c r="L42" s="524">
        <v>62.5</v>
      </c>
      <c r="M42" s="524">
        <v>67.5</v>
      </c>
      <c r="N42" s="524">
        <v>72.5</v>
      </c>
      <c r="O42" s="524">
        <v>79</v>
      </c>
      <c r="P42" s="524">
        <v>81</v>
      </c>
      <c r="Q42" s="524">
        <v>82</v>
      </c>
      <c r="R42" s="524">
        <v>84</v>
      </c>
      <c r="S42" s="524">
        <v>95</v>
      </c>
      <c r="T42" s="524">
        <v>100</v>
      </c>
      <c r="U42" s="524">
        <v>108</v>
      </c>
      <c r="V42" s="524">
        <v>114</v>
      </c>
      <c r="W42" s="524">
        <v>120</v>
      </c>
      <c r="X42" s="145">
        <v>124.038</v>
      </c>
      <c r="Y42" s="470">
        <v>137.857</v>
      </c>
      <c r="Z42" s="470">
        <v>146.93100000000001</v>
      </c>
      <c r="AA42" s="470">
        <v>162.315</v>
      </c>
      <c r="AB42" s="470">
        <v>173.33199999999999</v>
      </c>
      <c r="AC42" s="470">
        <v>182.155</v>
      </c>
      <c r="AD42" s="470">
        <v>199.89500000000001</v>
      </c>
      <c r="AE42" s="470">
        <v>213.85300000000001</v>
      </c>
      <c r="AF42" s="524">
        <v>217.99504601287668</v>
      </c>
      <c r="AG42" s="470">
        <v>229.43899999999999</v>
      </c>
      <c r="AH42" s="470">
        <v>240.517</v>
      </c>
      <c r="AI42" s="343">
        <v>215.29</v>
      </c>
      <c r="AJ42" s="354">
        <v>-10.488655687539762</v>
      </c>
      <c r="AK42" s="370" t="s">
        <v>20</v>
      </c>
    </row>
    <row r="43" spans="1:37" ht="12.75" customHeight="1">
      <c r="A43" s="134"/>
      <c r="B43" s="361" t="s">
        <v>24</v>
      </c>
      <c r="C43" s="362">
        <v>297</v>
      </c>
      <c r="D43" s="362">
        <v>388</v>
      </c>
      <c r="E43" s="495">
        <v>588.00801223155577</v>
      </c>
      <c r="F43" s="495">
        <v>582.21051112987197</v>
      </c>
      <c r="G43" s="495">
        <v>583.04447423105887</v>
      </c>
      <c r="H43" s="427">
        <v>607.1</v>
      </c>
      <c r="I43" s="495">
        <v>614</v>
      </c>
      <c r="J43" s="428">
        <v>617.9</v>
      </c>
      <c r="K43" s="495">
        <v>622.26547196005436</v>
      </c>
      <c r="L43" s="495">
        <v>632.36844245461566</v>
      </c>
      <c r="M43" s="495">
        <v>635.67752258646681</v>
      </c>
      <c r="N43" s="495">
        <v>642.08668197619511</v>
      </c>
      <c r="O43" s="495">
        <v>638.56607249072079</v>
      </c>
      <c r="P43" s="495">
        <v>651.39619970162096</v>
      </c>
      <c r="Q43" s="495">
        <v>672.71946918280605</v>
      </c>
      <c r="R43" s="495">
        <v>667.35633890059898</v>
      </c>
      <c r="S43" s="495">
        <v>672.45935546268004</v>
      </c>
      <c r="T43" s="495">
        <v>666.71353506037406</v>
      </c>
      <c r="U43" s="495">
        <v>672.43308101293303</v>
      </c>
      <c r="V43" s="495">
        <v>673.09156539293804</v>
      </c>
      <c r="W43" s="495">
        <v>666.60133795489298</v>
      </c>
      <c r="X43" s="435">
        <v>661.967186112999</v>
      </c>
      <c r="Y43" s="557">
        <v>651.06084640549398</v>
      </c>
      <c r="Z43" s="495">
        <v>653.682412675009</v>
      </c>
      <c r="AA43" s="495">
        <v>660.97068830225203</v>
      </c>
      <c r="AB43" s="495">
        <v>659.10207592224799</v>
      </c>
      <c r="AC43" s="495">
        <v>676.60585565989095</v>
      </c>
      <c r="AD43" s="495">
        <v>682.01837777396497</v>
      </c>
      <c r="AE43" s="495">
        <v>697.08036903117704</v>
      </c>
      <c r="AF43" s="495">
        <v>707.37593997276497</v>
      </c>
      <c r="AG43" s="495">
        <v>721.44006228467902</v>
      </c>
      <c r="AH43" s="495">
        <v>737.55463769945197</v>
      </c>
      <c r="AI43" s="495"/>
      <c r="AJ43" s="463"/>
      <c r="AK43" s="361" t="s">
        <v>24</v>
      </c>
    </row>
    <row r="44" spans="1:37" ht="12.75" customHeight="1">
      <c r="A44" s="134"/>
      <c r="B44" s="133" t="s">
        <v>145</v>
      </c>
      <c r="C44" s="528"/>
      <c r="D44" s="528"/>
      <c r="E44" s="528"/>
      <c r="F44" s="528"/>
      <c r="G44" s="528"/>
      <c r="H44" s="528"/>
      <c r="I44" s="528"/>
      <c r="J44" s="528"/>
      <c r="K44" s="528"/>
      <c r="L44" s="528"/>
      <c r="M44" s="528"/>
      <c r="N44" s="528"/>
      <c r="O44" s="528"/>
      <c r="P44" s="528"/>
      <c r="Q44" s="528"/>
      <c r="R44" s="528"/>
      <c r="S44" s="528"/>
      <c r="T44" s="132"/>
      <c r="U44" s="132"/>
      <c r="V44" s="132"/>
      <c r="W44" s="132"/>
      <c r="X44" s="132"/>
      <c r="Y44" s="132"/>
      <c r="Z44" s="132"/>
      <c r="AA44" s="132"/>
      <c r="AB44" s="132"/>
      <c r="AC44" s="132"/>
      <c r="AD44" s="132"/>
      <c r="AE44" s="132"/>
      <c r="AF44" s="132"/>
      <c r="AG44" s="132"/>
      <c r="AH44" s="132"/>
      <c r="AI44" s="132"/>
      <c r="AK44" s="132"/>
    </row>
    <row r="45" spans="1:37" ht="15" customHeight="1">
      <c r="A45" s="134"/>
      <c r="B45" s="131" t="s">
        <v>128</v>
      </c>
      <c r="C45" s="130"/>
      <c r="D45" s="128"/>
      <c r="E45" s="127"/>
      <c r="F45" s="127"/>
      <c r="G45" s="127"/>
      <c r="H45" s="129"/>
      <c r="I45" s="127"/>
      <c r="J45" s="128"/>
      <c r="K45" s="129"/>
      <c r="L45" s="127"/>
      <c r="M45" s="127"/>
      <c r="N45" s="128"/>
      <c r="O45" s="128"/>
      <c r="P45" s="127"/>
      <c r="Q45" s="127"/>
      <c r="R45" s="126"/>
      <c r="S45" s="126"/>
      <c r="T45" s="125"/>
      <c r="U45" s="125"/>
      <c r="V45" s="125"/>
      <c r="W45" s="125"/>
      <c r="X45" s="125"/>
      <c r="Y45" s="125"/>
      <c r="Z45" s="125"/>
      <c r="AA45" s="125"/>
      <c r="AB45" s="125"/>
      <c r="AC45" s="125"/>
      <c r="AD45" s="125"/>
      <c r="AE45" s="125"/>
      <c r="AF45" s="125"/>
      <c r="AG45" s="125"/>
      <c r="AH45" s="125"/>
      <c r="AI45" s="125"/>
      <c r="AJ45" s="125"/>
      <c r="AK45" s="125"/>
    </row>
    <row r="46" spans="1:37" ht="12.75" customHeight="1">
      <c r="B46" s="124" t="s">
        <v>108</v>
      </c>
    </row>
    <row r="47" spans="1:37" ht="12.75" customHeight="1">
      <c r="B47" s="482" t="s">
        <v>143</v>
      </c>
      <c r="C47" s="483"/>
      <c r="D47" s="483"/>
      <c r="E47" s="483"/>
      <c r="F47" s="483"/>
      <c r="G47" s="480"/>
      <c r="H47" s="480"/>
      <c r="I47" s="480"/>
      <c r="J47" s="480"/>
      <c r="K47" s="480"/>
      <c r="L47" s="480"/>
    </row>
    <row r="48" spans="1:37" ht="13.5" customHeight="1">
      <c r="A48" s="120"/>
      <c r="B48" s="481" t="s">
        <v>144</v>
      </c>
      <c r="C48" s="480"/>
      <c r="D48" s="480"/>
      <c r="E48" s="480"/>
      <c r="F48" s="480"/>
      <c r="G48" s="480"/>
      <c r="H48" s="480"/>
      <c r="I48" s="480"/>
      <c r="J48" s="480"/>
      <c r="K48" s="480"/>
      <c r="L48" s="480"/>
    </row>
    <row r="49" spans="1:37" ht="12.75" customHeight="1">
      <c r="A49" s="120"/>
      <c r="B49" s="122" t="s">
        <v>176</v>
      </c>
      <c r="X49" s="434"/>
      <c r="Y49" s="434"/>
      <c r="Z49" s="434"/>
      <c r="AA49" s="434"/>
      <c r="AB49" s="434"/>
      <c r="AC49" s="434"/>
      <c r="AD49" s="434"/>
      <c r="AE49" s="434"/>
      <c r="AF49" s="434"/>
      <c r="AG49" s="434"/>
      <c r="AH49" s="434"/>
      <c r="AI49" s="434"/>
      <c r="AJ49" s="434"/>
      <c r="AK49" s="434"/>
    </row>
    <row r="50" spans="1:37" ht="12.75" customHeight="1">
      <c r="A50" s="120"/>
      <c r="B50" s="120" t="s">
        <v>91</v>
      </c>
    </row>
    <row r="51" spans="1:37">
      <c r="B51" s="120" t="s">
        <v>92</v>
      </c>
      <c r="K51" s="135"/>
      <c r="L51" s="135"/>
      <c r="M51" s="135"/>
      <c r="N51" s="135"/>
      <c r="O51" s="135"/>
      <c r="P51" s="135"/>
      <c r="Q51" s="135"/>
      <c r="R51" s="135"/>
    </row>
    <row r="52" spans="1:37">
      <c r="B52" s="162" t="s">
        <v>100</v>
      </c>
    </row>
    <row r="53" spans="1:37">
      <c r="B53" s="162" t="s">
        <v>177</v>
      </c>
    </row>
  </sheetData>
  <mergeCells count="2">
    <mergeCell ref="B2:AK2"/>
    <mergeCell ref="AG3:AI3"/>
  </mergeCells>
  <printOptions horizontalCentered="1"/>
  <pageMargins left="0.47244094488188981"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77"/>
  <sheetViews>
    <sheetView topLeftCell="A28" zoomScaleNormal="100" workbookViewId="0">
      <selection activeCell="AK1" sqref="AK1"/>
    </sheetView>
  </sheetViews>
  <sheetFormatPr defaultRowHeight="11.25"/>
  <cols>
    <col min="1" max="1" width="2.7109375" style="120" customWidth="1"/>
    <col min="2" max="2" width="4.28515625" style="120" customWidth="1"/>
    <col min="3" max="14" width="6.7109375" style="120" customWidth="1"/>
    <col min="15" max="15" width="7.42578125" style="120" customWidth="1"/>
    <col min="16" max="16" width="8" style="120" customWidth="1"/>
    <col min="17" max="17" width="8.7109375" style="120" customWidth="1"/>
    <col min="18" max="18" width="7.140625" style="120" customWidth="1"/>
    <col min="19" max="19" width="9" style="120" customWidth="1"/>
    <col min="20" max="20" width="8" style="120" customWidth="1"/>
    <col min="21" max="21" width="7.28515625" style="120" customWidth="1"/>
    <col min="22" max="22" width="7.85546875" style="120" customWidth="1"/>
    <col min="23" max="27" width="7.28515625" style="120" customWidth="1"/>
    <col min="28" max="28" width="9" style="120" customWidth="1"/>
    <col min="29" max="33" width="7.28515625" style="120" customWidth="1"/>
    <col min="34" max="34" width="6.42578125" style="120" customWidth="1"/>
    <col min="35" max="35" width="5.42578125" style="120" customWidth="1"/>
    <col min="36" max="36" width="6.28515625" style="135" customWidth="1"/>
    <col min="37" max="37" width="6.140625" style="120" customWidth="1"/>
    <col min="38" max="16384" width="9.140625" style="120"/>
  </cols>
  <sheetData>
    <row r="1" spans="1:37" ht="14.25" customHeight="1">
      <c r="B1" s="199"/>
      <c r="C1" s="198"/>
      <c r="D1" s="198"/>
      <c r="E1" s="198"/>
      <c r="F1" s="198"/>
      <c r="G1" s="198"/>
      <c r="H1" s="198"/>
      <c r="I1" s="198"/>
      <c r="J1" s="198"/>
      <c r="K1" s="198"/>
      <c r="L1" s="198"/>
      <c r="M1" s="198"/>
      <c r="N1" s="198"/>
      <c r="O1" s="198"/>
      <c r="P1" s="198"/>
      <c r="Q1" s="196"/>
      <c r="T1" s="196"/>
      <c r="U1" s="196"/>
      <c r="V1" s="196"/>
      <c r="W1" s="196"/>
      <c r="X1" s="196"/>
      <c r="Y1" s="196"/>
      <c r="Z1" s="196"/>
      <c r="AA1" s="196"/>
      <c r="AB1" s="196"/>
      <c r="AC1" s="196"/>
      <c r="AD1" s="196"/>
      <c r="AE1" s="196"/>
      <c r="AF1" s="196"/>
      <c r="AG1" s="196"/>
      <c r="AH1" s="196"/>
      <c r="AI1" s="196"/>
      <c r="AK1" s="196" t="s">
        <v>71</v>
      </c>
    </row>
    <row r="2" spans="1:37" s="124" customFormat="1" ht="30" customHeight="1">
      <c r="B2" s="627" t="s">
        <v>116</v>
      </c>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row>
    <row r="3" spans="1:37" ht="10.5" customHeight="1">
      <c r="C3" s="194"/>
      <c r="D3" s="194"/>
      <c r="E3" s="194"/>
      <c r="F3" s="194"/>
      <c r="G3" s="194"/>
      <c r="H3" s="194"/>
      <c r="I3" s="194"/>
      <c r="J3" s="194"/>
      <c r="K3" s="194"/>
      <c r="L3" s="194"/>
      <c r="M3" s="194"/>
      <c r="N3" s="194"/>
      <c r="O3" s="194"/>
      <c r="P3" s="194"/>
      <c r="Q3" s="194"/>
      <c r="R3" s="194"/>
      <c r="S3" s="276"/>
      <c r="T3" s="276"/>
      <c r="U3" s="276"/>
      <c r="V3" s="276"/>
      <c r="W3" s="276"/>
      <c r="X3" s="276"/>
      <c r="Y3" s="194"/>
      <c r="Z3" s="194"/>
      <c r="AA3" s="194"/>
      <c r="AB3" s="194"/>
      <c r="AC3" s="194"/>
      <c r="AD3" s="194"/>
      <c r="AE3" s="276"/>
      <c r="AF3" s="194"/>
      <c r="AG3" s="628" t="s">
        <v>84</v>
      </c>
      <c r="AH3" s="628"/>
      <c r="AI3" s="628"/>
      <c r="AJ3" s="561"/>
      <c r="AK3" s="194"/>
    </row>
    <row r="4" spans="1:37" ht="20.100000000000001" customHeight="1">
      <c r="B4" s="192"/>
      <c r="C4" s="516">
        <v>1970</v>
      </c>
      <c r="D4" s="516">
        <v>1980</v>
      </c>
      <c r="E4" s="517">
        <v>1990</v>
      </c>
      <c r="F4" s="517">
        <v>1991</v>
      </c>
      <c r="G4" s="517">
        <v>1992</v>
      </c>
      <c r="H4" s="517">
        <v>1993</v>
      </c>
      <c r="I4" s="517">
        <v>1994</v>
      </c>
      <c r="J4" s="517">
        <v>1995</v>
      </c>
      <c r="K4" s="517">
        <v>1996</v>
      </c>
      <c r="L4" s="517">
        <v>1997</v>
      </c>
      <c r="M4" s="517">
        <v>1998</v>
      </c>
      <c r="N4" s="517">
        <v>1999</v>
      </c>
      <c r="O4" s="517">
        <v>2000</v>
      </c>
      <c r="P4" s="517">
        <v>2001</v>
      </c>
      <c r="Q4" s="517">
        <v>2002</v>
      </c>
      <c r="R4" s="517">
        <v>2003</v>
      </c>
      <c r="S4" s="517">
        <v>2004</v>
      </c>
      <c r="T4" s="517">
        <v>2005</v>
      </c>
      <c r="U4" s="517">
        <v>2006</v>
      </c>
      <c r="V4" s="517">
        <v>2007</v>
      </c>
      <c r="W4" s="517">
        <v>2008</v>
      </c>
      <c r="X4" s="517">
        <v>2009</v>
      </c>
      <c r="Y4" s="517">
        <v>2010</v>
      </c>
      <c r="Z4" s="517">
        <v>2011</v>
      </c>
      <c r="AA4" s="517">
        <v>2012</v>
      </c>
      <c r="AB4" s="517">
        <v>2013</v>
      </c>
      <c r="AC4" s="517">
        <v>2014</v>
      </c>
      <c r="AD4" s="517">
        <v>2015</v>
      </c>
      <c r="AE4" s="517">
        <v>2016</v>
      </c>
      <c r="AF4" s="517">
        <v>2017</v>
      </c>
      <c r="AG4" s="517">
        <v>2018</v>
      </c>
      <c r="AH4" s="517">
        <v>2019</v>
      </c>
      <c r="AI4" s="517">
        <v>2020</v>
      </c>
      <c r="AJ4" s="529" t="s">
        <v>175</v>
      </c>
      <c r="AK4" s="219"/>
    </row>
    <row r="5" spans="1:37" ht="9.9499999999999993" customHeight="1">
      <c r="B5" s="192"/>
      <c r="C5" s="220"/>
      <c r="D5" s="220"/>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356" t="s">
        <v>38</v>
      </c>
      <c r="AK5" s="219"/>
    </row>
    <row r="6" spans="1:37" ht="12.75" customHeight="1">
      <c r="A6" s="344"/>
      <c r="B6" s="530" t="s">
        <v>106</v>
      </c>
      <c r="C6" s="530"/>
      <c r="D6" s="530"/>
      <c r="E6" s="530"/>
      <c r="F6" s="530"/>
      <c r="G6" s="530"/>
      <c r="H6" s="530"/>
      <c r="I6" s="530"/>
      <c r="J6" s="496">
        <v>468.02840644355865</v>
      </c>
      <c r="K6" s="496">
        <v>472.88897060546248</v>
      </c>
      <c r="L6" s="496">
        <v>475.72177987370736</v>
      </c>
      <c r="M6" s="496">
        <v>478.18777007612073</v>
      </c>
      <c r="N6" s="496">
        <v>479.38473191406047</v>
      </c>
      <c r="O6" s="496">
        <v>496.48234560773267</v>
      </c>
      <c r="P6" s="496">
        <v>495.60992962193603</v>
      </c>
      <c r="Q6" s="496">
        <v>492.83179924435063</v>
      </c>
      <c r="R6" s="496">
        <v>495.56518499416131</v>
      </c>
      <c r="S6" s="496">
        <v>500.16537130745064</v>
      </c>
      <c r="T6" s="496">
        <v>497.75543070272653</v>
      </c>
      <c r="U6" s="496">
        <v>497.84121747374417</v>
      </c>
      <c r="V6" s="496">
        <v>507.88321228594589</v>
      </c>
      <c r="W6" s="496">
        <v>514.13296293375333</v>
      </c>
      <c r="X6" s="496">
        <v>489.74897799444329</v>
      </c>
      <c r="Y6" s="496">
        <v>482.18730539438303</v>
      </c>
      <c r="Z6" s="496">
        <v>485.63631790802879</v>
      </c>
      <c r="AA6" s="496">
        <v>481.61384233103496</v>
      </c>
      <c r="AB6" s="496">
        <v>480.52524025056505</v>
      </c>
      <c r="AC6" s="496">
        <v>476.15402052828767</v>
      </c>
      <c r="AD6" s="496">
        <v>493.42750370932708</v>
      </c>
      <c r="AE6" s="496">
        <v>498.25822622168829</v>
      </c>
      <c r="AF6" s="496">
        <v>478.97551512122959</v>
      </c>
      <c r="AG6" s="496">
        <v>484.05084638946016</v>
      </c>
      <c r="AH6" s="496">
        <v>487.54116635605931</v>
      </c>
      <c r="AI6" s="496">
        <v>293.55746951726962</v>
      </c>
      <c r="AJ6" s="351">
        <v>-39.788167692309329</v>
      </c>
      <c r="AK6" s="297" t="s">
        <v>106</v>
      </c>
    </row>
    <row r="7" spans="1:37" ht="12.75" customHeight="1">
      <c r="A7" s="369"/>
      <c r="B7" s="368" t="s">
        <v>90</v>
      </c>
      <c r="C7" s="307" t="s">
        <v>37</v>
      </c>
      <c r="D7" s="307" t="s">
        <v>37</v>
      </c>
      <c r="E7" s="530" t="s">
        <v>37</v>
      </c>
      <c r="F7" s="530" t="s">
        <v>37</v>
      </c>
      <c r="G7" s="530" t="s">
        <v>37</v>
      </c>
      <c r="H7" s="530" t="s">
        <v>37</v>
      </c>
      <c r="I7" s="530" t="s">
        <v>37</v>
      </c>
      <c r="J7" s="496">
        <v>512.82840644355861</v>
      </c>
      <c r="K7" s="496">
        <v>517.58897060546246</v>
      </c>
      <c r="L7" s="496">
        <v>521.22177987370742</v>
      </c>
      <c r="M7" s="496">
        <v>524.58777007612071</v>
      </c>
      <c r="N7" s="496">
        <v>527.08473191406051</v>
      </c>
      <c r="O7" s="496">
        <v>544.48234560773267</v>
      </c>
      <c r="P7" s="496">
        <v>543.64992962193605</v>
      </c>
      <c r="Q7" s="496">
        <v>534.9317992443506</v>
      </c>
      <c r="R7" s="496">
        <v>541.66518499416134</v>
      </c>
      <c r="S7" s="496">
        <v>542.69196249094489</v>
      </c>
      <c r="T7" s="496">
        <v>541.7194461552649</v>
      </c>
      <c r="U7" s="496">
        <v>539.81168753153668</v>
      </c>
      <c r="V7" s="496">
        <v>550.08114888932198</v>
      </c>
      <c r="W7" s="496">
        <v>558.84243777832785</v>
      </c>
      <c r="X7" s="496">
        <v>535.46809980222429</v>
      </c>
      <c r="Y7" s="496">
        <v>528.41062981538062</v>
      </c>
      <c r="Z7" s="496">
        <v>529.74322446521683</v>
      </c>
      <c r="AA7" s="496">
        <v>525.34012842641334</v>
      </c>
      <c r="AB7" s="496">
        <v>522.4067097260064</v>
      </c>
      <c r="AC7" s="496">
        <v>517.27185474861813</v>
      </c>
      <c r="AD7" s="496">
        <v>534.2956526507495</v>
      </c>
      <c r="AE7" s="496">
        <v>534.12246537321164</v>
      </c>
      <c r="AF7" s="496">
        <v>518.45436011117386</v>
      </c>
      <c r="AG7" s="496">
        <v>520.81084638946015</v>
      </c>
      <c r="AH7" s="496">
        <v>521.6711663560593</v>
      </c>
      <c r="AI7" s="531"/>
      <c r="AJ7" s="351"/>
      <c r="AK7" s="297" t="s">
        <v>90</v>
      </c>
    </row>
    <row r="8" spans="1:37" ht="12.75" customHeight="1">
      <c r="A8" s="134"/>
      <c r="B8" s="138" t="s">
        <v>25</v>
      </c>
      <c r="C8" s="175">
        <v>12.153</v>
      </c>
      <c r="D8" s="175">
        <v>14.422000000000001</v>
      </c>
      <c r="E8" s="183">
        <v>11.371379813302717</v>
      </c>
      <c r="F8" s="183">
        <v>11.928856672785459</v>
      </c>
      <c r="G8" s="183">
        <v>12.208590988011615</v>
      </c>
      <c r="H8" s="183">
        <v>12.449307712355173</v>
      </c>
      <c r="I8" s="183">
        <v>12.920557778575041</v>
      </c>
      <c r="J8" s="183">
        <v>13.116392749010901</v>
      </c>
      <c r="K8" s="183">
        <v>13.048036161999931</v>
      </c>
      <c r="L8" s="172">
        <v>13.062294037072977</v>
      </c>
      <c r="M8" s="172">
        <v>13.264206083397962</v>
      </c>
      <c r="N8" s="173">
        <v>13.441653719101833</v>
      </c>
      <c r="O8" s="172">
        <v>13.298261168538518</v>
      </c>
      <c r="P8" s="172">
        <v>13.785338279369089</v>
      </c>
      <c r="Q8" s="172">
        <v>14.959423828844177</v>
      </c>
      <c r="R8" s="172">
        <v>16.483572017775955</v>
      </c>
      <c r="S8" s="172">
        <v>17.142992004139298</v>
      </c>
      <c r="T8" s="172">
        <v>17.515048055482509</v>
      </c>
      <c r="U8" s="172">
        <v>18.078005341336816</v>
      </c>
      <c r="V8" s="172">
        <v>18.729636998103302</v>
      </c>
      <c r="W8" s="172">
        <v>17.61</v>
      </c>
      <c r="X8" s="172">
        <v>17.63</v>
      </c>
      <c r="Y8" s="172">
        <v>17.38</v>
      </c>
      <c r="Z8" s="172">
        <v>17.670000000000002</v>
      </c>
      <c r="AA8" s="172">
        <v>17.91</v>
      </c>
      <c r="AB8" s="267">
        <v>15.766400000000001</v>
      </c>
      <c r="AC8" s="172">
        <v>15.4046</v>
      </c>
      <c r="AD8" s="172">
        <v>14.380800000000001</v>
      </c>
      <c r="AE8" s="172">
        <v>13.586600000000001</v>
      </c>
      <c r="AF8" s="532">
        <v>13.36264176286652</v>
      </c>
      <c r="AG8" s="532">
        <v>13.522318041974065</v>
      </c>
      <c r="AH8" s="532">
        <v>13.68139125411258</v>
      </c>
      <c r="AI8" s="283">
        <v>8.8715822207413311</v>
      </c>
      <c r="AJ8" s="352">
        <v>-35.155847413730214</v>
      </c>
      <c r="AK8" s="138" t="s">
        <v>25</v>
      </c>
    </row>
    <row r="9" spans="1:37" s="146" customFormat="1" ht="12.75" customHeight="1">
      <c r="A9" s="150"/>
      <c r="B9" s="167" t="s">
        <v>8</v>
      </c>
      <c r="C9" s="170">
        <v>12.234999999999999</v>
      </c>
      <c r="D9" s="170">
        <v>21.614000000000001</v>
      </c>
      <c r="E9" s="169">
        <v>25.954999999999998</v>
      </c>
      <c r="F9" s="169">
        <v>19.026</v>
      </c>
      <c r="G9" s="169">
        <v>16.957000000000001</v>
      </c>
      <c r="H9" s="169">
        <v>14.061999999999999</v>
      </c>
      <c r="I9" s="169">
        <v>12.817</v>
      </c>
      <c r="J9" s="181">
        <v>11.566000000000001</v>
      </c>
      <c r="K9" s="181">
        <v>10.577</v>
      </c>
      <c r="L9" s="181">
        <v>11.863</v>
      </c>
      <c r="M9" s="181">
        <v>12.763999999999999</v>
      </c>
      <c r="N9" s="181">
        <v>14.741</v>
      </c>
      <c r="O9" s="181">
        <v>14.587</v>
      </c>
      <c r="P9" s="181">
        <v>14.962999999999999</v>
      </c>
      <c r="Q9" s="181">
        <v>16.984999999999999</v>
      </c>
      <c r="R9" s="181">
        <v>14.4</v>
      </c>
      <c r="S9" s="181">
        <v>13.029</v>
      </c>
      <c r="T9" s="169">
        <v>13.688000000000001</v>
      </c>
      <c r="U9" s="169">
        <v>12.942</v>
      </c>
      <c r="V9" s="169">
        <v>13.571</v>
      </c>
      <c r="W9" s="169">
        <v>13.839</v>
      </c>
      <c r="X9" s="169">
        <v>10.451000000000001</v>
      </c>
      <c r="Y9" s="169">
        <v>10.613</v>
      </c>
      <c r="Z9" s="169">
        <v>10.843</v>
      </c>
      <c r="AA9" s="169">
        <v>10.481999999999999</v>
      </c>
      <c r="AB9" s="169">
        <v>10.317</v>
      </c>
      <c r="AC9" s="169">
        <v>11.477</v>
      </c>
      <c r="AD9" s="169">
        <v>12.507999999999999</v>
      </c>
      <c r="AE9" s="169">
        <v>12.21</v>
      </c>
      <c r="AF9" s="169">
        <v>10.553000000000001</v>
      </c>
      <c r="AG9" s="169">
        <v>9.8859999999999992</v>
      </c>
      <c r="AH9" s="169">
        <v>10.835000000000001</v>
      </c>
      <c r="AI9" s="279">
        <v>5.0369999999999999</v>
      </c>
      <c r="AJ9" s="353">
        <v>-53.511767420396865</v>
      </c>
      <c r="AK9" s="167" t="s">
        <v>8</v>
      </c>
    </row>
    <row r="10" spans="1:37" ht="12.75" customHeight="1">
      <c r="A10" s="134"/>
      <c r="B10" s="138" t="s">
        <v>10</v>
      </c>
      <c r="C10" s="218"/>
      <c r="D10" s="218"/>
      <c r="E10" s="217"/>
      <c r="F10" s="183" t="s">
        <v>37</v>
      </c>
      <c r="G10" s="183" t="s">
        <v>37</v>
      </c>
      <c r="H10" s="183">
        <v>13.617000000000001</v>
      </c>
      <c r="I10" s="216">
        <v>11.523</v>
      </c>
      <c r="J10" s="183">
        <v>18.6005</v>
      </c>
      <c r="K10" s="183">
        <v>16.602499999999999</v>
      </c>
      <c r="L10" s="183">
        <v>15.610800000000001</v>
      </c>
      <c r="M10" s="183">
        <v>15.373099999999999</v>
      </c>
      <c r="N10" s="216">
        <v>15.4438</v>
      </c>
      <c r="O10" s="183">
        <v>16.171300000000002</v>
      </c>
      <c r="P10" s="183">
        <v>17.519300000000001</v>
      </c>
      <c r="Q10" s="183">
        <v>16.5305</v>
      </c>
      <c r="R10" s="183">
        <v>16.424800000000001</v>
      </c>
      <c r="S10" s="183">
        <v>15.218</v>
      </c>
      <c r="T10" s="183">
        <v>15.607900000000001</v>
      </c>
      <c r="U10" s="183">
        <v>16.0151</v>
      </c>
      <c r="V10" s="183">
        <v>16.120899999999999</v>
      </c>
      <c r="W10" s="183">
        <v>16.1069</v>
      </c>
      <c r="X10" s="183">
        <v>16.062000000000001</v>
      </c>
      <c r="Y10" s="183">
        <v>16.955599999999997</v>
      </c>
      <c r="Z10" s="183">
        <v>15.832799999999999</v>
      </c>
      <c r="AA10" s="183">
        <v>15.326799999999999</v>
      </c>
      <c r="AB10" s="216">
        <v>15.7209</v>
      </c>
      <c r="AC10" s="183">
        <v>17.055299999999999</v>
      </c>
      <c r="AD10" s="183">
        <v>16.262900000000002</v>
      </c>
      <c r="AE10" s="183">
        <v>17.276</v>
      </c>
      <c r="AF10" s="183">
        <v>18.258500000000002</v>
      </c>
      <c r="AG10" s="183">
        <v>18.121600000000001</v>
      </c>
      <c r="AH10" s="183">
        <v>17.968400000000003</v>
      </c>
      <c r="AI10" s="280">
        <v>9.3687000000000005</v>
      </c>
      <c r="AJ10" s="352">
        <v>-47.86013223214087</v>
      </c>
      <c r="AK10" s="138" t="s">
        <v>10</v>
      </c>
    </row>
    <row r="11" spans="1:37" s="146" customFormat="1" ht="12.75" customHeight="1">
      <c r="A11" s="150"/>
      <c r="B11" s="167" t="s">
        <v>21</v>
      </c>
      <c r="C11" s="170">
        <v>3.8980000000000001</v>
      </c>
      <c r="D11" s="170">
        <v>4.6109999999999998</v>
      </c>
      <c r="E11" s="169">
        <v>6.4429999999999996</v>
      </c>
      <c r="F11" s="169">
        <v>6.3940000000000001</v>
      </c>
      <c r="G11" s="169">
        <v>6.4210000000000003</v>
      </c>
      <c r="H11" s="169">
        <v>6.601</v>
      </c>
      <c r="I11" s="169">
        <v>6.7450000000000001</v>
      </c>
      <c r="J11" s="169">
        <v>7.2839999999999998</v>
      </c>
      <c r="K11" s="169">
        <v>7.7169999999999996</v>
      </c>
      <c r="L11" s="169">
        <v>7.5960000000000001</v>
      </c>
      <c r="M11" s="169">
        <v>7.5430000000000001</v>
      </c>
      <c r="N11" s="169">
        <v>7.3970000000000002</v>
      </c>
      <c r="O11" s="169">
        <v>7.4180000000000001</v>
      </c>
      <c r="P11" s="169">
        <v>7.3319999999999999</v>
      </c>
      <c r="Q11" s="169">
        <v>7.2949999999999999</v>
      </c>
      <c r="R11" s="169">
        <v>7.2720000000000002</v>
      </c>
      <c r="S11" s="169">
        <v>7.3</v>
      </c>
      <c r="T11" s="169">
        <v>7.1689999999999996</v>
      </c>
      <c r="U11" s="169">
        <v>7.0540000000000003</v>
      </c>
      <c r="V11" s="169">
        <v>6.8449999999999998</v>
      </c>
      <c r="W11" s="169">
        <v>6.7389999999999999</v>
      </c>
      <c r="X11" s="169">
        <v>6.7460000000000004</v>
      </c>
      <c r="Y11" s="169">
        <v>6.8209999999999997</v>
      </c>
      <c r="Z11" s="169">
        <v>6.673</v>
      </c>
      <c r="AA11" s="169">
        <v>6.4660000000000002</v>
      </c>
      <c r="AB11" s="169">
        <v>6.4660000000000002</v>
      </c>
      <c r="AC11" s="169">
        <v>6.5579999999999998</v>
      </c>
      <c r="AD11" s="169">
        <v>6.8550000000000004</v>
      </c>
      <c r="AE11" s="169">
        <v>7.069</v>
      </c>
      <c r="AF11" s="169">
        <v>7.3</v>
      </c>
      <c r="AG11" s="169">
        <v>7.1079999999999997</v>
      </c>
      <c r="AH11" s="169">
        <v>6.9290000000000003</v>
      </c>
      <c r="AI11" s="279">
        <v>4.5469999999999997</v>
      </c>
      <c r="AJ11" s="353">
        <v>-34.377255015153708</v>
      </c>
      <c r="AK11" s="167" t="s">
        <v>21</v>
      </c>
    </row>
    <row r="12" spans="1:37" ht="12.75" customHeight="1">
      <c r="A12" s="134"/>
      <c r="B12" s="138" t="s">
        <v>26</v>
      </c>
      <c r="C12" s="215">
        <v>67.7</v>
      </c>
      <c r="D12" s="214">
        <v>90</v>
      </c>
      <c r="E12" s="183">
        <v>73.099999999999994</v>
      </c>
      <c r="F12" s="183">
        <v>70.3</v>
      </c>
      <c r="G12" s="183">
        <v>69.900000000000006</v>
      </c>
      <c r="H12" s="183">
        <v>70.2</v>
      </c>
      <c r="I12" s="183">
        <v>68.599999999999994</v>
      </c>
      <c r="J12" s="183">
        <v>68.5</v>
      </c>
      <c r="K12" s="183">
        <v>68.3</v>
      </c>
      <c r="L12" s="183">
        <v>68</v>
      </c>
      <c r="M12" s="183">
        <v>68.2</v>
      </c>
      <c r="N12" s="183">
        <v>68</v>
      </c>
      <c r="O12" s="183">
        <v>69</v>
      </c>
      <c r="P12" s="183">
        <v>68.7</v>
      </c>
      <c r="Q12" s="183">
        <v>67.5</v>
      </c>
      <c r="R12" s="183">
        <v>67.5</v>
      </c>
      <c r="S12" s="183">
        <v>67.805999999999997</v>
      </c>
      <c r="T12" s="183">
        <v>67.061999999999998</v>
      </c>
      <c r="U12" s="183">
        <v>66.183999999999997</v>
      </c>
      <c r="V12" s="183">
        <v>65.387</v>
      </c>
      <c r="W12" s="183">
        <v>63.591999999999999</v>
      </c>
      <c r="X12" s="183">
        <v>62.097000000000001</v>
      </c>
      <c r="Y12" s="183">
        <v>61.767000000000003</v>
      </c>
      <c r="Z12" s="183">
        <v>61.4</v>
      </c>
      <c r="AA12" s="183">
        <v>59.4</v>
      </c>
      <c r="AB12" s="183">
        <v>60.5</v>
      </c>
      <c r="AC12" s="183">
        <v>62.2</v>
      </c>
      <c r="AD12" s="183">
        <v>65.099999999999994</v>
      </c>
      <c r="AE12" s="183">
        <v>64.400000000000006</v>
      </c>
      <c r="AF12" s="183">
        <v>62.5</v>
      </c>
      <c r="AG12" s="183">
        <v>62.5</v>
      </c>
      <c r="AH12" s="183">
        <v>61.3</v>
      </c>
      <c r="AI12" s="280">
        <v>34</v>
      </c>
      <c r="AJ12" s="352">
        <v>-44.53507340946166</v>
      </c>
      <c r="AK12" s="138" t="s">
        <v>26</v>
      </c>
    </row>
    <row r="13" spans="1:37" s="146" customFormat="1" ht="12.75" customHeight="1">
      <c r="A13" s="150"/>
      <c r="B13" s="167" t="s">
        <v>11</v>
      </c>
      <c r="C13" s="170">
        <v>2.61</v>
      </c>
      <c r="D13" s="170">
        <v>3.66</v>
      </c>
      <c r="E13" s="169">
        <v>4.45</v>
      </c>
      <c r="F13" s="169">
        <v>3.83</v>
      </c>
      <c r="G13" s="169">
        <v>2.97</v>
      </c>
      <c r="H13" s="169">
        <v>2.54</v>
      </c>
      <c r="I13" s="169">
        <v>2.35</v>
      </c>
      <c r="J13" s="169">
        <v>2.048</v>
      </c>
      <c r="K13" s="169">
        <v>2.0910000000000002</v>
      </c>
      <c r="L13" s="169">
        <v>2.238</v>
      </c>
      <c r="M13" s="169">
        <v>2.2650000000000001</v>
      </c>
      <c r="N13" s="169">
        <v>2.2229999999999999</v>
      </c>
      <c r="O13" s="169">
        <v>2.63</v>
      </c>
      <c r="P13" s="169">
        <v>2.4609999999999999</v>
      </c>
      <c r="Q13" s="169">
        <v>2.33</v>
      </c>
      <c r="R13" s="169">
        <v>2.2970000000000002</v>
      </c>
      <c r="S13" s="169">
        <v>2.4689999999999999</v>
      </c>
      <c r="T13" s="169">
        <v>2.7160000000000002</v>
      </c>
      <c r="U13" s="169">
        <v>2.8809999999999998</v>
      </c>
      <c r="V13" s="169">
        <v>2.677</v>
      </c>
      <c r="W13" s="169">
        <v>2.4529999999999998</v>
      </c>
      <c r="X13" s="169">
        <v>2.1139999999999999</v>
      </c>
      <c r="Y13" s="169">
        <v>2.0609999999999999</v>
      </c>
      <c r="Z13" s="169">
        <v>2.0706943</v>
      </c>
      <c r="AA13" s="169">
        <v>2.2335885000000002</v>
      </c>
      <c r="AB13" s="169">
        <v>2.4146147999999998</v>
      </c>
      <c r="AC13" s="169">
        <v>2.3926965</v>
      </c>
      <c r="AD13" s="169">
        <v>3.1464145000000001</v>
      </c>
      <c r="AE13" s="169">
        <v>2.8647497</v>
      </c>
      <c r="AF13" s="169">
        <v>2.8083269999999998</v>
      </c>
      <c r="AG13" s="169">
        <v>2.7869999999999999</v>
      </c>
      <c r="AH13" s="169">
        <v>3.0990000000000002</v>
      </c>
      <c r="AI13" s="279">
        <v>1.5569999999999999</v>
      </c>
      <c r="AJ13" s="353">
        <v>-49.757986447241052</v>
      </c>
      <c r="AK13" s="167" t="s">
        <v>11</v>
      </c>
    </row>
    <row r="14" spans="1:37" ht="12.75" customHeight="1">
      <c r="A14" s="134"/>
      <c r="B14" s="138" t="s">
        <v>29</v>
      </c>
      <c r="C14" s="175">
        <v>3.3</v>
      </c>
      <c r="D14" s="175">
        <v>4.5</v>
      </c>
      <c r="E14" s="172">
        <v>3.86</v>
      </c>
      <c r="F14" s="172">
        <v>4.0999999999999996</v>
      </c>
      <c r="G14" s="172">
        <v>4.3</v>
      </c>
      <c r="H14" s="172">
        <v>4.49</v>
      </c>
      <c r="I14" s="172">
        <v>5</v>
      </c>
      <c r="J14" s="172">
        <v>5.15</v>
      </c>
      <c r="K14" s="172">
        <v>5.3</v>
      </c>
      <c r="L14" s="173">
        <v>5.5</v>
      </c>
      <c r="M14" s="173">
        <v>5.7</v>
      </c>
      <c r="N14" s="173">
        <v>5.9</v>
      </c>
      <c r="O14" s="213">
        <v>6.9631999999999996</v>
      </c>
      <c r="P14" s="173">
        <v>7.2896000000000001</v>
      </c>
      <c r="Q14" s="173">
        <v>7.2624000000000004</v>
      </c>
      <c r="R14" s="173">
        <v>7.5343999999999998</v>
      </c>
      <c r="S14" s="173">
        <v>7.8608000000000002</v>
      </c>
      <c r="T14" s="173">
        <v>7.9151999999999996</v>
      </c>
      <c r="U14" s="173">
        <v>8.0239999999999991</v>
      </c>
      <c r="V14" s="173">
        <v>8.2959999999999994</v>
      </c>
      <c r="W14" s="173">
        <v>8.5679999999999996</v>
      </c>
      <c r="X14" s="173">
        <v>8.9488000000000003</v>
      </c>
      <c r="Y14" s="173">
        <v>8.4591999999999992</v>
      </c>
      <c r="Z14" s="173">
        <v>8.3775999999999993</v>
      </c>
      <c r="AA14" s="173">
        <v>8.1056000000000008</v>
      </c>
      <c r="AB14" s="173">
        <v>8.1327999999999996</v>
      </c>
      <c r="AC14" s="173">
        <v>8.4047999999999998</v>
      </c>
      <c r="AD14" s="173">
        <v>8.5136000000000003</v>
      </c>
      <c r="AE14" s="173">
        <v>8.9760000000000009</v>
      </c>
      <c r="AF14" s="173">
        <v>9.8191999999999986</v>
      </c>
      <c r="AG14" s="173">
        <v>10.4992</v>
      </c>
      <c r="AH14" s="173">
        <v>10.6624</v>
      </c>
      <c r="AI14" s="278">
        <v>7.3712</v>
      </c>
      <c r="AJ14" s="352">
        <v>-30.867346938775512</v>
      </c>
      <c r="AK14" s="138" t="s">
        <v>29</v>
      </c>
    </row>
    <row r="15" spans="1:37" ht="12.75" customHeight="1">
      <c r="A15" s="134"/>
      <c r="B15" s="167" t="s">
        <v>22</v>
      </c>
      <c r="C15" s="170">
        <v>9.4250000000000007</v>
      </c>
      <c r="D15" s="170">
        <v>15.621</v>
      </c>
      <c r="E15" s="169">
        <v>17.718</v>
      </c>
      <c r="F15" s="169">
        <v>17.968</v>
      </c>
      <c r="G15" s="169">
        <v>18.548999999999999</v>
      </c>
      <c r="H15" s="169">
        <v>18.922000000000001</v>
      </c>
      <c r="I15" s="169">
        <v>19.577999999999999</v>
      </c>
      <c r="J15" s="169">
        <v>20.221</v>
      </c>
      <c r="K15" s="169">
        <v>20.449000000000002</v>
      </c>
      <c r="L15" s="169">
        <v>20.695</v>
      </c>
      <c r="M15" s="169">
        <v>21.2</v>
      </c>
      <c r="N15" s="169">
        <v>21.5</v>
      </c>
      <c r="O15" s="169">
        <v>21.7</v>
      </c>
      <c r="P15" s="176">
        <v>21.8</v>
      </c>
      <c r="Q15" s="176">
        <v>22</v>
      </c>
      <c r="R15" s="176">
        <v>21.95</v>
      </c>
      <c r="S15" s="176">
        <v>21.6</v>
      </c>
      <c r="T15" s="176">
        <v>21.7</v>
      </c>
      <c r="U15" s="176">
        <v>21.8</v>
      </c>
      <c r="V15" s="176">
        <v>22</v>
      </c>
      <c r="W15" s="176">
        <v>22.1</v>
      </c>
      <c r="X15" s="176">
        <v>20.919043007800454</v>
      </c>
      <c r="Y15" s="176">
        <v>21.1</v>
      </c>
      <c r="Z15" s="176">
        <v>21.161722909489495</v>
      </c>
      <c r="AA15" s="176">
        <v>21.096100453974149</v>
      </c>
      <c r="AB15" s="176">
        <v>21.028128543117838</v>
      </c>
      <c r="AC15" s="176">
        <v>21.006120944621784</v>
      </c>
      <c r="AD15" s="176">
        <v>21.148271968974477</v>
      </c>
      <c r="AE15" s="176">
        <v>20.902716638696276</v>
      </c>
      <c r="AF15" s="176">
        <v>20.464949412482678</v>
      </c>
      <c r="AG15" s="176">
        <v>20.548762808713402</v>
      </c>
      <c r="AH15" s="176">
        <v>20.335513764871919</v>
      </c>
      <c r="AI15" s="281">
        <v>13.312846106046331</v>
      </c>
      <c r="AJ15" s="353">
        <v>-34.534006566171556</v>
      </c>
      <c r="AK15" s="167" t="s">
        <v>22</v>
      </c>
    </row>
    <row r="16" spans="1:37" ht="12.75" customHeight="1">
      <c r="A16" s="134"/>
      <c r="B16" s="138" t="s">
        <v>27</v>
      </c>
      <c r="C16" s="175">
        <v>20.911000000000001</v>
      </c>
      <c r="D16" s="175">
        <v>28.099</v>
      </c>
      <c r="E16" s="172">
        <v>33.36</v>
      </c>
      <c r="F16" s="172">
        <v>35.450000000000003</v>
      </c>
      <c r="G16" s="172">
        <v>35.520000000000003</v>
      </c>
      <c r="H16" s="172">
        <v>37.090000000000003</v>
      </c>
      <c r="I16" s="172">
        <v>38.130000000000003</v>
      </c>
      <c r="J16" s="172">
        <v>39.6</v>
      </c>
      <c r="K16" s="173">
        <v>44</v>
      </c>
      <c r="L16" s="172">
        <v>43.97</v>
      </c>
      <c r="M16" s="172">
        <v>49.4</v>
      </c>
      <c r="N16" s="172">
        <v>50</v>
      </c>
      <c r="O16" s="172">
        <v>50.277999999999999</v>
      </c>
      <c r="P16" s="172">
        <v>51.712000000000003</v>
      </c>
      <c r="Q16" s="172">
        <v>50.052999999999997</v>
      </c>
      <c r="R16" s="172">
        <v>49.209000000000003</v>
      </c>
      <c r="S16" s="172">
        <v>53.457999999999998</v>
      </c>
      <c r="T16" s="172">
        <v>53.176000000000002</v>
      </c>
      <c r="U16" s="172">
        <v>49.369</v>
      </c>
      <c r="V16" s="172">
        <v>59.162999999999997</v>
      </c>
      <c r="W16" s="172">
        <v>60.863999999999997</v>
      </c>
      <c r="X16" s="172">
        <v>57.042999999999999</v>
      </c>
      <c r="Y16" s="172">
        <v>50.902000000000001</v>
      </c>
      <c r="Z16" s="172">
        <v>55.741999999999997</v>
      </c>
      <c r="AA16" s="172">
        <v>54.530999999999999</v>
      </c>
      <c r="AB16" s="172">
        <v>53.835999999999999</v>
      </c>
      <c r="AC16" s="267">
        <v>39.469000000000001</v>
      </c>
      <c r="AD16" s="172">
        <v>46.389000000000003</v>
      </c>
      <c r="AE16" s="339">
        <v>47.762999999999998</v>
      </c>
      <c r="AF16" s="172">
        <v>30.51</v>
      </c>
      <c r="AG16" s="172">
        <v>32.188000000000002</v>
      </c>
      <c r="AH16" s="172">
        <v>33.25</v>
      </c>
      <c r="AI16" s="278">
        <v>21.027241096169909</v>
      </c>
      <c r="AJ16" s="352">
        <v>-36.760177154376215</v>
      </c>
      <c r="AK16" s="138" t="s">
        <v>27</v>
      </c>
    </row>
    <row r="17" spans="1:37" ht="16.5" customHeight="1">
      <c r="A17" s="134"/>
      <c r="B17" s="167" t="s">
        <v>28</v>
      </c>
      <c r="C17" s="170">
        <v>25.2</v>
      </c>
      <c r="D17" s="170">
        <v>38</v>
      </c>
      <c r="E17" s="169">
        <v>52.259742603886068</v>
      </c>
      <c r="F17" s="169">
        <v>54.120923065039335</v>
      </c>
      <c r="G17" s="169">
        <v>53.165864631065709</v>
      </c>
      <c r="H17" s="169">
        <v>53.481037343042473</v>
      </c>
      <c r="I17" s="169">
        <v>54.210795192775578</v>
      </c>
      <c r="J17" s="169">
        <v>53.189360720923631</v>
      </c>
      <c r="K17" s="169">
        <v>54.373496764817617</v>
      </c>
      <c r="L17" s="169">
        <v>55.390056470137473</v>
      </c>
      <c r="M17" s="169">
        <v>55.361849054148649</v>
      </c>
      <c r="N17" s="169">
        <v>54.525859142098213</v>
      </c>
      <c r="O17" s="235">
        <v>49.594495628487593</v>
      </c>
      <c r="P17" s="169">
        <v>48.111338379685371</v>
      </c>
      <c r="Q17" s="169">
        <v>48.64828099736328</v>
      </c>
      <c r="R17" s="169">
        <v>49.133556404460414</v>
      </c>
      <c r="S17" s="169">
        <v>49.993721550019934</v>
      </c>
      <c r="T17" s="169">
        <v>50.104708929007032</v>
      </c>
      <c r="U17" s="169">
        <v>52.436795674950197</v>
      </c>
      <c r="V17" s="169">
        <v>53.044433886484853</v>
      </c>
      <c r="W17" s="169">
        <v>53.525198463968259</v>
      </c>
      <c r="X17" s="169">
        <v>53.163203980574863</v>
      </c>
      <c r="Y17" s="169">
        <v>54.040974622693476</v>
      </c>
      <c r="Z17" s="239">
        <v>54.582638113687722</v>
      </c>
      <c r="AA17" s="169">
        <v>55.137489313787498</v>
      </c>
      <c r="AB17" s="169">
        <v>55.726049820007894</v>
      </c>
      <c r="AC17" s="169">
        <v>57.171217005235199</v>
      </c>
      <c r="AD17" s="169">
        <v>58.024433564337102</v>
      </c>
      <c r="AE17" s="169">
        <v>59.291141959860006</v>
      </c>
      <c r="AF17" s="169">
        <v>59.535454845268696</v>
      </c>
      <c r="AG17" s="169">
        <v>59.9942527975697</v>
      </c>
      <c r="AH17" s="169">
        <v>59.209954819646264</v>
      </c>
      <c r="AI17" s="279">
        <v>36.999440194392157</v>
      </c>
      <c r="AJ17" s="353">
        <v>-37.511453425200905</v>
      </c>
      <c r="AK17" s="167" t="s">
        <v>28</v>
      </c>
    </row>
    <row r="18" spans="1:37" ht="12.75" customHeight="1">
      <c r="A18" s="134"/>
      <c r="B18" s="138" t="s">
        <v>40</v>
      </c>
      <c r="C18" s="141">
        <v>3.3</v>
      </c>
      <c r="D18" s="141">
        <v>7.1</v>
      </c>
      <c r="E18" s="140">
        <v>7</v>
      </c>
      <c r="F18" s="140" t="s">
        <v>37</v>
      </c>
      <c r="G18" s="140" t="s">
        <v>37</v>
      </c>
      <c r="H18" s="140" t="s">
        <v>37</v>
      </c>
      <c r="I18" s="140" t="s">
        <v>37</v>
      </c>
      <c r="J18" s="140">
        <v>4.0519150000000002</v>
      </c>
      <c r="K18" s="140">
        <v>4.2661179999999996</v>
      </c>
      <c r="L18" s="140">
        <v>4.4590670000000001</v>
      </c>
      <c r="M18" s="140">
        <v>3.9638469999999999</v>
      </c>
      <c r="N18" s="140">
        <v>3.3549829999999998</v>
      </c>
      <c r="O18" s="140">
        <v>3.3311470000000001</v>
      </c>
      <c r="P18" s="140">
        <v>3.477757</v>
      </c>
      <c r="Q18" s="140">
        <v>3.557693</v>
      </c>
      <c r="R18" s="140">
        <v>3.71685</v>
      </c>
      <c r="S18" s="140">
        <v>3.390253</v>
      </c>
      <c r="T18" s="140">
        <v>3.4034689999999999</v>
      </c>
      <c r="U18" s="140">
        <v>3.5370560000000002</v>
      </c>
      <c r="V18" s="140">
        <v>3.8079800000000001</v>
      </c>
      <c r="W18" s="140">
        <v>4.0934889999999999</v>
      </c>
      <c r="X18" s="140">
        <v>3.4379960000000001</v>
      </c>
      <c r="Y18" s="140">
        <v>3.248418</v>
      </c>
      <c r="Z18" s="140">
        <v>3.1450209999999998</v>
      </c>
      <c r="AA18" s="140">
        <v>3.2490779999999999</v>
      </c>
      <c r="AB18" s="140">
        <v>3.5070000000000001</v>
      </c>
      <c r="AC18" s="140">
        <v>3.6480000000000001</v>
      </c>
      <c r="AD18" s="140">
        <v>3.3769999999999998</v>
      </c>
      <c r="AE18" s="140">
        <v>3.802</v>
      </c>
      <c r="AF18" s="140">
        <v>4.1500000000000004</v>
      </c>
      <c r="AG18" s="140">
        <v>3.843</v>
      </c>
      <c r="AH18" s="140">
        <v>4.0220000000000002</v>
      </c>
      <c r="AI18" s="225">
        <v>2.0760000000000001</v>
      </c>
      <c r="AJ18" s="352">
        <v>-48.383888612630535</v>
      </c>
      <c r="AK18" s="138" t="s">
        <v>40</v>
      </c>
    </row>
    <row r="19" spans="1:37" ht="12.75" customHeight="1">
      <c r="A19" s="134"/>
      <c r="B19" s="142" t="s">
        <v>30</v>
      </c>
      <c r="C19" s="149">
        <v>32.003999999999998</v>
      </c>
      <c r="D19" s="149">
        <v>57.835999999999999</v>
      </c>
      <c r="E19" s="143">
        <v>83.954999999999998</v>
      </c>
      <c r="F19" s="143">
        <v>84.69</v>
      </c>
      <c r="G19" s="143">
        <v>84.7</v>
      </c>
      <c r="H19" s="143">
        <v>81.45</v>
      </c>
      <c r="I19" s="143">
        <v>79.28</v>
      </c>
      <c r="J19" s="143">
        <v>87.146999999999991</v>
      </c>
      <c r="K19" s="143">
        <v>88.736000000000004</v>
      </c>
      <c r="L19" s="143">
        <v>90</v>
      </c>
      <c r="M19" s="143">
        <v>90.6</v>
      </c>
      <c r="N19" s="143">
        <v>92.153000000000006</v>
      </c>
      <c r="O19" s="143">
        <v>93.421000000000006</v>
      </c>
      <c r="P19" s="143">
        <v>95.593999999999994</v>
      </c>
      <c r="Q19" s="143">
        <v>97.146000000000001</v>
      </c>
      <c r="R19" s="143">
        <v>98.319000000000003</v>
      </c>
      <c r="S19" s="143">
        <v>99.759999999999991</v>
      </c>
      <c r="T19" s="143">
        <v>100.95399999999999</v>
      </c>
      <c r="U19" s="143">
        <v>103.04899999999999</v>
      </c>
      <c r="V19" s="143">
        <v>102.65700000000001</v>
      </c>
      <c r="W19" s="143">
        <v>102.438</v>
      </c>
      <c r="X19" s="143">
        <v>101.706</v>
      </c>
      <c r="Y19" s="143">
        <v>102.21899999999999</v>
      </c>
      <c r="Z19" s="143">
        <v>102.444</v>
      </c>
      <c r="AA19" s="143">
        <v>101.512</v>
      </c>
      <c r="AB19" s="143">
        <v>101.77000000000001</v>
      </c>
      <c r="AC19" s="143">
        <v>102.806</v>
      </c>
      <c r="AD19" s="143">
        <v>102.509</v>
      </c>
      <c r="AE19" s="143">
        <v>102.313</v>
      </c>
      <c r="AF19" s="143">
        <v>102.67899999999999</v>
      </c>
      <c r="AG19" s="143">
        <v>102.965</v>
      </c>
      <c r="AH19" s="143">
        <v>104.29300000000001</v>
      </c>
      <c r="AI19" s="282">
        <v>57.777999999999999</v>
      </c>
      <c r="AJ19" s="431">
        <v>-44.600308745553399</v>
      </c>
      <c r="AK19" s="142" t="s">
        <v>30</v>
      </c>
    </row>
    <row r="20" spans="1:37" s="146" customFormat="1" ht="12.75" customHeight="1">
      <c r="A20" s="150"/>
      <c r="B20" s="138" t="s">
        <v>9</v>
      </c>
      <c r="C20" s="141" t="s">
        <v>37</v>
      </c>
      <c r="D20" s="141" t="s">
        <v>37</v>
      </c>
      <c r="E20" s="140" t="s">
        <v>37</v>
      </c>
      <c r="F20" s="140" t="s">
        <v>37</v>
      </c>
      <c r="G20" s="140" t="s">
        <v>37</v>
      </c>
      <c r="H20" s="140" t="s">
        <v>37</v>
      </c>
      <c r="I20" s="140" t="s">
        <v>37</v>
      </c>
      <c r="J20" s="151">
        <v>1</v>
      </c>
      <c r="K20" s="151">
        <v>1.04</v>
      </c>
      <c r="L20" s="151">
        <v>1.05</v>
      </c>
      <c r="M20" s="151">
        <v>1.06</v>
      </c>
      <c r="N20" s="151">
        <v>1.08</v>
      </c>
      <c r="O20" s="151">
        <v>1.1200000000000001</v>
      </c>
      <c r="P20" s="151">
        <v>1.1599999999999999</v>
      </c>
      <c r="Q20" s="151">
        <v>1.2</v>
      </c>
      <c r="R20" s="151">
        <v>1.28</v>
      </c>
      <c r="S20" s="151">
        <v>1.24</v>
      </c>
      <c r="T20" s="151">
        <v>1.26</v>
      </c>
      <c r="U20" s="151">
        <v>1.28</v>
      </c>
      <c r="V20" s="151">
        <v>1.3</v>
      </c>
      <c r="W20" s="151">
        <v>1.33</v>
      </c>
      <c r="X20" s="151">
        <v>1.2832081221716343</v>
      </c>
      <c r="Y20" s="151">
        <v>1.29</v>
      </c>
      <c r="Z20" s="151">
        <v>1.3250425730630311</v>
      </c>
      <c r="AA20" s="151">
        <v>1.3655790761715423</v>
      </c>
      <c r="AB20" s="151">
        <v>1.3463918995498854</v>
      </c>
      <c r="AC20" s="151">
        <v>1.3463918995498854</v>
      </c>
      <c r="AD20" s="151">
        <v>1.426717257084444</v>
      </c>
      <c r="AE20" s="151">
        <v>1.4810954569636534</v>
      </c>
      <c r="AF20" s="151">
        <v>1.5360297291459744</v>
      </c>
      <c r="AG20" s="151">
        <v>1.5848710590959747</v>
      </c>
      <c r="AH20" s="151">
        <v>1.5970510260885806</v>
      </c>
      <c r="AI20" s="283">
        <v>0.87895714764299449</v>
      </c>
      <c r="AJ20" s="352">
        <v>-44.963740463841454</v>
      </c>
      <c r="AK20" s="138" t="s">
        <v>9</v>
      </c>
    </row>
    <row r="21" spans="1:37" ht="12.75" customHeight="1">
      <c r="A21" s="134"/>
      <c r="B21" s="142" t="s">
        <v>13</v>
      </c>
      <c r="C21" s="149">
        <v>3.28</v>
      </c>
      <c r="D21" s="149">
        <v>4.55</v>
      </c>
      <c r="E21" s="143">
        <v>5.8620000000000001</v>
      </c>
      <c r="F21" s="165">
        <v>5.3310000000000004</v>
      </c>
      <c r="G21" s="143">
        <v>2.5830000000000002</v>
      </c>
      <c r="H21" s="143">
        <v>1.722</v>
      </c>
      <c r="I21" s="143">
        <v>1.7949999999999999</v>
      </c>
      <c r="J21" s="143">
        <v>1.835</v>
      </c>
      <c r="K21" s="143">
        <v>1.6060000000000001</v>
      </c>
      <c r="L21" s="143">
        <v>1.72</v>
      </c>
      <c r="M21" s="143">
        <v>1.903</v>
      </c>
      <c r="N21" s="143">
        <v>2.3679999999999999</v>
      </c>
      <c r="O21" s="143">
        <v>2.3479999999999999</v>
      </c>
      <c r="P21" s="143">
        <v>2.3050000000000002</v>
      </c>
      <c r="Q21" s="143">
        <v>2.3610000000000002</v>
      </c>
      <c r="R21" s="143">
        <v>2.5499999999999998</v>
      </c>
      <c r="S21" s="143">
        <v>2.6549999999999998</v>
      </c>
      <c r="T21" s="143">
        <v>2.891</v>
      </c>
      <c r="U21" s="143">
        <v>2.78</v>
      </c>
      <c r="V21" s="143">
        <v>2.6440000000000001</v>
      </c>
      <c r="W21" s="143">
        <v>2.5169999999999999</v>
      </c>
      <c r="X21" s="143">
        <v>2.1429999999999998</v>
      </c>
      <c r="Y21" s="143">
        <v>2.3109999999999999</v>
      </c>
      <c r="Z21" s="143">
        <v>2.4119999999999999</v>
      </c>
      <c r="AA21" s="143">
        <v>2.3580000000000001</v>
      </c>
      <c r="AB21" s="143">
        <v>2.3250000000000002</v>
      </c>
      <c r="AC21" s="143">
        <v>2.3450000000000002</v>
      </c>
      <c r="AD21" s="143">
        <v>2.2320000000000002</v>
      </c>
      <c r="AE21" s="143">
        <v>2.1869999999999998</v>
      </c>
      <c r="AF21" s="143">
        <v>2.1459999999999999</v>
      </c>
      <c r="AG21" s="143">
        <v>2.1560000000000001</v>
      </c>
      <c r="AH21" s="143">
        <v>2.1909999999999998</v>
      </c>
      <c r="AI21" s="282">
        <v>1.38</v>
      </c>
      <c r="AJ21" s="431">
        <v>-37.015061615700596</v>
      </c>
      <c r="AK21" s="142" t="s">
        <v>13</v>
      </c>
    </row>
    <row r="22" spans="1:37" s="146" customFormat="1" ht="12.75" customHeight="1">
      <c r="A22" s="150"/>
      <c r="B22" s="138" t="s">
        <v>14</v>
      </c>
      <c r="C22" s="141" t="s">
        <v>37</v>
      </c>
      <c r="D22" s="141" t="s">
        <v>37</v>
      </c>
      <c r="E22" s="140">
        <v>7.8890000000000002</v>
      </c>
      <c r="F22" s="140">
        <v>7.798</v>
      </c>
      <c r="G22" s="140">
        <v>6.3920000000000003</v>
      </c>
      <c r="H22" s="140">
        <v>4.5220000000000002</v>
      </c>
      <c r="I22" s="140">
        <v>4.6269999999999998</v>
      </c>
      <c r="J22" s="140">
        <v>4.1690000000000005</v>
      </c>
      <c r="K22" s="140">
        <v>3.601</v>
      </c>
      <c r="L22" s="140">
        <v>3.1910000000000003</v>
      </c>
      <c r="M22" s="140">
        <v>2.964</v>
      </c>
      <c r="N22" s="140">
        <v>2.665</v>
      </c>
      <c r="O22" s="140">
        <v>2.7549999999999999</v>
      </c>
      <c r="P22" s="140">
        <v>2.8330000000000002</v>
      </c>
      <c r="Q22" s="140">
        <v>3.0129999999999999</v>
      </c>
      <c r="R22" s="140">
        <v>2.9870000000000001</v>
      </c>
      <c r="S22" s="140">
        <v>3.5489999999999999</v>
      </c>
      <c r="T22" s="140">
        <v>3.6909999999999998</v>
      </c>
      <c r="U22" s="140">
        <v>3.6959999999999997</v>
      </c>
      <c r="V22" s="140">
        <v>3.6200999999999999</v>
      </c>
      <c r="W22" s="140">
        <v>3.4212000000000002</v>
      </c>
      <c r="X22" s="140">
        <v>2.7746999999999997</v>
      </c>
      <c r="Y22" s="140">
        <v>2.6936</v>
      </c>
      <c r="Z22" s="140">
        <v>2.7480000000000002</v>
      </c>
      <c r="AA22" s="140">
        <v>2.7349999999999999</v>
      </c>
      <c r="AB22" s="140">
        <v>2.847</v>
      </c>
      <c r="AC22" s="140">
        <v>2.9733000000000001</v>
      </c>
      <c r="AD22" s="140">
        <v>2.7455430000000001</v>
      </c>
      <c r="AE22" s="140">
        <v>2.6313</v>
      </c>
      <c r="AF22" s="140">
        <v>2.7389999999999999</v>
      </c>
      <c r="AG22" s="140">
        <v>2.839</v>
      </c>
      <c r="AH22" s="140">
        <v>2.9009999999999998</v>
      </c>
      <c r="AI22" s="225">
        <v>1.5329999999999999</v>
      </c>
      <c r="AJ22" s="352">
        <v>-47.156153050672181</v>
      </c>
      <c r="AK22" s="138" t="s">
        <v>14</v>
      </c>
    </row>
    <row r="23" spans="1:37" ht="12.75" customHeight="1">
      <c r="A23" s="134"/>
      <c r="B23" s="142" t="s">
        <v>31</v>
      </c>
      <c r="C23" s="161">
        <v>0.4</v>
      </c>
      <c r="D23" s="161">
        <v>0.44</v>
      </c>
      <c r="E23" s="147">
        <v>0.48</v>
      </c>
      <c r="F23" s="147">
        <v>0.49</v>
      </c>
      <c r="G23" s="147">
        <v>0.51</v>
      </c>
      <c r="H23" s="147">
        <v>0.52</v>
      </c>
      <c r="I23" s="147">
        <v>0.53</v>
      </c>
      <c r="J23" s="147">
        <v>0.54</v>
      </c>
      <c r="K23" s="147">
        <v>0.55000000000000004</v>
      </c>
      <c r="L23" s="147">
        <v>0.56000000000000005</v>
      </c>
      <c r="M23" s="147">
        <v>0.56999999999999995</v>
      </c>
      <c r="N23" s="147">
        <v>0.57999999999999996</v>
      </c>
      <c r="O23" s="147">
        <v>0.62</v>
      </c>
      <c r="P23" s="147">
        <v>0.66</v>
      </c>
      <c r="Q23" s="147">
        <v>0.72</v>
      </c>
      <c r="R23" s="147">
        <v>0.74</v>
      </c>
      <c r="S23" s="147">
        <v>0.77</v>
      </c>
      <c r="T23" s="147">
        <v>0.8</v>
      </c>
      <c r="U23" s="147">
        <v>0.82</v>
      </c>
      <c r="V23" s="147">
        <v>0.86</v>
      </c>
      <c r="W23" s="147">
        <v>0.91</v>
      </c>
      <c r="X23" s="147">
        <v>0.90587268823413103</v>
      </c>
      <c r="Y23" s="147">
        <v>0.94</v>
      </c>
      <c r="Z23" s="147">
        <v>0.9876300463226344</v>
      </c>
      <c r="AA23" s="147">
        <v>1.0049122484837048</v>
      </c>
      <c r="AB23" s="147">
        <v>1.0264588947641511</v>
      </c>
      <c r="AC23" s="147">
        <v>1.0375462847587611</v>
      </c>
      <c r="AD23" s="147">
        <v>1.0928294004495056</v>
      </c>
      <c r="AE23" s="147">
        <v>1.1099876780311415</v>
      </c>
      <c r="AF23" s="147">
        <v>1.1455145233368973</v>
      </c>
      <c r="AG23" s="147">
        <v>1.1703687012049782</v>
      </c>
      <c r="AH23" s="147">
        <v>1.2198578493931056</v>
      </c>
      <c r="AI23" s="268">
        <v>0.83112446709444421</v>
      </c>
      <c r="AJ23" s="431">
        <v>-31.867105047695603</v>
      </c>
      <c r="AK23" s="142" t="s">
        <v>31</v>
      </c>
    </row>
    <row r="24" spans="1:37" s="146" customFormat="1" ht="12.75" customHeight="1">
      <c r="A24" s="212"/>
      <c r="B24" s="138" t="s">
        <v>12</v>
      </c>
      <c r="C24" s="141" t="s">
        <v>37</v>
      </c>
      <c r="D24" s="141" t="s">
        <v>37</v>
      </c>
      <c r="E24" s="140">
        <v>19.260999999999999</v>
      </c>
      <c r="F24" s="140">
        <v>17.332000000000001</v>
      </c>
      <c r="G24" s="140">
        <v>15.971</v>
      </c>
      <c r="H24" s="140">
        <v>15.8</v>
      </c>
      <c r="I24" s="140">
        <v>16.391999999999999</v>
      </c>
      <c r="J24" s="140">
        <v>16.605</v>
      </c>
      <c r="K24" s="140">
        <v>16.564</v>
      </c>
      <c r="L24" s="140">
        <v>16.632000000000001</v>
      </c>
      <c r="M24" s="140">
        <v>17.172000000000001</v>
      </c>
      <c r="N24" s="140">
        <v>17.795999999999999</v>
      </c>
      <c r="O24" s="140">
        <v>18.731999999999999</v>
      </c>
      <c r="P24" s="140">
        <v>18.617000000000001</v>
      </c>
      <c r="Q24" s="140">
        <v>18.898</v>
      </c>
      <c r="R24" s="140">
        <v>18.707000000000001</v>
      </c>
      <c r="S24" s="140">
        <v>18.222999999999999</v>
      </c>
      <c r="T24" s="140">
        <v>17.844999999999999</v>
      </c>
      <c r="U24" s="140">
        <v>17.930000000000003</v>
      </c>
      <c r="V24" s="140">
        <v>17.145</v>
      </c>
      <c r="W24" s="140">
        <v>17.654</v>
      </c>
      <c r="X24" s="140">
        <v>16.29</v>
      </c>
      <c r="Y24" s="140">
        <v>16.460999999999999</v>
      </c>
      <c r="Z24" s="140">
        <v>16.455704600000001</v>
      </c>
      <c r="AA24" s="140">
        <v>17.0743504</v>
      </c>
      <c r="AB24" s="140">
        <v>17.149835400000001</v>
      </c>
      <c r="AC24" s="140">
        <v>17.630064900000001</v>
      </c>
      <c r="AD24" s="140">
        <v>17.813176500000001</v>
      </c>
      <c r="AE24" s="140">
        <v>17.8219335</v>
      </c>
      <c r="AF24" s="140">
        <v>18.311214800000002</v>
      </c>
      <c r="AG24" s="140">
        <v>18.8675</v>
      </c>
      <c r="AH24" s="140">
        <v>18.778254</v>
      </c>
      <c r="AI24" s="225">
        <v>12.423999999999999</v>
      </c>
      <c r="AJ24" s="352">
        <v>-33.838364312251827</v>
      </c>
      <c r="AK24" s="138" t="s">
        <v>12</v>
      </c>
    </row>
    <row r="25" spans="1:37" ht="12.75" customHeight="1">
      <c r="A25" s="134"/>
      <c r="B25" s="142" t="s">
        <v>15</v>
      </c>
      <c r="C25" s="149" t="s">
        <v>37</v>
      </c>
      <c r="D25" s="149" t="s">
        <v>37</v>
      </c>
      <c r="E25" s="143" t="s">
        <v>37</v>
      </c>
      <c r="F25" s="143" t="s">
        <v>37</v>
      </c>
      <c r="G25" s="143" t="s">
        <v>37</v>
      </c>
      <c r="H25" s="143" t="s">
        <v>37</v>
      </c>
      <c r="I25" s="143" t="s">
        <v>37</v>
      </c>
      <c r="J25" s="147">
        <v>0.41</v>
      </c>
      <c r="K25" s="147">
        <v>0.42</v>
      </c>
      <c r="L25" s="147">
        <v>0.44</v>
      </c>
      <c r="M25" s="147">
        <v>0.45</v>
      </c>
      <c r="N25" s="147">
        <v>0.45500000000000002</v>
      </c>
      <c r="O25" s="147">
        <v>0.46</v>
      </c>
      <c r="P25" s="147">
        <v>0.47</v>
      </c>
      <c r="Q25" s="147">
        <v>0.48</v>
      </c>
      <c r="R25" s="147">
        <v>0.49</v>
      </c>
      <c r="S25" s="147">
        <v>0.5</v>
      </c>
      <c r="T25" s="147">
        <v>0.49</v>
      </c>
      <c r="U25" s="147">
        <v>0.5</v>
      </c>
      <c r="V25" s="147">
        <v>0.505</v>
      </c>
      <c r="W25" s="147">
        <v>0.51</v>
      </c>
      <c r="X25" s="147">
        <v>0.48488857223887638</v>
      </c>
      <c r="Y25" s="147">
        <v>0.5</v>
      </c>
      <c r="Z25" s="147">
        <v>0.47567815316050804</v>
      </c>
      <c r="AA25" s="147">
        <v>0.47645189540481242</v>
      </c>
      <c r="AB25" s="147">
        <v>0.46847402439797603</v>
      </c>
      <c r="AC25" s="147">
        <v>0.49155426958825765</v>
      </c>
      <c r="AD25" s="147">
        <v>0.53990646158702804</v>
      </c>
      <c r="AE25" s="147">
        <v>0.54606337304778996</v>
      </c>
      <c r="AF25" s="147">
        <v>0.55611216003480179</v>
      </c>
      <c r="AG25" s="147">
        <v>0.56805733495906574</v>
      </c>
      <c r="AH25" s="147">
        <v>0.6034905619661477</v>
      </c>
      <c r="AI25" s="268">
        <v>0.38500460482477078</v>
      </c>
      <c r="AJ25" s="431">
        <v>-36.203707383518733</v>
      </c>
      <c r="AK25" s="142" t="s">
        <v>15</v>
      </c>
    </row>
    <row r="26" spans="1:37" s="146" customFormat="1" ht="12.75" customHeight="1">
      <c r="A26" s="150"/>
      <c r="B26" s="138" t="s">
        <v>23</v>
      </c>
      <c r="C26" s="141">
        <v>9.5</v>
      </c>
      <c r="D26" s="156">
        <v>11.2</v>
      </c>
      <c r="E26" s="140">
        <v>13</v>
      </c>
      <c r="F26" s="152">
        <v>12.3</v>
      </c>
      <c r="G26" s="152">
        <v>13.2</v>
      </c>
      <c r="H26" s="152">
        <v>13.05</v>
      </c>
      <c r="I26" s="152">
        <v>12.15</v>
      </c>
      <c r="J26" s="152">
        <v>12</v>
      </c>
      <c r="K26" s="152">
        <v>11.85</v>
      </c>
      <c r="L26" s="152">
        <v>12</v>
      </c>
      <c r="M26" s="152">
        <v>11.7</v>
      </c>
      <c r="N26" s="152">
        <v>11.25</v>
      </c>
      <c r="O26" s="286">
        <v>4.6172773995720862</v>
      </c>
      <c r="P26" s="151">
        <v>4.6722451871156681</v>
      </c>
      <c r="Q26" s="152">
        <v>4.4114885322855999</v>
      </c>
      <c r="R26" s="152">
        <v>4.5998311647826151</v>
      </c>
      <c r="S26" s="152">
        <v>4.7001906190403862</v>
      </c>
      <c r="T26" s="151">
        <v>4.7750280468120172</v>
      </c>
      <c r="U26" s="151">
        <v>4.8609118584984579</v>
      </c>
      <c r="V26" s="151">
        <v>4.9614030338171933</v>
      </c>
      <c r="W26" s="151">
        <v>5.0485431818379851</v>
      </c>
      <c r="X26" s="151">
        <v>4.8539475062283941</v>
      </c>
      <c r="Y26" s="287">
        <v>4.8460749387701867</v>
      </c>
      <c r="Z26" s="151">
        <v>5.0100965409031044</v>
      </c>
      <c r="AA26" s="151">
        <v>4.4838695297226492</v>
      </c>
      <c r="AB26" s="151">
        <v>4.6464404346162365</v>
      </c>
      <c r="AC26" s="151">
        <v>4.5467574620943143</v>
      </c>
      <c r="AD26" s="151">
        <v>4.8835543111383366</v>
      </c>
      <c r="AE26" s="151">
        <v>4.9745732561968508</v>
      </c>
      <c r="AF26" s="355">
        <v>4.6183979978591383</v>
      </c>
      <c r="AG26" s="151">
        <v>5.4705058612065933</v>
      </c>
      <c r="AH26" s="151">
        <v>5.4705058612065933</v>
      </c>
      <c r="AI26" s="283">
        <v>2.44068723038448</v>
      </c>
      <c r="AJ26" s="352">
        <v>-55.384615384615387</v>
      </c>
      <c r="AK26" s="138" t="s">
        <v>23</v>
      </c>
    </row>
    <row r="27" spans="1:37" ht="12.75" customHeight="1">
      <c r="A27" s="134"/>
      <c r="B27" s="142" t="s">
        <v>32</v>
      </c>
      <c r="C27" s="149">
        <v>9.1</v>
      </c>
      <c r="D27" s="149">
        <v>9.8000000000000007</v>
      </c>
      <c r="E27" s="143">
        <v>5.7373131217438127</v>
      </c>
      <c r="F27" s="143">
        <v>5.8703491062639817</v>
      </c>
      <c r="G27" s="143">
        <v>6.1143612000452343</v>
      </c>
      <c r="H27" s="143">
        <v>6.3130068160081132</v>
      </c>
      <c r="I27" s="143">
        <v>6.8461350121875286</v>
      </c>
      <c r="J27" s="143">
        <v>7.0710549852782334</v>
      </c>
      <c r="K27" s="143">
        <v>7.274938036175997</v>
      </c>
      <c r="L27" s="143">
        <v>7.8153441171385643</v>
      </c>
      <c r="M27" s="143">
        <v>8.2732465783453115</v>
      </c>
      <c r="N27" s="143">
        <v>8.6106854270229896</v>
      </c>
      <c r="O27" s="143">
        <v>8.9732009111345654</v>
      </c>
      <c r="P27" s="143">
        <v>8.9567135557658144</v>
      </c>
      <c r="Q27" s="143">
        <v>8.9642245158575449</v>
      </c>
      <c r="R27" s="143">
        <v>9.1621810071422924</v>
      </c>
      <c r="S27" s="143">
        <v>9.2256509042510331</v>
      </c>
      <c r="T27" s="143">
        <v>9.2110310447791139</v>
      </c>
      <c r="U27" s="143">
        <v>9.4164313331676546</v>
      </c>
      <c r="V27" s="143">
        <v>9.5989584642274899</v>
      </c>
      <c r="W27" s="143">
        <v>9.3352869353699379</v>
      </c>
      <c r="X27" s="143">
        <v>8.3376213329847459</v>
      </c>
      <c r="Y27" s="143">
        <v>8.6211029902964675</v>
      </c>
      <c r="Z27" s="143">
        <v>8.8924736269586901</v>
      </c>
      <c r="AA27" s="143">
        <v>8.7638944585147414</v>
      </c>
      <c r="AB27" s="143">
        <v>8.8019520572259093</v>
      </c>
      <c r="AC27" s="143">
        <v>9.0014701884235553</v>
      </c>
      <c r="AD27" s="143">
        <v>9.1481739904404478</v>
      </c>
      <c r="AE27" s="143">
        <v>9.4292260694499035</v>
      </c>
      <c r="AF27" s="143">
        <v>9.6562683386698431</v>
      </c>
      <c r="AG27" s="143">
        <v>10.260541995017567</v>
      </c>
      <c r="AH27" s="143">
        <v>10.404999999999999</v>
      </c>
      <c r="AI27" s="143">
        <v>8.27</v>
      </c>
      <c r="AJ27" s="431">
        <v>-20.51898125901009</v>
      </c>
      <c r="AK27" s="142" t="s">
        <v>32</v>
      </c>
    </row>
    <row r="28" spans="1:37" s="146" customFormat="1" ht="12.75" customHeight="1">
      <c r="A28" s="150"/>
      <c r="B28" s="138" t="s">
        <v>16</v>
      </c>
      <c r="C28" s="141">
        <v>29.14</v>
      </c>
      <c r="D28" s="141">
        <v>49.222999999999999</v>
      </c>
      <c r="E28" s="140">
        <v>46.3</v>
      </c>
      <c r="F28" s="140">
        <v>41.72</v>
      </c>
      <c r="G28" s="140">
        <v>39.008000000000003</v>
      </c>
      <c r="H28" s="140">
        <v>37.811</v>
      </c>
      <c r="I28" s="140">
        <v>34.262</v>
      </c>
      <c r="J28" s="140">
        <v>34.024000000000001</v>
      </c>
      <c r="K28" s="140">
        <v>33.984000000000002</v>
      </c>
      <c r="L28" s="140">
        <v>33.128</v>
      </c>
      <c r="M28" s="140">
        <v>34.034999999999997</v>
      </c>
      <c r="N28" s="140">
        <v>33.25</v>
      </c>
      <c r="O28" s="155">
        <v>59.2</v>
      </c>
      <c r="P28" s="140">
        <v>55.4</v>
      </c>
      <c r="Q28" s="140">
        <v>52</v>
      </c>
      <c r="R28" s="140">
        <v>51.6</v>
      </c>
      <c r="S28" s="140">
        <v>51.1</v>
      </c>
      <c r="T28" s="140">
        <v>49.2</v>
      </c>
      <c r="U28" s="140">
        <v>48.7</v>
      </c>
      <c r="V28" s="140">
        <v>47.7</v>
      </c>
      <c r="W28" s="140">
        <v>47.7</v>
      </c>
      <c r="X28" s="140">
        <v>43.9</v>
      </c>
      <c r="Y28" s="140">
        <v>41.7</v>
      </c>
      <c r="Z28" s="140">
        <v>40.1</v>
      </c>
      <c r="AA28" s="140">
        <v>39.418999999999997</v>
      </c>
      <c r="AB28" s="140">
        <v>37.799999999999997</v>
      </c>
      <c r="AC28" s="140">
        <v>39.158000000000001</v>
      </c>
      <c r="AD28" s="140">
        <v>37.58</v>
      </c>
      <c r="AE28" s="140">
        <v>36.774000000000001</v>
      </c>
      <c r="AF28" s="140">
        <v>36.064999999999998</v>
      </c>
      <c r="AG28" s="140">
        <v>34.543999999999997</v>
      </c>
      <c r="AH28" s="140">
        <v>36.235999999999997</v>
      </c>
      <c r="AI28" s="225">
        <v>19.3</v>
      </c>
      <c r="AJ28" s="352">
        <v>-46.738050557456667</v>
      </c>
      <c r="AK28" s="138" t="s">
        <v>16</v>
      </c>
    </row>
    <row r="29" spans="1:37" ht="12.75" customHeight="1">
      <c r="A29" s="134"/>
      <c r="B29" s="142" t="s">
        <v>33</v>
      </c>
      <c r="C29" s="149">
        <v>4.3579999999999997</v>
      </c>
      <c r="D29" s="149">
        <v>7.6</v>
      </c>
      <c r="E29" s="143">
        <v>10.3</v>
      </c>
      <c r="F29" s="143">
        <v>10.7</v>
      </c>
      <c r="G29" s="143">
        <v>11.4</v>
      </c>
      <c r="H29" s="143">
        <v>11.8</v>
      </c>
      <c r="I29" s="143">
        <v>12.55</v>
      </c>
      <c r="J29" s="143">
        <v>11.3</v>
      </c>
      <c r="K29" s="143">
        <v>11.1</v>
      </c>
      <c r="L29" s="143">
        <v>11.6</v>
      </c>
      <c r="M29" s="143">
        <v>11.55</v>
      </c>
      <c r="N29" s="143">
        <v>11.48</v>
      </c>
      <c r="O29" s="143">
        <v>11.821</v>
      </c>
      <c r="P29" s="143">
        <v>11.159000000000001</v>
      </c>
      <c r="Q29" s="143">
        <v>9.9359999999999999</v>
      </c>
      <c r="R29" s="143">
        <v>10.537000000000001</v>
      </c>
      <c r="S29" s="143">
        <v>10.808999999999999</v>
      </c>
      <c r="T29" s="211">
        <v>6.3762631666458827</v>
      </c>
      <c r="U29" s="147">
        <v>6.0643432657910443</v>
      </c>
      <c r="V29" s="147">
        <v>6.248737903312966</v>
      </c>
      <c r="W29" s="147">
        <v>6.2826297525771189</v>
      </c>
      <c r="X29" s="147">
        <v>6.0003599842101911</v>
      </c>
      <c r="Y29" s="147">
        <v>6.0775553426228326</v>
      </c>
      <c r="Z29" s="143">
        <v>5.85</v>
      </c>
      <c r="AA29" s="143">
        <v>5.85</v>
      </c>
      <c r="AB29" s="143">
        <v>6.0229999999999997</v>
      </c>
      <c r="AC29" s="143">
        <v>5.657</v>
      </c>
      <c r="AD29" s="164">
        <v>6.5750000000000002</v>
      </c>
      <c r="AE29" s="143">
        <v>7.6120000000000001</v>
      </c>
      <c r="AF29" s="143">
        <v>7.415</v>
      </c>
      <c r="AG29" s="143">
        <v>7.9260000000000002</v>
      </c>
      <c r="AH29" s="143">
        <v>7.9409999999999998</v>
      </c>
      <c r="AI29" s="282">
        <v>3.93</v>
      </c>
      <c r="AJ29" s="431">
        <v>-50.510011333585183</v>
      </c>
      <c r="AK29" s="142" t="s">
        <v>33</v>
      </c>
    </row>
    <row r="30" spans="1:37" s="146" customFormat="1" ht="12.75" customHeight="1">
      <c r="A30" s="150"/>
      <c r="B30" s="138" t="s">
        <v>17</v>
      </c>
      <c r="C30" s="141">
        <v>7.8579999999999997</v>
      </c>
      <c r="D30" s="141">
        <v>24.015999999999998</v>
      </c>
      <c r="E30" s="140">
        <v>24.007000000000001</v>
      </c>
      <c r="F30" s="140">
        <v>20.835000000000001</v>
      </c>
      <c r="G30" s="140">
        <v>25.649000000000001</v>
      </c>
      <c r="H30" s="163">
        <v>20.512</v>
      </c>
      <c r="I30" s="140">
        <v>14.058</v>
      </c>
      <c r="J30" s="140">
        <v>12.343</v>
      </c>
      <c r="K30" s="140">
        <v>12.842000000000001</v>
      </c>
      <c r="L30" s="140">
        <v>13.531000000000001</v>
      </c>
      <c r="M30" s="140">
        <v>8.9619999999999997</v>
      </c>
      <c r="N30" s="140">
        <v>8.3230000000000004</v>
      </c>
      <c r="O30" s="140">
        <v>7.7</v>
      </c>
      <c r="P30" s="140">
        <v>7.0730000000000004</v>
      </c>
      <c r="Q30" s="140">
        <v>6.9870000000000001</v>
      </c>
      <c r="R30" s="140">
        <v>9.4550000000000001</v>
      </c>
      <c r="S30" s="140">
        <v>9.4380000000000006</v>
      </c>
      <c r="T30" s="140">
        <v>11.811</v>
      </c>
      <c r="U30" s="140">
        <v>11.734999999999999</v>
      </c>
      <c r="V30" s="140">
        <v>12.156000000000001</v>
      </c>
      <c r="W30" s="155">
        <v>20.193999999999999</v>
      </c>
      <c r="X30" s="140">
        <v>17.108000000000001</v>
      </c>
      <c r="Y30" s="140">
        <v>15.811999999999999</v>
      </c>
      <c r="Z30" s="140">
        <v>15.529</v>
      </c>
      <c r="AA30" s="140">
        <v>16.901</v>
      </c>
      <c r="AB30" s="140">
        <v>17.082000000000001</v>
      </c>
      <c r="AC30" s="163">
        <v>18.338999999999999</v>
      </c>
      <c r="AD30" s="140">
        <v>24.864267300000002</v>
      </c>
      <c r="AE30" s="140">
        <v>25.631694299999999</v>
      </c>
      <c r="AF30" s="140">
        <v>25.027683100000001</v>
      </c>
      <c r="AG30" s="140">
        <v>26.726298000000003</v>
      </c>
      <c r="AH30" s="140">
        <v>26.69905</v>
      </c>
      <c r="AI30" s="225">
        <v>18.702035000000002</v>
      </c>
      <c r="AJ30" s="352">
        <v>-29.952432764461648</v>
      </c>
      <c r="AK30" s="138" t="s">
        <v>17</v>
      </c>
    </row>
    <row r="31" spans="1:37" ht="12.75" customHeight="1">
      <c r="A31" s="134"/>
      <c r="B31" s="142" t="s">
        <v>19</v>
      </c>
      <c r="C31" s="149">
        <v>2.6419999999999999</v>
      </c>
      <c r="D31" s="149">
        <v>4.9249999999999998</v>
      </c>
      <c r="E31" s="143">
        <v>6.508</v>
      </c>
      <c r="F31" s="143">
        <v>5.5540000000000003</v>
      </c>
      <c r="G31" s="143">
        <v>4.17</v>
      </c>
      <c r="H31" s="143">
        <v>3.8940000000000001</v>
      </c>
      <c r="I31" s="143">
        <v>4.0529999999999999</v>
      </c>
      <c r="J31" s="143">
        <v>4.1130000000000004</v>
      </c>
      <c r="K31" s="143">
        <v>4.3010000000000002</v>
      </c>
      <c r="L31" s="143">
        <v>4.3789999999999996</v>
      </c>
      <c r="M31" s="143">
        <v>3.8759999999999999</v>
      </c>
      <c r="N31" s="143">
        <v>4.1379999999999999</v>
      </c>
      <c r="O31" s="143">
        <v>3.5019999999999998</v>
      </c>
      <c r="P31" s="143">
        <v>3.3929999999999998</v>
      </c>
      <c r="Q31" s="143">
        <v>3.339</v>
      </c>
      <c r="R31" s="143">
        <v>3.4460000000000002</v>
      </c>
      <c r="S31" s="143">
        <v>3.218</v>
      </c>
      <c r="T31" s="143">
        <v>3.0619999999999998</v>
      </c>
      <c r="U31" s="143">
        <v>3.133</v>
      </c>
      <c r="V31" s="143">
        <v>3.2349999999999999</v>
      </c>
      <c r="W31" s="143">
        <v>3.1459999999999999</v>
      </c>
      <c r="X31" s="143">
        <v>3.1960000000000002</v>
      </c>
      <c r="Y31" s="143">
        <v>3.1829999999999998</v>
      </c>
      <c r="Z31" s="147">
        <v>3.244143134443557</v>
      </c>
      <c r="AA31" s="147">
        <v>3.2370370249757103</v>
      </c>
      <c r="AB31" s="147">
        <v>3.3223001768851614</v>
      </c>
      <c r="AC31" s="147">
        <v>3.448992354015874</v>
      </c>
      <c r="AD31" s="147">
        <v>3.576082566075633</v>
      </c>
      <c r="AE31" s="147">
        <v>3.6071993994426763</v>
      </c>
      <c r="AF31" s="147">
        <v>3.6802214515651084</v>
      </c>
      <c r="AG31" s="147">
        <v>3.7515697897189018</v>
      </c>
      <c r="AH31" s="147">
        <v>3.7652972187741405</v>
      </c>
      <c r="AI31" s="268">
        <v>1.994651449973188</v>
      </c>
      <c r="AJ31" s="431">
        <v>-47.025391779760163</v>
      </c>
      <c r="AK31" s="142" t="s">
        <v>19</v>
      </c>
    </row>
    <row r="32" spans="1:37" s="146" customFormat="1" ht="12.75" customHeight="1">
      <c r="A32" s="150"/>
      <c r="B32" s="138" t="s">
        <v>18</v>
      </c>
      <c r="C32" s="158"/>
      <c r="D32" s="158"/>
      <c r="E32" s="157"/>
      <c r="F32" s="140"/>
      <c r="G32" s="140"/>
      <c r="H32" s="140"/>
      <c r="I32" s="140"/>
      <c r="J32" s="140">
        <v>14.441000000000001</v>
      </c>
      <c r="K32" s="140">
        <v>14.48</v>
      </c>
      <c r="L32" s="140">
        <v>13.468999999999999</v>
      </c>
      <c r="M32" s="140">
        <v>12.46</v>
      </c>
      <c r="N32" s="140">
        <v>11.353</v>
      </c>
      <c r="O32" s="151">
        <v>9.3174635000000006</v>
      </c>
      <c r="P32" s="151">
        <v>9.2456372200000008</v>
      </c>
      <c r="Q32" s="151">
        <v>9.2487883699999998</v>
      </c>
      <c r="R32" s="151">
        <v>8.7739943999999994</v>
      </c>
      <c r="S32" s="140">
        <v>8.8497632300000006</v>
      </c>
      <c r="T32" s="140">
        <v>8.5377824600000007</v>
      </c>
      <c r="U32" s="140">
        <v>8.6835740000000001</v>
      </c>
      <c r="V32" s="140">
        <v>8.6520620000000008</v>
      </c>
      <c r="W32" s="140">
        <v>7.4487155999999999</v>
      </c>
      <c r="X32" s="140">
        <v>5.3743368</v>
      </c>
      <c r="Y32" s="140">
        <v>5.2707794999999997</v>
      </c>
      <c r="Z32" s="140">
        <v>5.4770729099999995</v>
      </c>
      <c r="AA32" s="140">
        <v>5.4320914300000007</v>
      </c>
      <c r="AB32" s="140">
        <v>5.2574942</v>
      </c>
      <c r="AC32" s="140">
        <v>5.3532087200000005</v>
      </c>
      <c r="AD32" s="140">
        <v>5.3676304500000001</v>
      </c>
      <c r="AE32" s="140">
        <v>5.8909448900000001</v>
      </c>
      <c r="AF32" s="140">
        <v>5.9249999999999998</v>
      </c>
      <c r="AG32" s="140">
        <v>6.2389999999999999</v>
      </c>
      <c r="AH32" s="140">
        <v>6.1870000000000003</v>
      </c>
      <c r="AI32" s="225">
        <v>3.742</v>
      </c>
      <c r="AJ32" s="352">
        <v>-39.518344916760952</v>
      </c>
      <c r="AK32" s="138" t="s">
        <v>18</v>
      </c>
    </row>
    <row r="33" spans="1:37" ht="12.75" customHeight="1">
      <c r="A33" s="134"/>
      <c r="B33" s="142" t="s">
        <v>34</v>
      </c>
      <c r="C33" s="149">
        <v>7.5</v>
      </c>
      <c r="D33" s="149">
        <v>8.5</v>
      </c>
      <c r="E33" s="143">
        <v>8.5</v>
      </c>
      <c r="F33" s="143">
        <v>8.1</v>
      </c>
      <c r="G33" s="143">
        <v>8</v>
      </c>
      <c r="H33" s="143">
        <v>8</v>
      </c>
      <c r="I33" s="143">
        <v>8</v>
      </c>
      <c r="J33" s="143">
        <v>8</v>
      </c>
      <c r="K33" s="143">
        <v>8</v>
      </c>
      <c r="L33" s="143">
        <v>8</v>
      </c>
      <c r="M33" s="143">
        <v>7.8</v>
      </c>
      <c r="N33" s="143">
        <v>7.6</v>
      </c>
      <c r="O33" s="143">
        <v>7.7</v>
      </c>
      <c r="P33" s="143">
        <v>7.7</v>
      </c>
      <c r="Q33" s="143">
        <v>7.7</v>
      </c>
      <c r="R33" s="143">
        <v>7.67</v>
      </c>
      <c r="S33" s="143">
        <v>7.6050000000000004</v>
      </c>
      <c r="T33" s="143">
        <v>7.54</v>
      </c>
      <c r="U33" s="143">
        <v>7.54</v>
      </c>
      <c r="V33" s="143">
        <v>7.54</v>
      </c>
      <c r="W33" s="143">
        <v>7.54</v>
      </c>
      <c r="X33" s="143">
        <v>7.54</v>
      </c>
      <c r="Y33" s="143">
        <v>7.54</v>
      </c>
      <c r="Z33" s="143">
        <v>7.54</v>
      </c>
      <c r="AA33" s="143">
        <v>7.54</v>
      </c>
      <c r="AB33" s="143">
        <v>7.54</v>
      </c>
      <c r="AC33" s="143">
        <v>7.54</v>
      </c>
      <c r="AD33" s="143">
        <v>7.54</v>
      </c>
      <c r="AE33" s="143">
        <v>8.2550000000000008</v>
      </c>
      <c r="AF33" s="143">
        <v>8.234</v>
      </c>
      <c r="AG33" s="143">
        <v>8</v>
      </c>
      <c r="AH33" s="143">
        <v>7.9</v>
      </c>
      <c r="AI33" s="282">
        <v>6.8</v>
      </c>
      <c r="AJ33" s="431">
        <v>-13.924050632911403</v>
      </c>
      <c r="AK33" s="142" t="s">
        <v>34</v>
      </c>
    </row>
    <row r="34" spans="1:37" ht="12.75" customHeight="1">
      <c r="A34" s="134"/>
      <c r="B34" s="138" t="s">
        <v>35</v>
      </c>
      <c r="C34" s="141">
        <v>5.5</v>
      </c>
      <c r="D34" s="156">
        <v>7.3</v>
      </c>
      <c r="E34" s="140">
        <v>9.6635653963577433</v>
      </c>
      <c r="F34" s="140">
        <v>9.6778711795402756</v>
      </c>
      <c r="G34" s="140">
        <v>9.6995793412478779</v>
      </c>
      <c r="H34" s="140">
        <v>9.4212064737659045</v>
      </c>
      <c r="I34" s="140">
        <v>9.5313567300668325</v>
      </c>
      <c r="J34" s="140">
        <v>9.7031829883458602</v>
      </c>
      <c r="K34" s="140">
        <v>9.8158816424687956</v>
      </c>
      <c r="L34" s="140">
        <v>9.8222182493582775</v>
      </c>
      <c r="M34" s="140">
        <v>9.7775213602288478</v>
      </c>
      <c r="N34" s="140">
        <v>9.7557506258374378</v>
      </c>
      <c r="O34" s="155">
        <v>9.2240000000000002</v>
      </c>
      <c r="P34" s="140">
        <v>9.2200000000000006</v>
      </c>
      <c r="Q34" s="140">
        <v>9.3059999999999992</v>
      </c>
      <c r="R34" s="140">
        <v>9.327</v>
      </c>
      <c r="S34" s="140">
        <v>9.2550000000000008</v>
      </c>
      <c r="T34" s="140">
        <v>9.2539999999999996</v>
      </c>
      <c r="U34" s="140">
        <v>9.3320000000000007</v>
      </c>
      <c r="V34" s="140">
        <v>9.4179999999999993</v>
      </c>
      <c r="W34" s="140">
        <v>9.1669999999999998</v>
      </c>
      <c r="X34" s="140">
        <v>9.2390000000000008</v>
      </c>
      <c r="Y34" s="140">
        <v>9.3740000000000006</v>
      </c>
      <c r="Z34" s="140">
        <v>9.6470000000000002</v>
      </c>
      <c r="AA34" s="140">
        <v>9.5229999999999997</v>
      </c>
      <c r="AB34" s="140">
        <v>9.7040000000000006</v>
      </c>
      <c r="AC34" s="140">
        <v>9.6929999999999996</v>
      </c>
      <c r="AD34" s="140">
        <v>9.8282024392401492</v>
      </c>
      <c r="AE34" s="140">
        <v>9.8520000000000003</v>
      </c>
      <c r="AF34" s="140">
        <v>9.9789999999999992</v>
      </c>
      <c r="AG34" s="441">
        <v>9.984</v>
      </c>
      <c r="AH34" s="140">
        <v>10.061</v>
      </c>
      <c r="AI34" s="225">
        <v>9</v>
      </c>
      <c r="AJ34" s="354">
        <v>-10.545671404432952</v>
      </c>
      <c r="AK34" s="370" t="s">
        <v>35</v>
      </c>
    </row>
    <row r="35" spans="1:37" ht="12.75" customHeight="1">
      <c r="A35" s="134"/>
      <c r="B35" s="142" t="s">
        <v>6</v>
      </c>
      <c r="C35" s="525" t="s">
        <v>37</v>
      </c>
      <c r="D35" s="525" t="s">
        <v>37</v>
      </c>
      <c r="E35" s="526" t="s">
        <v>37</v>
      </c>
      <c r="F35" s="526" t="s">
        <v>37</v>
      </c>
      <c r="G35" s="526" t="s">
        <v>37</v>
      </c>
      <c r="H35" s="526" t="s">
        <v>37</v>
      </c>
      <c r="I35" s="526" t="s">
        <v>37</v>
      </c>
      <c r="J35" s="526">
        <v>0.38900000000000001</v>
      </c>
      <c r="K35" s="526">
        <v>0.40799999999999997</v>
      </c>
      <c r="L35" s="526">
        <v>0.433</v>
      </c>
      <c r="M35" s="526">
        <v>0.45800000000000002</v>
      </c>
      <c r="N35" s="526">
        <v>0.46800000000000003</v>
      </c>
      <c r="O35" s="526">
        <v>0.48499999999999999</v>
      </c>
      <c r="P35" s="526">
        <v>0.50800000000000001</v>
      </c>
      <c r="Q35" s="526">
        <v>0.52300000000000002</v>
      </c>
      <c r="R35" s="526">
        <v>0.53700000000000003</v>
      </c>
      <c r="S35" s="526">
        <v>0.55400000000000005</v>
      </c>
      <c r="T35" s="526">
        <v>0.58699999999999997</v>
      </c>
      <c r="U35" s="526">
        <v>0.622</v>
      </c>
      <c r="V35" s="526">
        <v>0.65300000000000002</v>
      </c>
      <c r="W35" s="526">
        <v>0.63600000000000001</v>
      </c>
      <c r="X35" s="526">
        <v>0.64400000000000002</v>
      </c>
      <c r="Y35" s="526">
        <v>0.63800000000000001</v>
      </c>
      <c r="Z35" s="526">
        <v>0.61499999999999999</v>
      </c>
      <c r="AA35" s="526">
        <v>0.622</v>
      </c>
      <c r="AB35" s="526">
        <v>0.64</v>
      </c>
      <c r="AC35" s="526">
        <v>0.67300000000000004</v>
      </c>
      <c r="AD35" s="526">
        <v>0.71799999999999997</v>
      </c>
      <c r="AE35" s="526">
        <v>0.83299999999999996</v>
      </c>
      <c r="AF35" s="526">
        <v>0.91200000000000003</v>
      </c>
      <c r="AG35" s="526">
        <v>0.93899999999999995</v>
      </c>
      <c r="AH35" s="526">
        <v>0.92800000000000005</v>
      </c>
      <c r="AI35" s="559">
        <v>0.58926067198143928</v>
      </c>
      <c r="AJ35" s="431">
        <v>-36.502082760620766</v>
      </c>
      <c r="AK35" s="142" t="s">
        <v>6</v>
      </c>
    </row>
    <row r="36" spans="1:37" s="146" customFormat="1" ht="12.75" customHeight="1">
      <c r="A36" s="150"/>
      <c r="B36" s="138" t="s">
        <v>36</v>
      </c>
      <c r="C36" s="141">
        <v>3.726</v>
      </c>
      <c r="D36" s="141">
        <v>4.2569999999999997</v>
      </c>
      <c r="E36" s="140">
        <v>3.89</v>
      </c>
      <c r="F36" s="140">
        <v>3.9350000000000001</v>
      </c>
      <c r="G36" s="140">
        <v>3.9350000000000001</v>
      </c>
      <c r="H36" s="140">
        <v>3.9350000000000001</v>
      </c>
      <c r="I36" s="140">
        <v>4</v>
      </c>
      <c r="J36" s="140">
        <v>3.7519999999999998</v>
      </c>
      <c r="K36" s="140">
        <v>4.117</v>
      </c>
      <c r="L36" s="140">
        <v>4.2480000000000002</v>
      </c>
      <c r="M36" s="140">
        <v>4.2119999999999997</v>
      </c>
      <c r="N36" s="140">
        <v>4.1769999999999996</v>
      </c>
      <c r="O36" s="140">
        <v>4.141</v>
      </c>
      <c r="P36" s="140">
        <v>4.1050000000000004</v>
      </c>
      <c r="Q36" s="140">
        <v>4.125</v>
      </c>
      <c r="R36" s="140">
        <v>4.0049999999999999</v>
      </c>
      <c r="S36" s="140">
        <v>4.2309999999999999</v>
      </c>
      <c r="T36" s="140">
        <v>4.3120000000000003</v>
      </c>
      <c r="U36" s="140">
        <v>4.258</v>
      </c>
      <c r="V36" s="140">
        <v>4.2679999999999998</v>
      </c>
      <c r="W36" s="140">
        <v>4.3600000000000003</v>
      </c>
      <c r="X36" s="140">
        <v>4.4009999999999998</v>
      </c>
      <c r="Y36" s="140">
        <v>4.5060000000000002</v>
      </c>
      <c r="Z36" s="140">
        <v>4.7480000000000002</v>
      </c>
      <c r="AA36" s="140">
        <v>3.7879999999999998</v>
      </c>
      <c r="AB36" s="140">
        <v>3.738</v>
      </c>
      <c r="AC36" s="140">
        <v>3.7930000000000001</v>
      </c>
      <c r="AD36" s="140">
        <v>4.0730000000000004</v>
      </c>
      <c r="AE36" s="140">
        <v>4.2590000000000003</v>
      </c>
      <c r="AF36" s="140">
        <v>4.1580000000000004</v>
      </c>
      <c r="AG36" s="140">
        <v>4.2960000000000003</v>
      </c>
      <c r="AH36" s="140">
        <v>4.55</v>
      </c>
      <c r="AI36" s="225">
        <v>2.8410000000000002</v>
      </c>
      <c r="AJ36" s="352">
        <v>-37.560439560439548</v>
      </c>
      <c r="AK36" s="138" t="s">
        <v>36</v>
      </c>
    </row>
    <row r="37" spans="1:37" ht="12.75" customHeight="1">
      <c r="A37" s="134"/>
      <c r="B37" s="315" t="s">
        <v>7</v>
      </c>
      <c r="C37" s="527">
        <v>1.885</v>
      </c>
      <c r="D37" s="527">
        <v>2.4860000000000002</v>
      </c>
      <c r="E37" s="471">
        <v>3.3180000000000001</v>
      </c>
      <c r="F37" s="471">
        <v>3.6269999999999998</v>
      </c>
      <c r="G37" s="471">
        <v>3.5830000000000002</v>
      </c>
      <c r="H37" s="471">
        <v>3.5390000000000001</v>
      </c>
      <c r="I37" s="154">
        <v>3.5310000000000001</v>
      </c>
      <c r="J37" s="471">
        <v>5.5288000000000004</v>
      </c>
      <c r="K37" s="471">
        <v>5.4242999999999997</v>
      </c>
      <c r="L37" s="471">
        <v>5.3872999999999998</v>
      </c>
      <c r="M37" s="137">
        <v>4.7548000000000004</v>
      </c>
      <c r="N37" s="471">
        <v>4.7248999999999999</v>
      </c>
      <c r="O37" s="471">
        <v>4.7987000000000002</v>
      </c>
      <c r="P37" s="471">
        <v>4.8483000000000001</v>
      </c>
      <c r="Q37" s="471">
        <v>4.8609</v>
      </c>
      <c r="R37" s="471">
        <v>4.9941999999999993</v>
      </c>
      <c r="S37" s="471">
        <v>5.0577000000000005</v>
      </c>
      <c r="T37" s="471">
        <v>5.3114999999999997</v>
      </c>
      <c r="U37" s="471">
        <v>5.6021000000000001</v>
      </c>
      <c r="V37" s="471">
        <v>5.673</v>
      </c>
      <c r="W37" s="471">
        <v>5.3265000000000002</v>
      </c>
      <c r="X37" s="471">
        <v>5.4176910015999997</v>
      </c>
      <c r="Y37" s="471">
        <v>5.5076538815999996</v>
      </c>
      <c r="Z37" s="471">
        <v>5.6060850047999997</v>
      </c>
      <c r="AA37" s="471">
        <v>5.7069478847999999</v>
      </c>
      <c r="AB37" s="471">
        <v>5.7751977792</v>
      </c>
      <c r="AC37" s="471">
        <v>5.8559000000000001</v>
      </c>
      <c r="AD37" s="471">
        <v>6.0099260096</v>
      </c>
      <c r="AE37" s="471">
        <v>6.1310000000000002</v>
      </c>
      <c r="AF37" s="471">
        <v>6.1849999999999996</v>
      </c>
      <c r="AG37" s="471">
        <v>6.26</v>
      </c>
      <c r="AH37" s="471">
        <v>6.5289999999999999</v>
      </c>
      <c r="AI37" s="282">
        <v>5.4029999999999996</v>
      </c>
      <c r="AJ37" s="465">
        <v>-17.246132638995263</v>
      </c>
      <c r="AK37" s="315" t="s">
        <v>7</v>
      </c>
    </row>
    <row r="38" spans="1:37" ht="12.75" customHeight="1">
      <c r="A38" s="134"/>
      <c r="B38" s="138" t="s">
        <v>82</v>
      </c>
      <c r="C38" s="160"/>
      <c r="D38" s="160"/>
      <c r="E38" s="151"/>
      <c r="F38" s="151"/>
      <c r="G38" s="151"/>
      <c r="H38" s="151"/>
      <c r="I38" s="151"/>
      <c r="J38" s="151"/>
      <c r="K38" s="151"/>
      <c r="L38" s="151"/>
      <c r="M38" s="151"/>
      <c r="N38" s="151"/>
      <c r="O38" s="151"/>
      <c r="P38" s="151"/>
      <c r="Q38" s="151"/>
      <c r="R38" s="151"/>
      <c r="S38" s="151"/>
      <c r="T38" s="151"/>
      <c r="U38" s="151"/>
      <c r="V38" s="151"/>
      <c r="W38" s="140">
        <v>0.124</v>
      </c>
      <c r="X38" s="140">
        <v>0.10199999999999999</v>
      </c>
      <c r="Y38" s="140">
        <v>8.1000000000000003E-2</v>
      </c>
      <c r="Z38" s="140">
        <v>0.08</v>
      </c>
      <c r="AA38" s="140">
        <v>0.112</v>
      </c>
      <c r="AB38" s="140">
        <v>0.108802</v>
      </c>
      <c r="AC38" s="140">
        <v>0.108</v>
      </c>
      <c r="AD38" s="140">
        <v>0.109621</v>
      </c>
      <c r="AE38" s="140">
        <v>0.113798</v>
      </c>
      <c r="AF38" s="140">
        <v>0.11419600000000001</v>
      </c>
      <c r="AG38" s="140">
        <v>0.115</v>
      </c>
      <c r="AH38" s="140">
        <v>0.114</v>
      </c>
      <c r="AI38" s="560">
        <v>0.03</v>
      </c>
      <c r="AJ38" s="352">
        <v>-73.684210526315795</v>
      </c>
      <c r="AK38" s="138" t="s">
        <v>82</v>
      </c>
    </row>
    <row r="39" spans="1:37" ht="12.75" customHeight="1">
      <c r="A39" s="134"/>
      <c r="B39" s="142" t="s">
        <v>3</v>
      </c>
      <c r="C39" s="210"/>
      <c r="D39" s="210"/>
      <c r="E39" s="209"/>
      <c r="F39" s="143"/>
      <c r="G39" s="143"/>
      <c r="H39" s="143"/>
      <c r="I39" s="143"/>
      <c r="J39" s="147">
        <v>0.9</v>
      </c>
      <c r="K39" s="147">
        <v>0.9</v>
      </c>
      <c r="L39" s="147">
        <v>0.9</v>
      </c>
      <c r="M39" s="147">
        <v>0.9</v>
      </c>
      <c r="N39" s="147">
        <v>0.9</v>
      </c>
      <c r="O39" s="147">
        <v>0.9</v>
      </c>
      <c r="P39" s="143">
        <v>0.83099999999999996</v>
      </c>
      <c r="Q39" s="147">
        <v>1</v>
      </c>
      <c r="R39" s="143">
        <v>1.3440000000000001</v>
      </c>
      <c r="S39" s="143">
        <v>1.1100000000000001</v>
      </c>
      <c r="T39" s="143">
        <v>1.0860000000000001</v>
      </c>
      <c r="U39" s="143">
        <v>1.016</v>
      </c>
      <c r="V39" s="143">
        <v>1.0269999999999999</v>
      </c>
      <c r="W39" s="143">
        <v>1.2390000000000001</v>
      </c>
      <c r="X39" s="143">
        <v>1.2130000000000001</v>
      </c>
      <c r="Y39" s="143">
        <v>1.4410000000000001</v>
      </c>
      <c r="Z39" s="143">
        <v>1.64</v>
      </c>
      <c r="AA39" s="143">
        <v>1.403</v>
      </c>
      <c r="AB39" s="143">
        <v>1.395</v>
      </c>
      <c r="AC39" s="143">
        <v>1.208</v>
      </c>
      <c r="AD39" s="143">
        <v>1.248</v>
      </c>
      <c r="AE39" s="143">
        <v>1.101</v>
      </c>
      <c r="AF39" s="143">
        <v>1.248</v>
      </c>
      <c r="AG39" s="143">
        <v>1.2789999999999999</v>
      </c>
      <c r="AH39" s="143">
        <v>1.046</v>
      </c>
      <c r="AI39" s="282">
        <v>0.35299999999999998</v>
      </c>
      <c r="AJ39" s="431">
        <v>-66.252390057361382</v>
      </c>
      <c r="AK39" s="142" t="s">
        <v>3</v>
      </c>
    </row>
    <row r="40" spans="1:37" ht="12.75" customHeight="1">
      <c r="A40" s="134"/>
      <c r="B40" s="138" t="s">
        <v>89</v>
      </c>
      <c r="C40" s="141">
        <v>0.77600000000000002</v>
      </c>
      <c r="D40" s="141">
        <v>1.421</v>
      </c>
      <c r="E40" s="260">
        <v>2.1739999999999999</v>
      </c>
      <c r="F40" s="260">
        <v>1.28</v>
      </c>
      <c r="G40" s="260">
        <v>0.51500000000000001</v>
      </c>
      <c r="H40" s="260">
        <v>0.307</v>
      </c>
      <c r="I40" s="260">
        <v>0.19700000000000001</v>
      </c>
      <c r="J40" s="260">
        <v>0.19600000000000001</v>
      </c>
      <c r="K40" s="260">
        <v>0.223</v>
      </c>
      <c r="L40" s="260">
        <v>0.19</v>
      </c>
      <c r="M40" s="260">
        <v>0.19</v>
      </c>
      <c r="N40" s="260">
        <v>0.221</v>
      </c>
      <c r="O40" s="260">
        <v>0.184</v>
      </c>
      <c r="P40" s="260">
        <v>0.19700000000000001</v>
      </c>
      <c r="Q40" s="260">
        <v>0.159</v>
      </c>
      <c r="R40" s="260">
        <v>0.17599999999999999</v>
      </c>
      <c r="S40" s="260">
        <v>0.14099999999999999</v>
      </c>
      <c r="T40" s="260">
        <v>0.28000000000000003</v>
      </c>
      <c r="U40" s="260">
        <v>0.48</v>
      </c>
      <c r="V40" s="260">
        <v>0.66300000000000003</v>
      </c>
      <c r="W40" s="260">
        <v>0.79</v>
      </c>
      <c r="X40" s="260">
        <v>1.302</v>
      </c>
      <c r="Y40" s="260">
        <v>2.37</v>
      </c>
      <c r="Z40" s="260">
        <v>1.254</v>
      </c>
      <c r="AA40" s="260">
        <v>0.98299999999999998</v>
      </c>
      <c r="AB40" s="260">
        <v>1.0629999999999999</v>
      </c>
      <c r="AC40" s="273">
        <v>1.1326680761099364</v>
      </c>
      <c r="AD40" s="273">
        <v>1.2130914544345939</v>
      </c>
      <c r="AE40" s="273">
        <v>1.319032466687682</v>
      </c>
      <c r="AF40" s="273">
        <v>1.2499558444672563</v>
      </c>
      <c r="AG40" s="273">
        <v>1.3220354619557584</v>
      </c>
      <c r="AH40" s="273">
        <v>1.3748463749838433</v>
      </c>
      <c r="AI40" s="284">
        <v>0.90898653590133138</v>
      </c>
      <c r="AJ40" s="352">
        <v>-33.884501392963742</v>
      </c>
      <c r="AK40" s="138" t="s">
        <v>89</v>
      </c>
    </row>
    <row r="41" spans="1:37" s="146" customFormat="1" ht="12.75" customHeight="1">
      <c r="A41" s="150"/>
      <c r="B41" s="142" t="s">
        <v>83</v>
      </c>
      <c r="C41" s="210"/>
      <c r="D41" s="210"/>
      <c r="E41" s="209"/>
      <c r="F41" s="143"/>
      <c r="G41" s="143"/>
      <c r="H41" s="143"/>
      <c r="I41" s="143"/>
      <c r="J41" s="147"/>
      <c r="K41" s="147"/>
      <c r="L41" s="147"/>
      <c r="M41" s="147"/>
      <c r="N41" s="147"/>
      <c r="O41" s="147"/>
      <c r="P41" s="143"/>
      <c r="Q41" s="147"/>
      <c r="R41" s="143"/>
      <c r="S41" s="143"/>
      <c r="T41" s="143"/>
      <c r="U41" s="143"/>
      <c r="V41" s="143"/>
      <c r="W41" s="147"/>
      <c r="X41" s="147"/>
      <c r="Y41" s="147">
        <v>9.3988043244122981</v>
      </c>
      <c r="Z41" s="147">
        <v>9.5476047945381755</v>
      </c>
      <c r="AA41" s="147">
        <v>9.4625680864995783</v>
      </c>
      <c r="AB41" s="147">
        <v>9.2191706765073693</v>
      </c>
      <c r="AC41" s="147">
        <v>8.8930902150786704</v>
      </c>
      <c r="AD41" s="147">
        <v>9.4028576829361299</v>
      </c>
      <c r="AE41" s="147">
        <v>8.9554648923850202</v>
      </c>
      <c r="AF41" s="443">
        <v>9.75</v>
      </c>
      <c r="AG41" s="443">
        <v>10.452</v>
      </c>
      <c r="AH41" s="443">
        <v>10.192369496726799</v>
      </c>
      <c r="AI41" s="444">
        <v>7.4448097220715903</v>
      </c>
      <c r="AJ41" s="431">
        <v>-26.957026779077893</v>
      </c>
      <c r="AK41" s="142" t="s">
        <v>83</v>
      </c>
    </row>
    <row r="42" spans="1:37" s="146" customFormat="1" ht="12.75" customHeight="1">
      <c r="A42" s="150"/>
      <c r="B42" s="370" t="s">
        <v>20</v>
      </c>
      <c r="C42" s="141" t="s">
        <v>37</v>
      </c>
      <c r="D42" s="141" t="s">
        <v>37</v>
      </c>
      <c r="E42" s="140" t="s">
        <v>37</v>
      </c>
      <c r="F42" s="140" t="s">
        <v>37</v>
      </c>
      <c r="G42" s="140" t="s">
        <v>37</v>
      </c>
      <c r="H42" s="140">
        <v>86.914000000000001</v>
      </c>
      <c r="I42" s="140">
        <v>79.17</v>
      </c>
      <c r="J42" s="140">
        <v>85.674000000000007</v>
      </c>
      <c r="K42" s="140">
        <v>91.658000000000001</v>
      </c>
      <c r="L42" s="140">
        <v>95.36</v>
      </c>
      <c r="M42" s="140">
        <v>94.914000000000001</v>
      </c>
      <c r="N42" s="140">
        <v>91.263000000000005</v>
      </c>
      <c r="O42" s="140">
        <v>87.391000000000005</v>
      </c>
      <c r="P42" s="140">
        <v>76.8</v>
      </c>
      <c r="Q42" s="151">
        <v>80</v>
      </c>
      <c r="R42" s="151">
        <v>81</v>
      </c>
      <c r="S42" s="151">
        <v>85</v>
      </c>
      <c r="T42" s="151">
        <v>95</v>
      </c>
      <c r="U42" s="151">
        <v>100</v>
      </c>
      <c r="V42" s="151">
        <v>105</v>
      </c>
      <c r="W42" s="151">
        <v>110</v>
      </c>
      <c r="X42" s="145">
        <v>88.426000000000002</v>
      </c>
      <c r="Y42" s="140">
        <v>89.055999999999997</v>
      </c>
      <c r="Z42" s="140">
        <v>95.334000000000003</v>
      </c>
      <c r="AA42" s="140">
        <v>96.558999999999997</v>
      </c>
      <c r="AB42" s="140">
        <v>94.846000000000004</v>
      </c>
      <c r="AC42" s="140">
        <v>93.918000000000006</v>
      </c>
      <c r="AD42" s="140">
        <v>90.838999999999999</v>
      </c>
      <c r="AE42" s="140">
        <v>86.998999999999995</v>
      </c>
      <c r="AF42" s="151">
        <v>87.498187873142228</v>
      </c>
      <c r="AG42" s="140">
        <v>99.24</v>
      </c>
      <c r="AH42" s="470">
        <v>99.084000000000003</v>
      </c>
      <c r="AI42" s="343">
        <v>73.69</v>
      </c>
      <c r="AJ42" s="354">
        <v>-25.628759436437775</v>
      </c>
      <c r="AK42" s="370" t="s">
        <v>20</v>
      </c>
    </row>
    <row r="43" spans="1:37" ht="12.75" customHeight="1">
      <c r="A43" s="134"/>
      <c r="B43" s="361" t="s">
        <v>24</v>
      </c>
      <c r="C43" s="363">
        <v>61.7</v>
      </c>
      <c r="D43" s="363">
        <v>53.7</v>
      </c>
      <c r="E43" s="533">
        <v>47.1</v>
      </c>
      <c r="F43" s="533">
        <v>45.2</v>
      </c>
      <c r="G43" s="533">
        <v>44</v>
      </c>
      <c r="H43" s="533">
        <v>45.3</v>
      </c>
      <c r="I43" s="533">
        <v>45.2</v>
      </c>
      <c r="J43" s="533">
        <v>44.8</v>
      </c>
      <c r="K43" s="533">
        <v>44.7</v>
      </c>
      <c r="L43" s="533">
        <v>45.5</v>
      </c>
      <c r="M43" s="533">
        <v>46.4</v>
      </c>
      <c r="N43" s="533">
        <v>47.7</v>
      </c>
      <c r="O43" s="533">
        <v>48</v>
      </c>
      <c r="P43" s="533">
        <v>48.04</v>
      </c>
      <c r="Q43" s="533">
        <v>42.1</v>
      </c>
      <c r="R43" s="364">
        <v>46.1</v>
      </c>
      <c r="S43" s="533">
        <v>42.526591183494219</v>
      </c>
      <c r="T43" s="533">
        <v>43.964015452538391</v>
      </c>
      <c r="U43" s="533">
        <v>41.970470057792525</v>
      </c>
      <c r="V43" s="533">
        <v>42.197936603376114</v>
      </c>
      <c r="W43" s="533">
        <v>44.709474844574544</v>
      </c>
      <c r="X43" s="533">
        <v>45.719121807781001</v>
      </c>
      <c r="Y43" s="533">
        <v>46.223324420997564</v>
      </c>
      <c r="Z43" s="533">
        <v>44.106906557188047</v>
      </c>
      <c r="AA43" s="533">
        <v>43.726286095378342</v>
      </c>
      <c r="AB43" s="533">
        <v>41.881469475441314</v>
      </c>
      <c r="AC43" s="533">
        <v>41.117834220330479</v>
      </c>
      <c r="AD43" s="533">
        <v>40.86814894142244</v>
      </c>
      <c r="AE43" s="533">
        <v>35.864239151523378</v>
      </c>
      <c r="AF43" s="533">
        <v>39.478844989944299</v>
      </c>
      <c r="AG43" s="533">
        <v>36.76</v>
      </c>
      <c r="AH43" s="533">
        <v>34.130000000000003</v>
      </c>
      <c r="AI43" s="365"/>
      <c r="AJ43" s="465"/>
      <c r="AK43" s="315" t="s">
        <v>24</v>
      </c>
    </row>
    <row r="44" spans="1:37" s="146" customFormat="1" ht="12.75" customHeight="1">
      <c r="A44" s="150"/>
      <c r="B44" s="534" t="s">
        <v>146</v>
      </c>
      <c r="C44" s="534"/>
      <c r="D44" s="534"/>
      <c r="E44" s="534"/>
      <c r="F44" s="534"/>
      <c r="G44" s="534"/>
      <c r="H44" s="534"/>
      <c r="I44" s="534"/>
      <c r="J44" s="534"/>
      <c r="K44" s="534"/>
      <c r="L44" s="534"/>
      <c r="M44" s="534"/>
      <c r="N44" s="534"/>
      <c r="O44" s="534"/>
      <c r="P44" s="534"/>
      <c r="Q44" s="534"/>
      <c r="R44" s="534"/>
      <c r="S44" s="534"/>
      <c r="T44" s="534"/>
      <c r="U44" s="534"/>
      <c r="V44" s="534"/>
      <c r="W44" s="534"/>
      <c r="X44" s="534"/>
      <c r="Y44" s="534"/>
      <c r="Z44" s="534"/>
      <c r="AA44" s="534"/>
      <c r="AB44" s="534"/>
      <c r="AC44" s="534"/>
      <c r="AD44" s="534"/>
      <c r="AE44" s="534"/>
      <c r="AF44" s="534"/>
      <c r="AG44" s="534"/>
      <c r="AH44" s="534"/>
      <c r="AI44" s="534"/>
      <c r="AJ44" s="535"/>
      <c r="AK44" s="536"/>
    </row>
    <row r="45" spans="1:37" ht="15" customHeight="1">
      <c r="B45" s="208" t="s">
        <v>128</v>
      </c>
      <c r="C45" s="207"/>
      <c r="D45" s="129"/>
      <c r="E45" s="129"/>
      <c r="F45" s="129"/>
      <c r="G45" s="129"/>
      <c r="H45" s="206"/>
      <c r="I45" s="129"/>
      <c r="J45" s="129"/>
      <c r="K45" s="130"/>
      <c r="L45" s="129"/>
      <c r="M45" s="128"/>
      <c r="N45" s="128"/>
      <c r="AJ45" s="357"/>
    </row>
    <row r="46" spans="1:37" ht="12.75" customHeight="1">
      <c r="B46" s="124" t="s">
        <v>109</v>
      </c>
      <c r="C46" s="124"/>
      <c r="D46" s="202"/>
      <c r="E46" s="202"/>
      <c r="F46" s="202"/>
      <c r="G46" s="202"/>
      <c r="H46" s="202"/>
      <c r="I46" s="202"/>
      <c r="J46" s="202"/>
      <c r="K46" s="202"/>
      <c r="L46" s="202"/>
      <c r="M46" s="202"/>
      <c r="N46" s="202"/>
      <c r="O46" s="263"/>
      <c r="P46" s="263"/>
      <c r="Q46" s="263"/>
      <c r="R46" s="263"/>
      <c r="S46" s="263"/>
      <c r="T46" s="263"/>
      <c r="U46" s="263"/>
      <c r="V46" s="263"/>
      <c r="W46" s="263"/>
      <c r="X46" s="263"/>
      <c r="Y46" s="263"/>
      <c r="Z46" s="263"/>
      <c r="AA46" s="263"/>
      <c r="AB46" s="263"/>
      <c r="AC46" s="263"/>
      <c r="AD46" s="263"/>
      <c r="AE46" s="263"/>
      <c r="AF46" s="263"/>
      <c r="AG46" s="263"/>
      <c r="AH46" s="263"/>
      <c r="AI46" s="263"/>
      <c r="AJ46" s="366"/>
      <c r="AK46" s="124"/>
    </row>
    <row r="47" spans="1:37" s="124" customFormat="1" ht="12.75" customHeight="1">
      <c r="B47" s="629" t="s">
        <v>99</v>
      </c>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514"/>
      <c r="AH47" s="514"/>
      <c r="AI47" s="514"/>
      <c r="AJ47" s="367"/>
    </row>
    <row r="48" spans="1:37">
      <c r="B48" s="146" t="s">
        <v>135</v>
      </c>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row>
    <row r="49" spans="2:37">
      <c r="B49" s="120" t="s">
        <v>95</v>
      </c>
    </row>
    <row r="50" spans="2:37" ht="12.75" customHeight="1">
      <c r="B50" s="203" t="s">
        <v>133</v>
      </c>
      <c r="C50" s="124"/>
      <c r="D50" s="202"/>
      <c r="E50" s="202"/>
      <c r="F50" s="202"/>
      <c r="G50" s="202"/>
      <c r="H50" s="202"/>
      <c r="I50" s="202"/>
      <c r="J50" s="202"/>
      <c r="K50" s="202"/>
      <c r="L50" s="202"/>
      <c r="M50" s="202"/>
      <c r="N50" s="202"/>
      <c r="O50" s="202"/>
      <c r="P50" s="202"/>
      <c r="Q50" s="202"/>
      <c r="R50" s="202"/>
      <c r="S50" s="202"/>
      <c r="AB50" s="124"/>
      <c r="AC50" s="124"/>
    </row>
    <row r="51" spans="2:37" s="124" customFormat="1" ht="11.25" customHeight="1">
      <c r="B51" s="120" t="s">
        <v>91</v>
      </c>
      <c r="C51" s="200"/>
      <c r="D51" s="200"/>
      <c r="E51" s="200"/>
      <c r="F51" s="200"/>
      <c r="G51" s="200"/>
      <c r="H51" s="200"/>
      <c r="I51" s="200"/>
      <c r="J51" s="200"/>
      <c r="K51" s="200"/>
      <c r="L51" s="201"/>
      <c r="M51" s="201"/>
      <c r="N51" s="201"/>
      <c r="O51" s="202"/>
      <c r="P51" s="202"/>
      <c r="Q51" s="202"/>
      <c r="R51" s="202"/>
      <c r="S51" s="202"/>
      <c r="T51" s="202"/>
      <c r="U51" s="202"/>
      <c r="V51" s="202"/>
      <c r="W51" s="202"/>
      <c r="X51" s="202"/>
      <c r="Y51" s="202"/>
      <c r="Z51" s="202"/>
      <c r="AA51" s="202"/>
      <c r="AB51" s="202"/>
      <c r="AC51" s="202"/>
      <c r="AD51" s="120"/>
      <c r="AE51" s="120"/>
      <c r="AF51" s="120"/>
      <c r="AG51" s="120"/>
      <c r="AH51" s="120"/>
      <c r="AI51" s="120"/>
      <c r="AJ51" s="135"/>
      <c r="AK51" s="120"/>
    </row>
    <row r="52" spans="2:37" ht="12.75" customHeight="1">
      <c r="B52" s="120" t="s">
        <v>97</v>
      </c>
    </row>
    <row r="53" spans="2:37">
      <c r="B53" s="162" t="s">
        <v>110</v>
      </c>
      <c r="E53" s="264"/>
      <c r="F53" s="264"/>
      <c r="G53" s="264"/>
      <c r="H53" s="264"/>
      <c r="I53" s="264"/>
      <c r="J53" s="264"/>
      <c r="K53" s="264"/>
      <c r="L53" s="264"/>
      <c r="M53" s="264"/>
      <c r="N53" s="264"/>
      <c r="O53" s="264"/>
      <c r="P53" s="264"/>
      <c r="Q53" s="264"/>
      <c r="R53" s="264"/>
      <c r="S53" s="264"/>
    </row>
    <row r="54" spans="2:37">
      <c r="B54" s="120" t="s">
        <v>132</v>
      </c>
      <c r="T54" s="135"/>
      <c r="AB54" s="135"/>
      <c r="AC54" s="135"/>
    </row>
    <row r="55" spans="2:37" ht="12.75" customHeight="1">
      <c r="B55" s="120" t="s">
        <v>147</v>
      </c>
    </row>
    <row r="56" spans="2:37">
      <c r="B56" s="146" t="s">
        <v>184</v>
      </c>
      <c r="C56" s="146"/>
      <c r="D56" s="146"/>
      <c r="E56" s="146"/>
      <c r="F56" s="146"/>
      <c r="G56" s="146"/>
      <c r="H56" s="146"/>
      <c r="I56" s="146"/>
      <c r="J56" s="146"/>
      <c r="K56" s="146"/>
      <c r="L56" s="146"/>
      <c r="M56" s="146"/>
      <c r="N56" s="146"/>
      <c r="O56" s="146"/>
      <c r="P56" s="146"/>
      <c r="Q56" s="146"/>
      <c r="R56" s="146"/>
      <c r="S56" s="146"/>
      <c r="T56" s="146"/>
      <c r="U56" s="146"/>
      <c r="V56" s="146"/>
    </row>
    <row r="57" spans="2:37">
      <c r="AJ57" s="120"/>
    </row>
    <row r="58" spans="2:37">
      <c r="AJ58" s="120"/>
    </row>
    <row r="59" spans="2:37" ht="12" thickBot="1">
      <c r="C59" s="442"/>
      <c r="AJ59" s="120"/>
    </row>
    <row r="60" spans="2:37" ht="12" thickTop="1">
      <c r="AJ60" s="120"/>
    </row>
    <row r="61" spans="2:37">
      <c r="AJ61" s="120"/>
    </row>
    <row r="62" spans="2:37">
      <c r="AJ62" s="120"/>
    </row>
    <row r="63" spans="2:37">
      <c r="AJ63" s="120"/>
    </row>
    <row r="64" spans="2:37">
      <c r="AJ64" s="120"/>
    </row>
    <row r="65" spans="36:36">
      <c r="AJ65" s="120"/>
    </row>
    <row r="66" spans="36:36">
      <c r="AJ66" s="120"/>
    </row>
    <row r="67" spans="36:36">
      <c r="AJ67" s="120"/>
    </row>
    <row r="68" spans="36:36">
      <c r="AJ68" s="120"/>
    </row>
    <row r="69" spans="36:36" ht="12.75" customHeight="1">
      <c r="AJ69" s="120"/>
    </row>
    <row r="70" spans="36:36">
      <c r="AJ70" s="120"/>
    </row>
    <row r="71" spans="36:36">
      <c r="AJ71" s="120"/>
    </row>
    <row r="72" spans="36:36">
      <c r="AJ72" s="120"/>
    </row>
    <row r="73" spans="36:36">
      <c r="AJ73" s="120"/>
    </row>
    <row r="74" spans="36:36">
      <c r="AJ74" s="120"/>
    </row>
    <row r="75" spans="36:36">
      <c r="AJ75" s="120"/>
    </row>
    <row r="76" spans="36:36">
      <c r="AJ76" s="120"/>
    </row>
    <row r="77" spans="36:36">
      <c r="AJ77" s="120"/>
    </row>
  </sheetData>
  <mergeCells count="3">
    <mergeCell ref="B2:AK2"/>
    <mergeCell ref="B47:AF47"/>
    <mergeCell ref="AG3:AI3"/>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4"/>
  <sheetViews>
    <sheetView topLeftCell="A19" zoomScale="85" zoomScaleNormal="85" workbookViewId="0">
      <selection activeCell="AE57" sqref="AE57"/>
    </sheetView>
  </sheetViews>
  <sheetFormatPr defaultRowHeight="11.25"/>
  <cols>
    <col min="1" max="1" width="2.7109375" style="134" customWidth="1"/>
    <col min="2" max="2" width="4" style="120" customWidth="1"/>
    <col min="3" max="20" width="6.7109375" style="120" customWidth="1"/>
    <col min="21" max="32" width="7.28515625" style="120" customWidth="1"/>
    <col min="33" max="33" width="7.28515625" style="204" customWidth="1"/>
    <col min="34" max="35" width="6.85546875" style="204" customWidth="1"/>
    <col min="36" max="36" width="7.42578125" style="135" customWidth="1"/>
    <col min="37" max="37" width="7.5703125" style="194" customWidth="1"/>
    <col min="38" max="16384" width="9.140625" style="120"/>
  </cols>
  <sheetData>
    <row r="1" spans="1:37" ht="14.25" customHeight="1">
      <c r="B1" s="199"/>
      <c r="C1" s="198"/>
      <c r="D1" s="198"/>
      <c r="E1" s="198"/>
      <c r="F1" s="198"/>
      <c r="G1" s="198"/>
      <c r="H1" s="198"/>
      <c r="I1" s="198"/>
      <c r="J1" s="198"/>
      <c r="K1" s="198"/>
      <c r="L1" s="198"/>
      <c r="M1" s="198"/>
      <c r="N1" s="198"/>
      <c r="O1" s="198"/>
      <c r="P1" s="198"/>
      <c r="Q1" s="197"/>
      <c r="T1" s="196"/>
      <c r="U1" s="196"/>
      <c r="V1" s="196"/>
      <c r="W1" s="196"/>
      <c r="X1" s="196"/>
      <c r="Y1" s="196"/>
      <c r="Z1" s="196"/>
      <c r="AA1" s="196"/>
      <c r="AB1" s="196"/>
      <c r="AC1" s="196"/>
      <c r="AD1" s="196"/>
      <c r="AE1" s="196"/>
      <c r="AF1" s="196"/>
      <c r="AG1" s="402"/>
      <c r="AH1" s="402"/>
      <c r="AI1" s="402"/>
    </row>
    <row r="2" spans="1:37" s="124" customFormat="1" ht="30" customHeight="1">
      <c r="A2" s="240"/>
      <c r="B2" s="627" t="s">
        <v>117</v>
      </c>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196" t="s">
        <v>72</v>
      </c>
    </row>
    <row r="3" spans="1:37" ht="15" customHeight="1">
      <c r="C3" s="194"/>
      <c r="D3" s="194"/>
      <c r="E3" s="194"/>
      <c r="F3" s="194"/>
      <c r="G3" s="194"/>
      <c r="H3" s="194"/>
      <c r="I3" s="194"/>
      <c r="J3" s="194"/>
      <c r="K3" s="194"/>
      <c r="L3" s="194"/>
      <c r="M3" s="194"/>
      <c r="N3" s="194"/>
      <c r="O3" s="194"/>
      <c r="P3" s="194"/>
      <c r="Q3" s="194"/>
      <c r="X3" s="194"/>
      <c r="Y3" s="194"/>
      <c r="Z3" s="194"/>
      <c r="AA3" s="194"/>
      <c r="AB3" s="194"/>
      <c r="AC3" s="194"/>
      <c r="AD3" s="194"/>
      <c r="AE3" s="194"/>
      <c r="AF3" s="194"/>
      <c r="AH3" s="628" t="s">
        <v>84</v>
      </c>
      <c r="AI3" s="628"/>
      <c r="AJ3" s="537"/>
    </row>
    <row r="4" spans="1:37" ht="20.100000000000001" customHeight="1">
      <c r="B4" s="192"/>
      <c r="C4" s="516">
        <v>1970</v>
      </c>
      <c r="D4" s="516">
        <v>1980</v>
      </c>
      <c r="E4" s="517">
        <v>1990</v>
      </c>
      <c r="F4" s="517">
        <v>1991</v>
      </c>
      <c r="G4" s="517">
        <v>1992</v>
      </c>
      <c r="H4" s="517">
        <v>1993</v>
      </c>
      <c r="I4" s="517">
        <v>1994</v>
      </c>
      <c r="J4" s="517">
        <v>1995</v>
      </c>
      <c r="K4" s="517">
        <v>1996</v>
      </c>
      <c r="L4" s="517">
        <v>1997</v>
      </c>
      <c r="M4" s="517">
        <v>1998</v>
      </c>
      <c r="N4" s="517">
        <v>1999</v>
      </c>
      <c r="O4" s="517">
        <v>2000</v>
      </c>
      <c r="P4" s="517">
        <v>2001</v>
      </c>
      <c r="Q4" s="517">
        <v>2002</v>
      </c>
      <c r="R4" s="517">
        <v>2003</v>
      </c>
      <c r="S4" s="517">
        <v>2004</v>
      </c>
      <c r="T4" s="517">
        <v>2005</v>
      </c>
      <c r="U4" s="517">
        <v>2006</v>
      </c>
      <c r="V4" s="517">
        <v>2007</v>
      </c>
      <c r="W4" s="517">
        <v>2008</v>
      </c>
      <c r="X4" s="517">
        <v>2009</v>
      </c>
      <c r="Y4" s="517">
        <v>2010</v>
      </c>
      <c r="Z4" s="517">
        <v>2011</v>
      </c>
      <c r="AA4" s="517">
        <v>2012</v>
      </c>
      <c r="AB4" s="517">
        <v>2013</v>
      </c>
      <c r="AC4" s="517">
        <v>2014</v>
      </c>
      <c r="AD4" s="517">
        <v>2015</v>
      </c>
      <c r="AE4" s="517">
        <v>2016</v>
      </c>
      <c r="AF4" s="517">
        <v>2017</v>
      </c>
      <c r="AG4" s="538">
        <v>2018</v>
      </c>
      <c r="AH4" s="538">
        <v>2019</v>
      </c>
      <c r="AI4" s="510">
        <v>2020</v>
      </c>
      <c r="AJ4" s="539" t="s">
        <v>175</v>
      </c>
    </row>
    <row r="5" spans="1:37" ht="9.9499999999999993" customHeight="1">
      <c r="B5" s="192"/>
      <c r="C5" s="220"/>
      <c r="D5" s="220"/>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469"/>
      <c r="AH5" s="469"/>
      <c r="AI5" s="403"/>
      <c r="AJ5" s="360" t="s">
        <v>38</v>
      </c>
    </row>
    <row r="6" spans="1:37" ht="12.75" customHeight="1">
      <c r="B6" s="297" t="s">
        <v>106</v>
      </c>
      <c r="C6" s="497"/>
      <c r="D6" s="497"/>
      <c r="E6" s="497"/>
      <c r="F6" s="497"/>
      <c r="G6" s="497"/>
      <c r="H6" s="497"/>
      <c r="I6" s="497"/>
      <c r="J6" s="511">
        <v>63.801627306091206</v>
      </c>
      <c r="K6" s="511">
        <v>64.910128525276747</v>
      </c>
      <c r="L6" s="511">
        <v>65.322641438807437</v>
      </c>
      <c r="M6" s="511">
        <v>66.047922130725382</v>
      </c>
      <c r="N6" s="511">
        <v>67.010399918778532</v>
      </c>
      <c r="O6" s="511">
        <v>67.843840564744099</v>
      </c>
      <c r="P6" s="511">
        <v>68.539656573900217</v>
      </c>
      <c r="Q6" s="511">
        <v>69.374812774150158</v>
      </c>
      <c r="R6" s="511">
        <v>70.18336190555614</v>
      </c>
      <c r="S6" s="511">
        <v>72.445632887244102</v>
      </c>
      <c r="T6" s="511">
        <v>73.154697458878715</v>
      </c>
      <c r="U6" s="511">
        <v>74.583334218657839</v>
      </c>
      <c r="V6" s="511">
        <v>76.350815575898523</v>
      </c>
      <c r="W6" s="511">
        <v>79.275654232482054</v>
      </c>
      <c r="X6" s="511">
        <v>78.641523268954529</v>
      </c>
      <c r="Y6" s="511">
        <v>80.710574773023438</v>
      </c>
      <c r="Z6" s="511">
        <v>81.086772454899219</v>
      </c>
      <c r="AA6" s="511">
        <v>82.162489948189531</v>
      </c>
      <c r="AB6" s="511">
        <v>82.04072394914148</v>
      </c>
      <c r="AC6" s="511">
        <v>82.230973234256581</v>
      </c>
      <c r="AD6" s="511">
        <v>80.178775886067911</v>
      </c>
      <c r="AE6" s="511">
        <v>82.558854719371411</v>
      </c>
      <c r="AF6" s="511">
        <v>84.256299271363318</v>
      </c>
      <c r="AG6" s="511">
        <v>86.914228055139361</v>
      </c>
      <c r="AH6" s="511">
        <v>87.145163582493609</v>
      </c>
      <c r="AI6" s="511">
        <v>53.876812436685277</v>
      </c>
      <c r="AJ6" s="351">
        <v>-38.175785985318335</v>
      </c>
      <c r="AK6" s="297" t="s">
        <v>106</v>
      </c>
    </row>
    <row r="7" spans="1:37" ht="12.75" customHeight="1">
      <c r="B7" s="297" t="s">
        <v>90</v>
      </c>
      <c r="C7" s="300" t="s">
        <v>37</v>
      </c>
      <c r="D7" s="300" t="s">
        <v>37</v>
      </c>
      <c r="E7" s="497" t="s">
        <v>37</v>
      </c>
      <c r="F7" s="497" t="s">
        <v>37</v>
      </c>
      <c r="G7" s="497" t="s">
        <v>37</v>
      </c>
      <c r="H7" s="497" t="s">
        <v>37</v>
      </c>
      <c r="I7" s="497" t="s">
        <v>37</v>
      </c>
      <c r="J7" s="511">
        <v>70.612627306091213</v>
      </c>
      <c r="K7" s="511">
        <v>71.558128525276743</v>
      </c>
      <c r="L7" s="511">
        <v>72.320641438807442</v>
      </c>
      <c r="M7" s="511">
        <v>73.395922130725381</v>
      </c>
      <c r="N7" s="511">
        <v>74.895399918778537</v>
      </c>
      <c r="O7" s="511">
        <v>76.182840564744097</v>
      </c>
      <c r="P7" s="511">
        <v>76.885656573900221</v>
      </c>
      <c r="Q7" s="511">
        <v>77.702812774150161</v>
      </c>
      <c r="R7" s="511">
        <v>78.483361905556137</v>
      </c>
      <c r="S7" s="511">
        <v>81.130632887244104</v>
      </c>
      <c r="T7" s="511">
        <v>81.840697458878708</v>
      </c>
      <c r="U7" s="511">
        <v>83.707334218657834</v>
      </c>
      <c r="V7" s="511">
        <v>85.827215575898521</v>
      </c>
      <c r="W7" s="511">
        <v>89.17265423248206</v>
      </c>
      <c r="X7" s="511">
        <v>88.369523268954538</v>
      </c>
      <c r="Y7" s="511">
        <v>90.895574773023441</v>
      </c>
      <c r="Z7" s="511">
        <v>91.974517020899214</v>
      </c>
      <c r="AA7" s="511">
        <v>93.721149748189532</v>
      </c>
      <c r="AB7" s="511">
        <v>93.987823949141486</v>
      </c>
      <c r="AC7" s="511">
        <v>94.73307323425658</v>
      </c>
      <c r="AD7" s="511">
        <v>93.405556769267918</v>
      </c>
      <c r="AE7" s="511">
        <v>96.247784812171417</v>
      </c>
      <c r="AF7" s="511">
        <v>98.706181351363313</v>
      </c>
      <c r="AG7" s="511">
        <v>100.97712805513936</v>
      </c>
      <c r="AH7" s="511">
        <v>100.75236358249362</v>
      </c>
      <c r="AI7" s="467"/>
      <c r="AJ7" s="351"/>
      <c r="AK7" s="297" t="s">
        <v>90</v>
      </c>
    </row>
    <row r="8" spans="1:37" ht="12.75" customHeight="1">
      <c r="B8" s="138" t="s">
        <v>25</v>
      </c>
      <c r="C8" s="175">
        <v>0.86</v>
      </c>
      <c r="D8" s="175">
        <v>0.77</v>
      </c>
      <c r="E8" s="172">
        <v>0.74</v>
      </c>
      <c r="F8" s="172">
        <v>0.75</v>
      </c>
      <c r="G8" s="172">
        <v>0.76</v>
      </c>
      <c r="H8" s="172">
        <v>0.77</v>
      </c>
      <c r="I8" s="172">
        <v>0.79</v>
      </c>
      <c r="J8" s="172">
        <v>0.8</v>
      </c>
      <c r="K8" s="172">
        <v>0.81</v>
      </c>
      <c r="L8" s="172">
        <v>0.82</v>
      </c>
      <c r="M8" s="172">
        <v>0.82</v>
      </c>
      <c r="N8" s="172">
        <v>0.82</v>
      </c>
      <c r="O8" s="172">
        <v>0.87</v>
      </c>
      <c r="P8" s="172">
        <v>0.876</v>
      </c>
      <c r="Q8" s="173">
        <v>0.89</v>
      </c>
      <c r="R8" s="173">
        <v>0.9</v>
      </c>
      <c r="S8" s="173">
        <v>0.91</v>
      </c>
      <c r="T8" s="173">
        <v>0.93</v>
      </c>
      <c r="U8" s="173">
        <v>0.95</v>
      </c>
      <c r="V8" s="173">
        <v>0.97</v>
      </c>
      <c r="W8" s="173">
        <v>1</v>
      </c>
      <c r="X8" s="173">
        <v>1</v>
      </c>
      <c r="Y8" s="173">
        <v>1.07</v>
      </c>
      <c r="Z8" s="173">
        <v>1.1328401797175867</v>
      </c>
      <c r="AA8" s="173">
        <v>1.2185531819660802</v>
      </c>
      <c r="AB8" s="173">
        <v>1.2395145325732948</v>
      </c>
      <c r="AC8" s="173">
        <v>1.227917278338889</v>
      </c>
      <c r="AD8" s="173">
        <v>1.2423087473855829</v>
      </c>
      <c r="AE8" s="173">
        <v>1.2673777579830499</v>
      </c>
      <c r="AF8" s="540">
        <v>1.3964367384663054</v>
      </c>
      <c r="AG8" s="173">
        <v>1.4247554356227032</v>
      </c>
      <c r="AH8" s="173">
        <v>1.4721080111956963</v>
      </c>
      <c r="AI8" s="278">
        <v>0.94590885701171845</v>
      </c>
      <c r="AJ8" s="352">
        <v>-35.744602310572375</v>
      </c>
      <c r="AK8" s="138" t="s">
        <v>25</v>
      </c>
    </row>
    <row r="9" spans="1:37" ht="12.75" customHeight="1">
      <c r="B9" s="167" t="s">
        <v>8</v>
      </c>
      <c r="C9" s="170"/>
      <c r="D9" s="170"/>
      <c r="E9" s="169">
        <v>0.58599999999999997</v>
      </c>
      <c r="F9" s="169">
        <v>0.45400000000000001</v>
      </c>
      <c r="G9" s="169">
        <v>0.52400000000000002</v>
      </c>
      <c r="H9" s="169">
        <v>0.28299999999999997</v>
      </c>
      <c r="I9" s="169">
        <v>0.25</v>
      </c>
      <c r="J9" s="169">
        <v>0.28299999999999997</v>
      </c>
      <c r="K9" s="169">
        <v>0.29599999999999999</v>
      </c>
      <c r="L9" s="239">
        <v>0.308</v>
      </c>
      <c r="M9" s="169">
        <v>0.44400000000000001</v>
      </c>
      <c r="N9" s="169">
        <v>0.46</v>
      </c>
      <c r="O9" s="169">
        <v>0.41899999999999998</v>
      </c>
      <c r="P9" s="169">
        <v>0.46899999999999997</v>
      </c>
      <c r="Q9" s="169">
        <v>0.436</v>
      </c>
      <c r="R9" s="169">
        <v>0.48599999999999999</v>
      </c>
      <c r="S9" s="169">
        <v>0.44</v>
      </c>
      <c r="T9" s="169">
        <v>0.434</v>
      </c>
      <c r="U9" s="169">
        <v>0.44600000000000001</v>
      </c>
      <c r="V9" s="169">
        <v>0.443</v>
      </c>
      <c r="W9" s="169">
        <v>0.48599999999999999</v>
      </c>
      <c r="X9" s="169">
        <v>0.68799999999999994</v>
      </c>
      <c r="Y9" s="169">
        <v>0.90900000000000003</v>
      </c>
      <c r="Z9" s="169">
        <v>0.872</v>
      </c>
      <c r="AA9" s="169">
        <v>1.02</v>
      </c>
      <c r="AB9" s="169">
        <v>1.01</v>
      </c>
      <c r="AC9" s="169">
        <v>0.72899999999999998</v>
      </c>
      <c r="AD9" s="169">
        <v>0.74047799999999997</v>
      </c>
      <c r="AE9" s="169">
        <v>0.81499999999999995</v>
      </c>
      <c r="AF9" s="169">
        <v>1.07</v>
      </c>
      <c r="AG9" s="169">
        <v>1.085</v>
      </c>
      <c r="AH9" s="169">
        <v>1.054</v>
      </c>
      <c r="AI9" s="279">
        <v>0.69</v>
      </c>
      <c r="AJ9" s="353">
        <v>-34.535104364326386</v>
      </c>
      <c r="AK9" s="167" t="s">
        <v>8</v>
      </c>
    </row>
    <row r="10" spans="1:37" ht="12.75" customHeight="1">
      <c r="B10" s="138" t="s">
        <v>10</v>
      </c>
      <c r="C10" s="215"/>
      <c r="D10" s="215"/>
      <c r="E10" s="183"/>
      <c r="F10" s="183"/>
      <c r="G10" s="183"/>
      <c r="H10" s="183" t="s">
        <v>37</v>
      </c>
      <c r="I10" s="183" t="s">
        <v>37</v>
      </c>
      <c r="J10" s="183">
        <v>7.6879999999999997</v>
      </c>
      <c r="K10" s="183">
        <v>7.7910000000000004</v>
      </c>
      <c r="L10" s="183">
        <v>7.8630000000000004</v>
      </c>
      <c r="M10" s="183">
        <v>7.8550000000000004</v>
      </c>
      <c r="N10" s="183">
        <v>8.1539999999999999</v>
      </c>
      <c r="O10" s="183">
        <v>8.0679999999999996</v>
      </c>
      <c r="P10" s="183">
        <v>8.2270000000000003</v>
      </c>
      <c r="Q10" s="183">
        <v>8.3070000000000004</v>
      </c>
      <c r="R10" s="183">
        <v>8.5633999999999997</v>
      </c>
      <c r="S10" s="183">
        <v>8.7255000000000003</v>
      </c>
      <c r="T10" s="183">
        <v>7.9342000000000006</v>
      </c>
      <c r="U10" s="183">
        <v>7.7988</v>
      </c>
      <c r="V10" s="183">
        <v>7.7504</v>
      </c>
      <c r="W10" s="183">
        <v>9.1428000000000011</v>
      </c>
      <c r="X10" s="183">
        <v>8.9867000000000008</v>
      </c>
      <c r="Y10" s="183">
        <v>8.9969999999999999</v>
      </c>
      <c r="Z10" s="183">
        <v>8.7160000000000011</v>
      </c>
      <c r="AA10" s="183">
        <v>9.5019999999999989</v>
      </c>
      <c r="AB10" s="216">
        <v>9.5809000000000015</v>
      </c>
      <c r="AC10" s="183">
        <v>9.2240000000000002</v>
      </c>
      <c r="AD10" s="183">
        <v>9.4256999999999991</v>
      </c>
      <c r="AE10" s="183">
        <v>10.3674</v>
      </c>
      <c r="AF10" s="183">
        <v>10.7432</v>
      </c>
      <c r="AG10" s="183">
        <v>10.7348</v>
      </c>
      <c r="AH10" s="183">
        <v>11.098799999999999</v>
      </c>
      <c r="AI10" s="280">
        <v>3.7545000000000002</v>
      </c>
      <c r="AJ10" s="352">
        <v>-66.172018596605028</v>
      </c>
      <c r="AK10" s="138" t="s">
        <v>10</v>
      </c>
    </row>
    <row r="11" spans="1:37" s="146" customFormat="1" ht="12.75" customHeight="1">
      <c r="A11" s="150"/>
      <c r="B11" s="167" t="s">
        <v>21</v>
      </c>
      <c r="C11" s="170" t="s">
        <v>39</v>
      </c>
      <c r="D11" s="170" t="s">
        <v>39</v>
      </c>
      <c r="E11" s="169" t="s">
        <v>39</v>
      </c>
      <c r="F11" s="169" t="s">
        <v>39</v>
      </c>
      <c r="G11" s="169" t="s">
        <v>39</v>
      </c>
      <c r="H11" s="169" t="s">
        <v>39</v>
      </c>
      <c r="I11" s="169" t="s">
        <v>39</v>
      </c>
      <c r="J11" s="169" t="s">
        <v>39</v>
      </c>
      <c r="K11" s="169" t="s">
        <v>39</v>
      </c>
      <c r="L11" s="169" t="s">
        <v>39</v>
      </c>
      <c r="M11" s="169" t="s">
        <v>39</v>
      </c>
      <c r="N11" s="169" t="s">
        <v>39</v>
      </c>
      <c r="O11" s="169" t="s">
        <v>39</v>
      </c>
      <c r="P11" s="169" t="s">
        <v>39</v>
      </c>
      <c r="Q11" s="169">
        <v>8.9999999999999993E-3</v>
      </c>
      <c r="R11" s="169">
        <v>6.7000000000000004E-2</v>
      </c>
      <c r="S11" s="169">
        <v>0.128</v>
      </c>
      <c r="T11" s="169">
        <v>0.16200000000000001</v>
      </c>
      <c r="U11" s="169">
        <v>0.16400000000000001</v>
      </c>
      <c r="V11" s="169">
        <v>0.17699999999999999</v>
      </c>
      <c r="W11" s="169">
        <v>0.19500000000000001</v>
      </c>
      <c r="X11" s="169">
        <v>0.215</v>
      </c>
      <c r="Y11" s="169">
        <v>0.23899999999999999</v>
      </c>
      <c r="Z11" s="169">
        <v>0.27800000000000002</v>
      </c>
      <c r="AA11" s="169">
        <v>0.27400000000000002</v>
      </c>
      <c r="AB11" s="169">
        <v>0.28399999999999997</v>
      </c>
      <c r="AC11" s="169">
        <v>0.29499999999999998</v>
      </c>
      <c r="AD11" s="169">
        <v>0.30199999999999999</v>
      </c>
      <c r="AE11" s="169">
        <v>0.32100000000000001</v>
      </c>
      <c r="AF11" s="169">
        <v>0.34100000000000003</v>
      </c>
      <c r="AG11" s="169">
        <v>0.35199999999999998</v>
      </c>
      <c r="AH11" s="169">
        <v>0.4</v>
      </c>
      <c r="AI11" s="279">
        <v>0.28899999999999998</v>
      </c>
      <c r="AJ11" s="353">
        <v>-27.750000000000014</v>
      </c>
      <c r="AK11" s="167" t="s">
        <v>21</v>
      </c>
    </row>
    <row r="12" spans="1:37" ht="12.75" customHeight="1">
      <c r="B12" s="138" t="s">
        <v>26</v>
      </c>
      <c r="C12" s="238">
        <v>14.63</v>
      </c>
      <c r="D12" s="238">
        <v>13.84</v>
      </c>
      <c r="E12" s="237">
        <v>15.1</v>
      </c>
      <c r="F12" s="237">
        <v>15.14</v>
      </c>
      <c r="G12" s="237">
        <v>14.43</v>
      </c>
      <c r="H12" s="237">
        <v>14.62</v>
      </c>
      <c r="I12" s="237">
        <v>14.47</v>
      </c>
      <c r="J12" s="237">
        <v>14.43</v>
      </c>
      <c r="K12" s="237">
        <v>14.47</v>
      </c>
      <c r="L12" s="237">
        <v>14.5</v>
      </c>
      <c r="M12" s="237">
        <v>14.4</v>
      </c>
      <c r="N12" s="237">
        <v>14.5</v>
      </c>
      <c r="O12" s="237">
        <v>14.6</v>
      </c>
      <c r="P12" s="237">
        <v>14.7</v>
      </c>
      <c r="Q12" s="183">
        <v>14.74</v>
      </c>
      <c r="R12" s="183">
        <v>14.75</v>
      </c>
      <c r="S12" s="183">
        <v>14.986000000000001</v>
      </c>
      <c r="T12" s="183">
        <v>15.484999999999999</v>
      </c>
      <c r="U12" s="183">
        <v>15.568</v>
      </c>
      <c r="V12" s="183">
        <v>15.92</v>
      </c>
      <c r="W12" s="183">
        <v>15.991</v>
      </c>
      <c r="X12" s="183">
        <v>16.495999999999999</v>
      </c>
      <c r="Y12" s="183">
        <v>16.349</v>
      </c>
      <c r="Z12" s="183">
        <v>16.600000000000001</v>
      </c>
      <c r="AA12" s="183">
        <v>16.600000000000001</v>
      </c>
      <c r="AB12" s="183">
        <v>16.7</v>
      </c>
      <c r="AC12" s="183">
        <v>16.600000000000001</v>
      </c>
      <c r="AD12" s="183">
        <v>16.7</v>
      </c>
      <c r="AE12" s="183">
        <v>17</v>
      </c>
      <c r="AF12" s="183">
        <v>17.2</v>
      </c>
      <c r="AG12" s="183">
        <v>17.600000000000001</v>
      </c>
      <c r="AH12" s="183">
        <v>17.600000000000001</v>
      </c>
      <c r="AI12" s="280">
        <v>11.7</v>
      </c>
      <c r="AJ12" s="352">
        <v>-33.52272727272728</v>
      </c>
      <c r="AK12" s="138" t="s">
        <v>26</v>
      </c>
    </row>
    <row r="13" spans="1:37" s="146" customFormat="1" ht="12.75" customHeight="1">
      <c r="A13" s="150"/>
      <c r="B13" s="167" t="s">
        <v>11</v>
      </c>
      <c r="C13" s="170" t="s">
        <v>37</v>
      </c>
      <c r="D13" s="170" t="s">
        <v>37</v>
      </c>
      <c r="E13" s="169" t="s">
        <v>37</v>
      </c>
      <c r="F13" s="169" t="s">
        <v>37</v>
      </c>
      <c r="G13" s="169" t="s">
        <v>37</v>
      </c>
      <c r="H13" s="169" t="s">
        <v>37</v>
      </c>
      <c r="I13" s="169" t="s">
        <v>37</v>
      </c>
      <c r="J13" s="176">
        <v>0.1056</v>
      </c>
      <c r="K13" s="176">
        <v>0.10680000000000001</v>
      </c>
      <c r="L13" s="176">
        <v>0.11070000000000001</v>
      </c>
      <c r="M13" s="176">
        <v>9.1799999999999993E-2</v>
      </c>
      <c r="N13" s="176">
        <v>8.7900000000000006E-2</v>
      </c>
      <c r="O13" s="176">
        <v>0.1047</v>
      </c>
      <c r="P13" s="176">
        <v>8.7599999999999997E-2</v>
      </c>
      <c r="Q13" s="176">
        <v>9.240000000000001E-2</v>
      </c>
      <c r="R13" s="176">
        <v>9.3299999999999994E-2</v>
      </c>
      <c r="S13" s="176">
        <v>8.3400000000000002E-2</v>
      </c>
      <c r="T13" s="176">
        <v>7.5300000000000006E-2</v>
      </c>
      <c r="U13" s="176">
        <v>7.8600000000000003E-2</v>
      </c>
      <c r="V13" s="176">
        <v>7.9199999999999993E-2</v>
      </c>
      <c r="W13" s="266">
        <v>0.22281640000000003</v>
      </c>
      <c r="X13" s="176">
        <v>0.2223115</v>
      </c>
      <c r="Y13" s="176">
        <v>0.20509920000000001</v>
      </c>
      <c r="Z13" s="176">
        <v>0.18969929999999999</v>
      </c>
      <c r="AA13" s="176">
        <v>0.25612849999999998</v>
      </c>
      <c r="AB13" s="176">
        <v>0.20433999999999999</v>
      </c>
      <c r="AC13" s="176">
        <v>0.17654990000000001</v>
      </c>
      <c r="AD13" s="176">
        <v>0.168931</v>
      </c>
      <c r="AE13" s="176">
        <v>0.1304275</v>
      </c>
      <c r="AF13" s="176">
        <v>0.1203009</v>
      </c>
      <c r="AG13" s="176">
        <v>0.13693620000000006</v>
      </c>
      <c r="AH13" s="176">
        <v>0.14073130000000006</v>
      </c>
      <c r="AI13" s="281">
        <v>8.3574999999999997E-2</v>
      </c>
      <c r="AJ13" s="353">
        <v>-40.613779592741665</v>
      </c>
      <c r="AK13" s="167" t="s">
        <v>11</v>
      </c>
    </row>
    <row r="14" spans="1:37" ht="12.75" customHeight="1">
      <c r="B14" s="138" t="s">
        <v>29</v>
      </c>
      <c r="C14" s="175" t="s">
        <v>39</v>
      </c>
      <c r="D14" s="175" t="s">
        <v>39</v>
      </c>
      <c r="E14" s="172" t="s">
        <v>39</v>
      </c>
      <c r="F14" s="172" t="s">
        <v>39</v>
      </c>
      <c r="G14" s="172" t="s">
        <v>39</v>
      </c>
      <c r="H14" s="172" t="s">
        <v>39</v>
      </c>
      <c r="I14" s="172" t="s">
        <v>39</v>
      </c>
      <c r="J14" s="172" t="s">
        <v>39</v>
      </c>
      <c r="K14" s="172" t="s">
        <v>39</v>
      </c>
      <c r="L14" s="172" t="s">
        <v>39</v>
      </c>
      <c r="M14" s="172" t="s">
        <v>39</v>
      </c>
      <c r="N14" s="172" t="s">
        <v>39</v>
      </c>
      <c r="O14" s="172" t="s">
        <v>39</v>
      </c>
      <c r="P14" s="172" t="s">
        <v>39</v>
      </c>
      <c r="Q14" s="172" t="s">
        <v>39</v>
      </c>
      <c r="R14" s="172" t="s">
        <v>39</v>
      </c>
      <c r="S14" s="173">
        <v>0.05</v>
      </c>
      <c r="T14" s="173">
        <v>0.11</v>
      </c>
      <c r="U14" s="172">
        <v>0.11310999999999999</v>
      </c>
      <c r="V14" s="172">
        <v>0.17499999999999999</v>
      </c>
      <c r="W14" s="172">
        <v>0.14100000000000001</v>
      </c>
      <c r="X14" s="172">
        <v>0.13200000000000001</v>
      </c>
      <c r="Y14" s="172">
        <v>0.13100000000000001</v>
      </c>
      <c r="Z14" s="172">
        <v>0.13800000000000001</v>
      </c>
      <c r="AA14" s="172">
        <v>0.14400000000000002</v>
      </c>
      <c r="AB14" s="172">
        <v>0.14982472999999999</v>
      </c>
      <c r="AC14" s="172">
        <v>0.160072934</v>
      </c>
      <c r="AD14" s="172">
        <v>0.179667682</v>
      </c>
      <c r="AE14" s="172">
        <v>0.183548355</v>
      </c>
      <c r="AF14" s="172">
        <v>0.18489926700000001</v>
      </c>
      <c r="AG14" s="172">
        <v>0.317</v>
      </c>
      <c r="AH14" s="172">
        <v>0.30504789300000001</v>
      </c>
      <c r="AI14" s="277">
        <v>0.120308179</v>
      </c>
      <c r="AJ14" s="352">
        <v>-60.560888384828147</v>
      </c>
      <c r="AK14" s="138" t="s">
        <v>29</v>
      </c>
    </row>
    <row r="15" spans="1:37" ht="12.75" customHeight="1">
      <c r="B15" s="167" t="s">
        <v>22</v>
      </c>
      <c r="C15" s="177">
        <v>0.63</v>
      </c>
      <c r="D15" s="177">
        <v>0.68</v>
      </c>
      <c r="E15" s="176">
        <v>0.83</v>
      </c>
      <c r="F15" s="176">
        <v>0.81</v>
      </c>
      <c r="G15" s="176">
        <v>0.79</v>
      </c>
      <c r="H15" s="176">
        <v>0.77</v>
      </c>
      <c r="I15" s="176">
        <v>0.72</v>
      </c>
      <c r="J15" s="176">
        <v>0.74</v>
      </c>
      <c r="K15" s="176">
        <v>0.74</v>
      </c>
      <c r="L15" s="176">
        <v>0.75</v>
      </c>
      <c r="M15" s="176">
        <v>0.8</v>
      </c>
      <c r="N15" s="176">
        <v>0.81</v>
      </c>
      <c r="O15" s="176">
        <v>1.19</v>
      </c>
      <c r="P15" s="176">
        <v>1.33</v>
      </c>
      <c r="Q15" s="176">
        <v>1.35</v>
      </c>
      <c r="R15" s="176">
        <v>1.4</v>
      </c>
      <c r="S15" s="176">
        <v>1.5</v>
      </c>
      <c r="T15" s="176">
        <v>1.5</v>
      </c>
      <c r="U15" s="176">
        <v>1.55</v>
      </c>
      <c r="V15" s="176">
        <v>1.6</v>
      </c>
      <c r="W15" s="176">
        <v>1.66</v>
      </c>
      <c r="X15" s="176">
        <v>1.671</v>
      </c>
      <c r="Y15" s="176">
        <v>1.6927464982806519</v>
      </c>
      <c r="Z15" s="176">
        <v>1.6745821660935505</v>
      </c>
      <c r="AA15" s="176">
        <v>1.6693892905336882</v>
      </c>
      <c r="AB15" s="176">
        <v>1.6640104964628029</v>
      </c>
      <c r="AC15" s="176">
        <v>1.662268977961797</v>
      </c>
      <c r="AD15" s="176">
        <v>1.6739048608075293</v>
      </c>
      <c r="AE15" s="176">
        <v>1.6538180024778391</v>
      </c>
      <c r="AF15" s="176">
        <v>1.6885481805298734</v>
      </c>
      <c r="AG15" s="176">
        <v>1.6954635632585058</v>
      </c>
      <c r="AH15" s="176">
        <v>1.677868538823281</v>
      </c>
      <c r="AI15" s="281">
        <v>1.0884600413566914</v>
      </c>
      <c r="AJ15" s="353">
        <v>-35.128407490133412</v>
      </c>
      <c r="AK15" s="167" t="s">
        <v>22</v>
      </c>
    </row>
    <row r="16" spans="1:37" ht="12.75" customHeight="1">
      <c r="B16" s="138" t="s">
        <v>27</v>
      </c>
      <c r="C16" s="175">
        <v>3.67</v>
      </c>
      <c r="D16" s="175">
        <v>3.88</v>
      </c>
      <c r="E16" s="172">
        <v>4.38</v>
      </c>
      <c r="F16" s="172">
        <v>4.3</v>
      </c>
      <c r="G16" s="172">
        <v>4.25</v>
      </c>
      <c r="H16" s="172">
        <v>4.2</v>
      </c>
      <c r="I16" s="172">
        <v>4.1500000000000004</v>
      </c>
      <c r="J16" s="172">
        <v>4.25</v>
      </c>
      <c r="K16" s="172">
        <v>4.49</v>
      </c>
      <c r="L16" s="172">
        <v>4.57</v>
      </c>
      <c r="M16" s="172">
        <v>4.84</v>
      </c>
      <c r="N16" s="173">
        <v>5.0599999999999996</v>
      </c>
      <c r="O16" s="173">
        <v>5.23</v>
      </c>
      <c r="P16" s="173">
        <v>5.34</v>
      </c>
      <c r="Q16" s="173">
        <v>5.5</v>
      </c>
      <c r="R16" s="173">
        <v>5.6</v>
      </c>
      <c r="S16" s="173">
        <v>5.8</v>
      </c>
      <c r="T16" s="173">
        <v>6</v>
      </c>
      <c r="U16" s="173">
        <v>6.2</v>
      </c>
      <c r="V16" s="173">
        <v>6.4</v>
      </c>
      <c r="W16" s="173">
        <v>6.5</v>
      </c>
      <c r="X16" s="173">
        <v>6.2725</v>
      </c>
      <c r="Y16" s="267">
        <v>7.5889000000000006</v>
      </c>
      <c r="Z16" s="172">
        <v>7.6311</v>
      </c>
      <c r="AA16" s="172">
        <v>7.3169000000000004</v>
      </c>
      <c r="AB16" s="172">
        <v>6.9699000000000018</v>
      </c>
      <c r="AC16" s="172">
        <v>7.1527000000000012</v>
      </c>
      <c r="AD16" s="172">
        <v>7.2018999999999993</v>
      </c>
      <c r="AE16" s="172">
        <v>7.4863000000000008</v>
      </c>
      <c r="AF16" s="172">
        <v>7.6830999999999996</v>
      </c>
      <c r="AG16" s="172">
        <v>8.8920000000000012</v>
      </c>
      <c r="AH16" s="172">
        <v>8.1980000000000004</v>
      </c>
      <c r="AI16" s="283">
        <v>5.1373287179802096</v>
      </c>
      <c r="AJ16" s="352">
        <v>-37.334365479626619</v>
      </c>
      <c r="AK16" s="138" t="s">
        <v>27</v>
      </c>
    </row>
    <row r="17" spans="1:37" ht="12.75" customHeight="1">
      <c r="B17" s="167" t="s">
        <v>28</v>
      </c>
      <c r="C17" s="170">
        <v>6.5</v>
      </c>
      <c r="D17" s="236">
        <v>7.7</v>
      </c>
      <c r="E17" s="235">
        <v>6.7916433688952624</v>
      </c>
      <c r="F17" s="169">
        <v>6.6810831952516683</v>
      </c>
      <c r="G17" s="169">
        <v>6.8105236505752522</v>
      </c>
      <c r="H17" s="169">
        <v>6.8398282690606607</v>
      </c>
      <c r="I17" s="169">
        <v>6.9041412695368169</v>
      </c>
      <c r="J17" s="169">
        <v>6.2209381278531444</v>
      </c>
      <c r="K17" s="169">
        <v>6.4868554828526834</v>
      </c>
      <c r="L17" s="169">
        <v>6.7044719166616762</v>
      </c>
      <c r="M17" s="169">
        <v>7.0459199684197653</v>
      </c>
      <c r="N17" s="169">
        <v>7.3159006836586409</v>
      </c>
      <c r="O17" s="235">
        <v>7.724043149006512</v>
      </c>
      <c r="P17" s="169">
        <v>7.7695880121263032</v>
      </c>
      <c r="Q17" s="169">
        <v>7.9772892893022069</v>
      </c>
      <c r="R17" s="169">
        <v>8.1554573582894871</v>
      </c>
      <c r="S17" s="169">
        <v>9.0939084975150912</v>
      </c>
      <c r="T17" s="169">
        <v>9.375830458217731</v>
      </c>
      <c r="U17" s="169">
        <v>9.7173314868784608</v>
      </c>
      <c r="V17" s="169">
        <v>9.797521313198633</v>
      </c>
      <c r="W17" s="169">
        <v>10.452132712643687</v>
      </c>
      <c r="X17" s="169">
        <v>9.568455624774991</v>
      </c>
      <c r="Y17" s="169">
        <v>9.8063450079108705</v>
      </c>
      <c r="Z17" s="239">
        <v>9.9302983452846831</v>
      </c>
      <c r="AA17" s="169">
        <v>10.394258973566998</v>
      </c>
      <c r="AB17" s="169">
        <v>10.3720611362232</v>
      </c>
      <c r="AC17" s="169">
        <v>10.5387442052505</v>
      </c>
      <c r="AD17" s="169">
        <v>10.538604368561799</v>
      </c>
      <c r="AE17" s="169">
        <v>10.575583305155101</v>
      </c>
      <c r="AF17" s="169">
        <v>10.982016654713</v>
      </c>
      <c r="AG17" s="169">
        <v>11.5434133904497</v>
      </c>
      <c r="AH17" s="169">
        <v>11.391271384401319</v>
      </c>
      <c r="AI17" s="279">
        <v>6.5902541074012495</v>
      </c>
      <c r="AJ17" s="468">
        <v>-42.146456835137478</v>
      </c>
      <c r="AK17" s="445" t="s">
        <v>28</v>
      </c>
    </row>
    <row r="18" spans="1:37" ht="12.75" customHeight="1">
      <c r="B18" s="138" t="s">
        <v>40</v>
      </c>
      <c r="C18" s="141"/>
      <c r="D18" s="234"/>
      <c r="E18" s="233"/>
      <c r="F18" s="140"/>
      <c r="G18" s="140"/>
      <c r="H18" s="151">
        <v>0.54662699999999997</v>
      </c>
      <c r="I18" s="151">
        <v>0.542601</v>
      </c>
      <c r="J18" s="151">
        <v>0.52539599999999997</v>
      </c>
      <c r="K18" s="151">
        <v>0.48687899999999995</v>
      </c>
      <c r="L18" s="151">
        <v>0.49809300000000001</v>
      </c>
      <c r="M18" s="151">
        <v>0.487896</v>
      </c>
      <c r="N18" s="151">
        <v>0.48726600000000003</v>
      </c>
      <c r="O18" s="151">
        <v>0.50417100000000004</v>
      </c>
      <c r="P18" s="151">
        <v>0.53174399999999999</v>
      </c>
      <c r="Q18" s="151">
        <v>0.53473799999999994</v>
      </c>
      <c r="R18" s="151">
        <v>0.55030800000000002</v>
      </c>
      <c r="S18" s="151">
        <v>0.52908299999999997</v>
      </c>
      <c r="T18" s="151">
        <v>0.53316600000000003</v>
      </c>
      <c r="U18" s="151">
        <v>0.55977300000000008</v>
      </c>
      <c r="V18" s="151">
        <v>0.66095999999999999</v>
      </c>
      <c r="W18" s="151">
        <v>0.62360400000000005</v>
      </c>
      <c r="X18" s="151">
        <v>0.57882</v>
      </c>
      <c r="Y18" s="151">
        <v>0.54935699999999998</v>
      </c>
      <c r="Z18" s="151">
        <v>0.51953099999999997</v>
      </c>
      <c r="AA18" s="151">
        <v>0.52241699999999991</v>
      </c>
      <c r="AB18" s="151">
        <v>0.53278800000000004</v>
      </c>
      <c r="AC18" s="151">
        <v>0.5756969999999999</v>
      </c>
      <c r="AD18" s="151">
        <v>0.597966</v>
      </c>
      <c r="AE18" s="151">
        <v>0.608985</v>
      </c>
      <c r="AF18" s="151">
        <v>0.60798300000000005</v>
      </c>
      <c r="AG18" s="151">
        <v>0.57616500000000004</v>
      </c>
      <c r="AH18" s="151">
        <v>0.55037999999999998</v>
      </c>
      <c r="AI18" s="283">
        <v>0.39428400000000002</v>
      </c>
      <c r="AJ18" s="352">
        <v>-28.361495693884223</v>
      </c>
      <c r="AK18" s="138" t="s">
        <v>40</v>
      </c>
    </row>
    <row r="19" spans="1:37" ht="12.75" customHeight="1">
      <c r="B19" s="142" t="s">
        <v>30</v>
      </c>
      <c r="C19" s="149">
        <v>2.21</v>
      </c>
      <c r="D19" s="149">
        <v>3.66</v>
      </c>
      <c r="E19" s="143">
        <v>4.2089999999999996</v>
      </c>
      <c r="F19" s="143">
        <v>5.3280000000000003</v>
      </c>
      <c r="G19" s="143">
        <v>5.4</v>
      </c>
      <c r="H19" s="143">
        <v>5.5</v>
      </c>
      <c r="I19" s="143">
        <v>5.0999999999999996</v>
      </c>
      <c r="J19" s="143">
        <v>5.1516000000000002</v>
      </c>
      <c r="K19" s="143">
        <v>5.282</v>
      </c>
      <c r="L19" s="143">
        <v>5.319</v>
      </c>
      <c r="M19" s="143">
        <v>5.2510000000000003</v>
      </c>
      <c r="N19" s="143">
        <v>5.2389999999999999</v>
      </c>
      <c r="O19" s="143">
        <v>5.6086999999999998</v>
      </c>
      <c r="P19" s="143">
        <v>5.5890000000000004</v>
      </c>
      <c r="Q19" s="143">
        <v>5.8849999999999998</v>
      </c>
      <c r="R19" s="143">
        <v>5.9849999999999994</v>
      </c>
      <c r="S19" s="143">
        <v>6.0049999999999999</v>
      </c>
      <c r="T19" s="143">
        <v>6.0350000000000001</v>
      </c>
      <c r="U19" s="143">
        <v>6.2789999999999999</v>
      </c>
      <c r="V19" s="143">
        <v>6.7249999999999996</v>
      </c>
      <c r="W19" s="143">
        <v>6.8840000000000003</v>
      </c>
      <c r="X19" s="143">
        <v>6.9480000000000004</v>
      </c>
      <c r="Y19" s="143">
        <v>7.0830000000000002</v>
      </c>
      <c r="Z19" s="143">
        <v>7.0950000000000006</v>
      </c>
      <c r="AA19" s="143">
        <v>6.5380000000000003</v>
      </c>
      <c r="AB19" s="143">
        <v>6.5839999999999996</v>
      </c>
      <c r="AC19" s="143">
        <v>6.6539999999999999</v>
      </c>
      <c r="AD19" s="143">
        <v>6.8280000000000003</v>
      </c>
      <c r="AE19" s="143">
        <v>6.9489999999999998</v>
      </c>
      <c r="AF19" s="143">
        <v>6.9489999999999998</v>
      </c>
      <c r="AG19" s="143">
        <v>7.2789999999999999</v>
      </c>
      <c r="AH19" s="143">
        <v>7.6139999999999999</v>
      </c>
      <c r="AI19" s="282">
        <v>4.173</v>
      </c>
      <c r="AJ19" s="541">
        <v>-45.193065405831355</v>
      </c>
      <c r="AK19" s="142" t="s">
        <v>30</v>
      </c>
    </row>
    <row r="20" spans="1:37" s="146" customFormat="1" ht="12.75" customHeight="1">
      <c r="A20" s="150"/>
      <c r="B20" s="138" t="s">
        <v>9</v>
      </c>
      <c r="C20" s="141" t="s">
        <v>39</v>
      </c>
      <c r="D20" s="141" t="s">
        <v>39</v>
      </c>
      <c r="E20" s="140" t="s">
        <v>39</v>
      </c>
      <c r="F20" s="140" t="s">
        <v>39</v>
      </c>
      <c r="G20" s="140" t="s">
        <v>39</v>
      </c>
      <c r="H20" s="140" t="s">
        <v>39</v>
      </c>
      <c r="I20" s="140" t="s">
        <v>39</v>
      </c>
      <c r="J20" s="140" t="s">
        <v>39</v>
      </c>
      <c r="K20" s="140" t="s">
        <v>39</v>
      </c>
      <c r="L20" s="140" t="s">
        <v>39</v>
      </c>
      <c r="M20" s="140" t="s">
        <v>39</v>
      </c>
      <c r="N20" s="140" t="s">
        <v>39</v>
      </c>
      <c r="O20" s="140" t="s">
        <v>39</v>
      </c>
      <c r="P20" s="140" t="s">
        <v>39</v>
      </c>
      <c r="Q20" s="140" t="s">
        <v>39</v>
      </c>
      <c r="R20" s="140" t="s">
        <v>39</v>
      </c>
      <c r="S20" s="140" t="s">
        <v>39</v>
      </c>
      <c r="T20" s="140" t="s">
        <v>39</v>
      </c>
      <c r="U20" s="140" t="s">
        <v>39</v>
      </c>
      <c r="V20" s="140" t="s">
        <v>39</v>
      </c>
      <c r="W20" s="140" t="s">
        <v>39</v>
      </c>
      <c r="X20" s="140" t="s">
        <v>39</v>
      </c>
      <c r="Y20" s="140" t="s">
        <v>39</v>
      </c>
      <c r="Z20" s="140" t="s">
        <v>39</v>
      </c>
      <c r="AA20" s="140" t="s">
        <v>39</v>
      </c>
      <c r="AB20" s="140" t="s">
        <v>39</v>
      </c>
      <c r="AC20" s="140" t="s">
        <v>39</v>
      </c>
      <c r="AD20" s="140" t="s">
        <v>39</v>
      </c>
      <c r="AE20" s="140" t="s">
        <v>39</v>
      </c>
      <c r="AF20" s="140" t="s">
        <v>39</v>
      </c>
      <c r="AG20" s="140" t="s">
        <v>39</v>
      </c>
      <c r="AH20" s="140" t="s">
        <v>39</v>
      </c>
      <c r="AI20" s="225" t="s">
        <v>39</v>
      </c>
      <c r="AJ20" s="230" t="s">
        <v>39</v>
      </c>
      <c r="AK20" s="138" t="s">
        <v>9</v>
      </c>
    </row>
    <row r="21" spans="1:37" ht="12.75" customHeight="1">
      <c r="B21" s="142" t="s">
        <v>13</v>
      </c>
      <c r="C21" s="149" t="s">
        <v>37</v>
      </c>
      <c r="D21" s="149" t="s">
        <v>37</v>
      </c>
      <c r="E21" s="147">
        <v>0.72930000000000006</v>
      </c>
      <c r="F21" s="147">
        <v>0.75479999999999992</v>
      </c>
      <c r="G21" s="147">
        <v>0.58110000000000006</v>
      </c>
      <c r="H21" s="147">
        <v>0.34470000000000001</v>
      </c>
      <c r="I21" s="147">
        <v>0.33839999999999998</v>
      </c>
      <c r="J21" s="147">
        <v>0.30359999999999998</v>
      </c>
      <c r="K21" s="147">
        <v>0.23849999999999999</v>
      </c>
      <c r="L21" s="147">
        <v>0.26519999999999999</v>
      </c>
      <c r="M21" s="147">
        <v>0.29400000000000004</v>
      </c>
      <c r="N21" s="147">
        <v>0.28139999999999998</v>
      </c>
      <c r="O21" s="147">
        <v>0.26670000000000005</v>
      </c>
      <c r="P21" s="147">
        <v>0.26070000000000004</v>
      </c>
      <c r="Q21" s="147">
        <v>0.2646</v>
      </c>
      <c r="R21" s="147">
        <v>0.25379999999999997</v>
      </c>
      <c r="S21" s="147">
        <v>0.26370000000000005</v>
      </c>
      <c r="T21" s="147">
        <v>0.2727</v>
      </c>
      <c r="U21" s="147">
        <v>0.27929999999999999</v>
      </c>
      <c r="V21" s="147">
        <v>0.27960000000000002</v>
      </c>
      <c r="W21" s="147">
        <v>0.25829999999999997</v>
      </c>
      <c r="X21" s="232">
        <v>0.17100000000000001</v>
      </c>
      <c r="Y21" s="147">
        <v>0.123</v>
      </c>
      <c r="Z21" s="147">
        <v>0.12479999999999999</v>
      </c>
      <c r="AA21" s="147">
        <v>0.121752</v>
      </c>
      <c r="AB21" s="147">
        <v>0.13276199999999999</v>
      </c>
      <c r="AC21" s="147">
        <v>0.13497000000000001</v>
      </c>
      <c r="AD21" s="147">
        <v>0.13097700000000001</v>
      </c>
      <c r="AE21" s="147">
        <v>0.123525</v>
      </c>
      <c r="AF21" s="147">
        <v>0.12785099999999999</v>
      </c>
      <c r="AG21" s="147">
        <v>0.12674400000000002</v>
      </c>
      <c r="AH21" s="147">
        <v>0.122271</v>
      </c>
      <c r="AI21" s="542">
        <v>7.1901599999999996E-2</v>
      </c>
      <c r="AJ21" s="541">
        <v>-41.194886767917168</v>
      </c>
      <c r="AK21" s="142" t="s">
        <v>13</v>
      </c>
    </row>
    <row r="22" spans="1:37" s="146" customFormat="1" ht="12.75" customHeight="1">
      <c r="A22" s="150"/>
      <c r="B22" s="138" t="s">
        <v>14</v>
      </c>
      <c r="C22" s="141" t="s">
        <v>39</v>
      </c>
      <c r="D22" s="141" t="s">
        <v>39</v>
      </c>
      <c r="E22" s="140" t="s">
        <v>39</v>
      </c>
      <c r="F22" s="140" t="s">
        <v>39</v>
      </c>
      <c r="G22" s="140" t="s">
        <v>39</v>
      </c>
      <c r="H22" s="140" t="s">
        <v>39</v>
      </c>
      <c r="I22" s="140" t="s">
        <v>39</v>
      </c>
      <c r="J22" s="140" t="s">
        <v>39</v>
      </c>
      <c r="K22" s="140" t="s">
        <v>39</v>
      </c>
      <c r="L22" s="140" t="s">
        <v>39</v>
      </c>
      <c r="M22" s="140" t="s">
        <v>39</v>
      </c>
      <c r="N22" s="140" t="s">
        <v>39</v>
      </c>
      <c r="O22" s="140" t="s">
        <v>39</v>
      </c>
      <c r="P22" s="140" t="s">
        <v>39</v>
      </c>
      <c r="Q22" s="140" t="s">
        <v>39</v>
      </c>
      <c r="R22" s="140" t="s">
        <v>39</v>
      </c>
      <c r="S22" s="140" t="s">
        <v>39</v>
      </c>
      <c r="T22" s="140" t="s">
        <v>39</v>
      </c>
      <c r="U22" s="140" t="s">
        <v>39</v>
      </c>
      <c r="V22" s="140" t="s">
        <v>39</v>
      </c>
      <c r="W22" s="140" t="s">
        <v>39</v>
      </c>
      <c r="X22" s="140" t="s">
        <v>39</v>
      </c>
      <c r="Y22" s="140" t="s">
        <v>39</v>
      </c>
      <c r="Z22" s="140" t="s">
        <v>39</v>
      </c>
      <c r="AA22" s="140" t="s">
        <v>39</v>
      </c>
      <c r="AB22" s="140" t="s">
        <v>39</v>
      </c>
      <c r="AC22" s="140" t="s">
        <v>39</v>
      </c>
      <c r="AD22" s="140" t="s">
        <v>39</v>
      </c>
      <c r="AE22" s="140" t="s">
        <v>39</v>
      </c>
      <c r="AF22" s="140" t="s">
        <v>39</v>
      </c>
      <c r="AG22" s="140" t="s">
        <v>39</v>
      </c>
      <c r="AH22" s="140" t="s">
        <v>39</v>
      </c>
      <c r="AI22" s="140" t="s">
        <v>39</v>
      </c>
      <c r="AJ22" s="230" t="s">
        <v>39</v>
      </c>
      <c r="AK22" s="138" t="s">
        <v>14</v>
      </c>
    </row>
    <row r="23" spans="1:37" ht="12.75" customHeight="1">
      <c r="B23" s="142" t="s">
        <v>31</v>
      </c>
      <c r="C23" s="149" t="s">
        <v>39</v>
      </c>
      <c r="D23" s="149" t="s">
        <v>39</v>
      </c>
      <c r="E23" s="143" t="s">
        <v>39</v>
      </c>
      <c r="F23" s="143" t="s">
        <v>39</v>
      </c>
      <c r="G23" s="143" t="s">
        <v>39</v>
      </c>
      <c r="H23" s="143" t="s">
        <v>39</v>
      </c>
      <c r="I23" s="143" t="s">
        <v>39</v>
      </c>
      <c r="J23" s="143" t="s">
        <v>39</v>
      </c>
      <c r="K23" s="143" t="s">
        <v>39</v>
      </c>
      <c r="L23" s="143" t="s">
        <v>39</v>
      </c>
      <c r="M23" s="143" t="s">
        <v>39</v>
      </c>
      <c r="N23" s="143" t="s">
        <v>39</v>
      </c>
      <c r="O23" s="143" t="s">
        <v>39</v>
      </c>
      <c r="P23" s="143" t="s">
        <v>39</v>
      </c>
      <c r="Q23" s="143" t="s">
        <v>39</v>
      </c>
      <c r="R23" s="143" t="s">
        <v>39</v>
      </c>
      <c r="S23" s="143" t="s">
        <v>39</v>
      </c>
      <c r="T23" s="143" t="s">
        <v>39</v>
      </c>
      <c r="U23" s="143" t="s">
        <v>39</v>
      </c>
      <c r="V23" s="143" t="s">
        <v>39</v>
      </c>
      <c r="W23" s="143" t="s">
        <v>39</v>
      </c>
      <c r="X23" s="143" t="s">
        <v>39</v>
      </c>
      <c r="Y23" s="143" t="s">
        <v>39</v>
      </c>
      <c r="Z23" s="143" t="s">
        <v>39</v>
      </c>
      <c r="AA23" s="143" t="s">
        <v>39</v>
      </c>
      <c r="AB23" s="143" t="s">
        <v>39</v>
      </c>
      <c r="AC23" s="143" t="s">
        <v>39</v>
      </c>
      <c r="AD23" s="143" t="s">
        <v>39</v>
      </c>
      <c r="AE23" s="143" t="s">
        <v>39</v>
      </c>
      <c r="AF23" s="143" t="s">
        <v>39</v>
      </c>
      <c r="AG23" s="147">
        <v>1.95E-2</v>
      </c>
      <c r="AH23" s="147">
        <v>3.1199999999999999E-2</v>
      </c>
      <c r="AI23" s="268">
        <v>3.1731711504470649E-2</v>
      </c>
      <c r="AJ23" s="541">
        <v>1.7042035399700239</v>
      </c>
      <c r="AK23" s="142" t="s">
        <v>31</v>
      </c>
    </row>
    <row r="24" spans="1:37" s="146" customFormat="1" ht="12.75" customHeight="1">
      <c r="A24" s="150"/>
      <c r="B24" s="138" t="s">
        <v>12</v>
      </c>
      <c r="C24" s="141" t="s">
        <v>37</v>
      </c>
      <c r="D24" s="141" t="s">
        <v>37</v>
      </c>
      <c r="E24" s="140" t="s">
        <v>37</v>
      </c>
      <c r="F24" s="140" t="s">
        <v>37</v>
      </c>
      <c r="G24" s="140" t="s">
        <v>37</v>
      </c>
      <c r="H24" s="140" t="s">
        <v>37</v>
      </c>
      <c r="I24" s="140" t="s">
        <v>37</v>
      </c>
      <c r="J24" s="151">
        <v>2.5</v>
      </c>
      <c r="K24" s="151">
        <v>2.5</v>
      </c>
      <c r="L24" s="151">
        <v>2.5</v>
      </c>
      <c r="M24" s="151">
        <v>2.5499999999999998</v>
      </c>
      <c r="N24" s="140">
        <v>2.52</v>
      </c>
      <c r="O24" s="140">
        <v>2.5700000000000003</v>
      </c>
      <c r="P24" s="140">
        <v>2.5709999999999997</v>
      </c>
      <c r="Q24" s="140">
        <v>2.536</v>
      </c>
      <c r="R24" s="140">
        <v>2.516</v>
      </c>
      <c r="S24" s="140">
        <v>2.42</v>
      </c>
      <c r="T24" s="140">
        <v>2.3529999999999998</v>
      </c>
      <c r="U24" s="140">
        <v>2.2829999999999999</v>
      </c>
      <c r="V24" s="140">
        <v>2.2800000000000002</v>
      </c>
      <c r="W24" s="140">
        <v>2.335</v>
      </c>
      <c r="X24" s="140">
        <v>2.524</v>
      </c>
      <c r="Y24" s="140">
        <v>2.4889999999999999</v>
      </c>
      <c r="Z24" s="140">
        <v>2.5039129999999998</v>
      </c>
      <c r="AA24" s="140">
        <v>2.4990787000000001</v>
      </c>
      <c r="AB24" s="140">
        <v>2.5104894</v>
      </c>
      <c r="AC24" s="140">
        <v>2.8194692000000003</v>
      </c>
      <c r="AD24" s="140">
        <v>2.9466693999999998</v>
      </c>
      <c r="AE24" s="140">
        <v>3.0627040999999999</v>
      </c>
      <c r="AF24" s="140">
        <v>3.0456327000000001</v>
      </c>
      <c r="AG24" s="140">
        <v>2.7077</v>
      </c>
      <c r="AH24" s="140">
        <v>2.8073303999999997</v>
      </c>
      <c r="AI24" s="225">
        <v>1.845</v>
      </c>
      <c r="AJ24" s="491">
        <v>-34.27919991177383</v>
      </c>
      <c r="AK24" s="138" t="s">
        <v>12</v>
      </c>
    </row>
    <row r="25" spans="1:37" ht="12.75" customHeight="1">
      <c r="B25" s="142" t="s">
        <v>15</v>
      </c>
      <c r="C25" s="149" t="s">
        <v>39</v>
      </c>
      <c r="D25" s="149" t="s">
        <v>39</v>
      </c>
      <c r="E25" s="143" t="s">
        <v>39</v>
      </c>
      <c r="F25" s="143" t="s">
        <v>39</v>
      </c>
      <c r="G25" s="143" t="s">
        <v>39</v>
      </c>
      <c r="H25" s="143" t="s">
        <v>39</v>
      </c>
      <c r="I25" s="143" t="s">
        <v>39</v>
      </c>
      <c r="J25" s="143" t="s">
        <v>39</v>
      </c>
      <c r="K25" s="143" t="s">
        <v>39</v>
      </c>
      <c r="L25" s="143" t="s">
        <v>39</v>
      </c>
      <c r="M25" s="143" t="s">
        <v>39</v>
      </c>
      <c r="N25" s="143" t="s">
        <v>39</v>
      </c>
      <c r="O25" s="143" t="s">
        <v>39</v>
      </c>
      <c r="P25" s="143" t="s">
        <v>39</v>
      </c>
      <c r="Q25" s="143" t="s">
        <v>39</v>
      </c>
      <c r="R25" s="143" t="s">
        <v>39</v>
      </c>
      <c r="S25" s="143" t="s">
        <v>39</v>
      </c>
      <c r="T25" s="143" t="s">
        <v>39</v>
      </c>
      <c r="U25" s="143" t="s">
        <v>39</v>
      </c>
      <c r="V25" s="143" t="s">
        <v>39</v>
      </c>
      <c r="W25" s="143" t="s">
        <v>39</v>
      </c>
      <c r="X25" s="143" t="s">
        <v>39</v>
      </c>
      <c r="Y25" s="143" t="s">
        <v>39</v>
      </c>
      <c r="Z25" s="143" t="s">
        <v>39</v>
      </c>
      <c r="AA25" s="143" t="s">
        <v>39</v>
      </c>
      <c r="AB25" s="143" t="s">
        <v>39</v>
      </c>
      <c r="AC25" s="143" t="s">
        <v>39</v>
      </c>
      <c r="AD25" s="143" t="s">
        <v>39</v>
      </c>
      <c r="AE25" s="143" t="s">
        <v>39</v>
      </c>
      <c r="AF25" s="143" t="s">
        <v>39</v>
      </c>
      <c r="AG25" s="143" t="s">
        <v>39</v>
      </c>
      <c r="AH25" s="143" t="s">
        <v>39</v>
      </c>
      <c r="AI25" s="282" t="s">
        <v>39</v>
      </c>
      <c r="AJ25" s="228" t="s">
        <v>39</v>
      </c>
      <c r="AK25" s="142" t="s">
        <v>15</v>
      </c>
    </row>
    <row r="26" spans="1:37" s="146" customFormat="1" ht="12.75" customHeight="1">
      <c r="A26" s="150"/>
      <c r="B26" s="138" t="s">
        <v>23</v>
      </c>
      <c r="C26" s="141">
        <v>1.24</v>
      </c>
      <c r="D26" s="141">
        <v>1.35</v>
      </c>
      <c r="E26" s="140">
        <v>1.26</v>
      </c>
      <c r="F26" s="140">
        <v>1.29</v>
      </c>
      <c r="G26" s="140">
        <v>1.32</v>
      </c>
      <c r="H26" s="140">
        <v>1.34</v>
      </c>
      <c r="I26" s="140">
        <v>1.39</v>
      </c>
      <c r="J26" s="140">
        <v>1.38</v>
      </c>
      <c r="K26" s="140">
        <v>1.39</v>
      </c>
      <c r="L26" s="151">
        <v>1.4</v>
      </c>
      <c r="M26" s="151">
        <v>1.4</v>
      </c>
      <c r="N26" s="151">
        <v>1.42</v>
      </c>
      <c r="O26" s="287">
        <v>0.66920240257135821</v>
      </c>
      <c r="P26" s="151">
        <v>0.6847210123896893</v>
      </c>
      <c r="Q26" s="151">
        <v>0.66353207777210854</v>
      </c>
      <c r="R26" s="151">
        <v>0.68664863736082971</v>
      </c>
      <c r="S26" s="151">
        <v>0.72726197782688473</v>
      </c>
      <c r="T26" s="151">
        <v>0.7464064132044701</v>
      </c>
      <c r="U26" s="151">
        <v>0.77799993045455174</v>
      </c>
      <c r="V26" s="151">
        <v>0.79498608407233573</v>
      </c>
      <c r="W26" s="151">
        <v>0.82532326498806596</v>
      </c>
      <c r="X26" s="151">
        <v>0.8248953383354507</v>
      </c>
      <c r="Y26" s="287">
        <v>0.85392506122981326</v>
      </c>
      <c r="Z26" s="151">
        <v>0.88990345909689639</v>
      </c>
      <c r="AA26" s="151">
        <v>0.81613047027735097</v>
      </c>
      <c r="AB26" s="151">
        <v>0.85355956538376276</v>
      </c>
      <c r="AC26" s="151">
        <v>0.85324253790568616</v>
      </c>
      <c r="AD26" s="151">
        <v>0.91644568886166289</v>
      </c>
      <c r="AE26" s="151">
        <v>0.92542674380315026</v>
      </c>
      <c r="AF26" s="355">
        <v>0.88160200214086182</v>
      </c>
      <c r="AG26" s="151">
        <v>1.0294941387934067</v>
      </c>
      <c r="AH26" s="151">
        <v>1.0294941387934067</v>
      </c>
      <c r="AI26" s="283">
        <v>0.45931276961551992</v>
      </c>
      <c r="AJ26" s="491">
        <v>-55.38461538461538</v>
      </c>
      <c r="AK26" s="138" t="s">
        <v>23</v>
      </c>
    </row>
    <row r="27" spans="1:37" ht="12.75" customHeight="1">
      <c r="B27" s="142" t="s">
        <v>32</v>
      </c>
      <c r="C27" s="149">
        <v>1.5</v>
      </c>
      <c r="D27" s="149">
        <v>1.65</v>
      </c>
      <c r="E27" s="147">
        <v>4.2442128983351068</v>
      </c>
      <c r="F27" s="147">
        <v>4.6251253039658984</v>
      </c>
      <c r="G27" s="147">
        <v>4.720742575409969</v>
      </c>
      <c r="H27" s="147">
        <v>4.6971417071642572</v>
      </c>
      <c r="I27" s="147">
        <v>4.8920301285804797</v>
      </c>
      <c r="J27" s="147">
        <v>5.1272031782380516</v>
      </c>
      <c r="K27" s="147">
        <v>5.5820940424240515</v>
      </c>
      <c r="L27" s="147">
        <v>5.6763765221457625</v>
      </c>
      <c r="M27" s="147">
        <v>5.7708421623056294</v>
      </c>
      <c r="N27" s="147">
        <v>5.8654912351198902</v>
      </c>
      <c r="O27" s="147">
        <v>5.9603240131662325</v>
      </c>
      <c r="P27" s="147">
        <v>6.0553407693842383</v>
      </c>
      <c r="Q27" s="147">
        <v>6.150541777075853</v>
      </c>
      <c r="R27" s="147">
        <v>6.2459273099058166</v>
      </c>
      <c r="S27" s="147">
        <v>6.3414976419021301</v>
      </c>
      <c r="T27" s="147">
        <v>6.4372530474565073</v>
      </c>
      <c r="U27" s="147">
        <v>6.5331938013248179</v>
      </c>
      <c r="V27" s="147">
        <v>6.6293201786275553</v>
      </c>
      <c r="W27" s="147">
        <v>6.7256324548502837</v>
      </c>
      <c r="X27" s="147">
        <v>6.8221309058440927</v>
      </c>
      <c r="Y27" s="147">
        <v>6.9188158078260598</v>
      </c>
      <c r="Z27" s="143">
        <v>7.0156874373796958</v>
      </c>
      <c r="AA27" s="143">
        <v>7.1127460714554109</v>
      </c>
      <c r="AB27" s="143">
        <v>7.2099919873709704</v>
      </c>
      <c r="AC27" s="143">
        <v>7.0100583629872597</v>
      </c>
      <c r="AD27" s="143">
        <v>7.1820429883220598</v>
      </c>
      <c r="AE27" s="143">
        <v>7.1853302929799696</v>
      </c>
      <c r="AF27" s="143">
        <v>7.1890000000000001</v>
      </c>
      <c r="AG27" s="143">
        <v>7.1919542940482737</v>
      </c>
      <c r="AH27" s="143">
        <v>7.3689999999999998</v>
      </c>
      <c r="AI27" s="282">
        <v>7.3719999999999999</v>
      </c>
      <c r="AJ27" s="541">
        <v>4.0711086986021883E-2</v>
      </c>
      <c r="AK27" s="142" t="s">
        <v>32</v>
      </c>
    </row>
    <row r="28" spans="1:37" s="146" customFormat="1" ht="12.75" customHeight="1">
      <c r="A28" s="150"/>
      <c r="B28" s="138" t="s">
        <v>16</v>
      </c>
      <c r="C28" s="141" t="s">
        <v>37</v>
      </c>
      <c r="D28" s="141" t="s">
        <v>37</v>
      </c>
      <c r="E28" s="140" t="s">
        <v>37</v>
      </c>
      <c r="F28" s="140" t="s">
        <v>37</v>
      </c>
      <c r="G28" s="140" t="s">
        <v>37</v>
      </c>
      <c r="H28" s="140" t="s">
        <v>37</v>
      </c>
      <c r="I28" s="140" t="s">
        <v>37</v>
      </c>
      <c r="J28" s="151">
        <v>5</v>
      </c>
      <c r="K28" s="151">
        <v>4.9000000000000004</v>
      </c>
      <c r="L28" s="151">
        <v>4.8499999999999996</v>
      </c>
      <c r="M28" s="151">
        <v>4.8</v>
      </c>
      <c r="N28" s="151">
        <v>4.75</v>
      </c>
      <c r="O28" s="151">
        <v>4.7</v>
      </c>
      <c r="P28" s="151">
        <v>4.6500000000000004</v>
      </c>
      <c r="Q28" s="151">
        <v>4.62</v>
      </c>
      <c r="R28" s="151">
        <v>4.5</v>
      </c>
      <c r="S28" s="151">
        <v>4.5</v>
      </c>
      <c r="T28" s="151">
        <v>4.4000000000000004</v>
      </c>
      <c r="U28" s="151">
        <v>4.45</v>
      </c>
      <c r="V28" s="151">
        <v>4.5999999999999996</v>
      </c>
      <c r="W28" s="151">
        <v>4.5999999999999996</v>
      </c>
      <c r="X28" s="151">
        <v>4.32</v>
      </c>
      <c r="Y28" s="151">
        <v>4.34</v>
      </c>
      <c r="Z28" s="151">
        <v>4.4037127814014561</v>
      </c>
      <c r="AA28" s="151">
        <v>4.3922452068246658</v>
      </c>
      <c r="AB28" s="151">
        <v>4.1001609005708248</v>
      </c>
      <c r="AC28" s="151">
        <v>4.2371989510237542</v>
      </c>
      <c r="AD28" s="151">
        <v>4.2203986131076503</v>
      </c>
      <c r="AE28" s="151">
        <v>4.3373421417393576</v>
      </c>
      <c r="AF28" s="151">
        <v>4.3114278950190927</v>
      </c>
      <c r="AG28" s="151">
        <v>4.3522747351298046</v>
      </c>
      <c r="AH28" s="151">
        <v>4.4278194286678954</v>
      </c>
      <c r="AI28" s="283">
        <v>2.61057425707574</v>
      </c>
      <c r="AJ28" s="491">
        <v>-41.041537507749538</v>
      </c>
      <c r="AK28" s="138" t="s">
        <v>16</v>
      </c>
    </row>
    <row r="29" spans="1:37" ht="12.75" customHeight="1">
      <c r="B29" s="142" t="s">
        <v>33</v>
      </c>
      <c r="C29" s="149">
        <v>0.93</v>
      </c>
      <c r="D29" s="149">
        <v>0.74</v>
      </c>
      <c r="E29" s="143">
        <v>0.67</v>
      </c>
      <c r="F29" s="143">
        <v>0.65</v>
      </c>
      <c r="G29" s="143">
        <v>0.63</v>
      </c>
      <c r="H29" s="143">
        <v>0.61</v>
      </c>
      <c r="I29" s="143">
        <v>0.57999999999999996</v>
      </c>
      <c r="J29" s="143">
        <v>0.53</v>
      </c>
      <c r="K29" s="143">
        <v>0.54</v>
      </c>
      <c r="L29" s="143">
        <v>0.5</v>
      </c>
      <c r="M29" s="143">
        <v>0.5</v>
      </c>
      <c r="N29" s="143">
        <v>0.5</v>
      </c>
      <c r="O29" s="143">
        <v>0.53</v>
      </c>
      <c r="P29" s="143">
        <v>0.54500000000000004</v>
      </c>
      <c r="Q29" s="143">
        <v>0.55000000000000004</v>
      </c>
      <c r="R29" s="143">
        <v>0.77</v>
      </c>
      <c r="S29" s="143">
        <v>0.84699999999999998</v>
      </c>
      <c r="T29" s="143">
        <v>0.84771600000000003</v>
      </c>
      <c r="U29" s="143">
        <v>0.98780000000000001</v>
      </c>
      <c r="V29" s="143">
        <v>1.04989</v>
      </c>
      <c r="W29" s="143">
        <v>1.0947610000000001</v>
      </c>
      <c r="X29" s="143">
        <v>1.090184</v>
      </c>
      <c r="Y29" s="143">
        <v>1.1332329999999999</v>
      </c>
      <c r="Z29" s="143">
        <v>1.1479999999999999</v>
      </c>
      <c r="AA29" s="143">
        <v>1.0280689999999999</v>
      </c>
      <c r="AB29" s="143">
        <v>0.94129599999999991</v>
      </c>
      <c r="AC29" s="143">
        <v>0.966561</v>
      </c>
      <c r="AD29" s="143">
        <v>1.0086520000000001</v>
      </c>
      <c r="AE29" s="143">
        <v>1.061299</v>
      </c>
      <c r="AF29" s="143">
        <v>1.1210770000000001</v>
      </c>
      <c r="AG29" s="143">
        <v>1.1759999999999999</v>
      </c>
      <c r="AH29" s="143">
        <v>1.2916639999999999</v>
      </c>
      <c r="AI29" s="282">
        <v>0.66549999999999998</v>
      </c>
      <c r="AJ29" s="541">
        <v>-48.477312985420355</v>
      </c>
      <c r="AK29" s="142" t="s">
        <v>33</v>
      </c>
    </row>
    <row r="30" spans="1:37" s="146" customFormat="1" ht="12.75" customHeight="1">
      <c r="A30" s="150"/>
      <c r="B30" s="138" t="s">
        <v>17</v>
      </c>
      <c r="C30" s="141"/>
      <c r="D30" s="141"/>
      <c r="E30" s="140"/>
      <c r="F30" s="140"/>
      <c r="G30" s="140"/>
      <c r="H30" s="140"/>
      <c r="I30" s="140"/>
      <c r="J30" s="151">
        <v>6</v>
      </c>
      <c r="K30" s="151">
        <v>6</v>
      </c>
      <c r="L30" s="151">
        <v>6</v>
      </c>
      <c r="M30" s="151">
        <v>6</v>
      </c>
      <c r="N30" s="151">
        <v>6</v>
      </c>
      <c r="O30" s="151">
        <v>6</v>
      </c>
      <c r="P30" s="151">
        <v>6</v>
      </c>
      <c r="Q30" s="151">
        <v>6</v>
      </c>
      <c r="R30" s="140">
        <v>5.777215</v>
      </c>
      <c r="S30" s="140">
        <v>6.1920450000000002</v>
      </c>
      <c r="T30" s="140">
        <v>6.5969080000000009</v>
      </c>
      <c r="U30" s="151">
        <v>6.8</v>
      </c>
      <c r="V30" s="151">
        <v>6.9</v>
      </c>
      <c r="W30" s="151">
        <v>7</v>
      </c>
      <c r="X30" s="151">
        <v>7.0469999999999997</v>
      </c>
      <c r="Y30" s="151">
        <v>7.1387100977760349</v>
      </c>
      <c r="Z30" s="151">
        <v>7.0619033659253452</v>
      </c>
      <c r="AA30" s="151">
        <v>7.548372713565322</v>
      </c>
      <c r="AB30" s="151">
        <v>7.7517181005566318</v>
      </c>
      <c r="AC30" s="355">
        <v>8</v>
      </c>
      <c r="AD30" s="151">
        <v>4.9077016000000002</v>
      </c>
      <c r="AE30" s="151">
        <v>5.0683648999999997</v>
      </c>
      <c r="AF30" s="151">
        <v>5.1236129999999998</v>
      </c>
      <c r="AG30" s="151">
        <v>5.001557</v>
      </c>
      <c r="AH30" s="151">
        <v>4.9292309999999997</v>
      </c>
      <c r="AI30" s="283">
        <v>3.4361090000000001</v>
      </c>
      <c r="AJ30" s="491">
        <v>-30.291175236056091</v>
      </c>
      <c r="AK30" s="138" t="s">
        <v>17</v>
      </c>
    </row>
    <row r="31" spans="1:37" ht="12.75" customHeight="1">
      <c r="B31" s="142" t="s">
        <v>19</v>
      </c>
      <c r="C31" s="149" t="s">
        <v>39</v>
      </c>
      <c r="D31" s="149" t="s">
        <v>39</v>
      </c>
      <c r="E31" s="143" t="s">
        <v>39</v>
      </c>
      <c r="F31" s="143" t="s">
        <v>39</v>
      </c>
      <c r="G31" s="143" t="s">
        <v>39</v>
      </c>
      <c r="H31" s="143" t="s">
        <v>39</v>
      </c>
      <c r="I31" s="143" t="s">
        <v>39</v>
      </c>
      <c r="J31" s="143" t="s">
        <v>39</v>
      </c>
      <c r="K31" s="143" t="s">
        <v>39</v>
      </c>
      <c r="L31" s="143" t="s">
        <v>39</v>
      </c>
      <c r="M31" s="143" t="s">
        <v>39</v>
      </c>
      <c r="N31" s="143" t="s">
        <v>39</v>
      </c>
      <c r="O31" s="143" t="s">
        <v>39</v>
      </c>
      <c r="P31" s="143" t="s">
        <v>39</v>
      </c>
      <c r="Q31" s="143" t="s">
        <v>39</v>
      </c>
      <c r="R31" s="143" t="s">
        <v>39</v>
      </c>
      <c r="S31" s="143" t="s">
        <v>39</v>
      </c>
      <c r="T31" s="143" t="s">
        <v>39</v>
      </c>
      <c r="U31" s="143" t="s">
        <v>39</v>
      </c>
      <c r="V31" s="143" t="s">
        <v>39</v>
      </c>
      <c r="W31" s="143" t="s">
        <v>39</v>
      </c>
      <c r="X31" s="143" t="s">
        <v>39</v>
      </c>
      <c r="Y31" s="143" t="s">
        <v>39</v>
      </c>
      <c r="Z31" s="143" t="s">
        <v>39</v>
      </c>
      <c r="AA31" s="143" t="s">
        <v>39</v>
      </c>
      <c r="AB31" s="143" t="s">
        <v>39</v>
      </c>
      <c r="AC31" s="143" t="s">
        <v>39</v>
      </c>
      <c r="AD31" s="143" t="s">
        <v>39</v>
      </c>
      <c r="AE31" s="143" t="s">
        <v>39</v>
      </c>
      <c r="AF31" s="143" t="s">
        <v>39</v>
      </c>
      <c r="AG31" s="143" t="s">
        <v>39</v>
      </c>
      <c r="AH31" s="143" t="s">
        <v>39</v>
      </c>
      <c r="AI31" s="282" t="s">
        <v>39</v>
      </c>
      <c r="AJ31" s="228" t="s">
        <v>39</v>
      </c>
      <c r="AK31" s="142" t="s">
        <v>19</v>
      </c>
    </row>
    <row r="32" spans="1:37" ht="12.75" customHeight="1">
      <c r="B32" s="138" t="s">
        <v>18</v>
      </c>
      <c r="C32" s="141"/>
      <c r="D32" s="141"/>
      <c r="E32" s="140"/>
      <c r="F32" s="140"/>
      <c r="G32" s="140"/>
      <c r="H32" s="140" t="s">
        <v>37</v>
      </c>
      <c r="I32" s="140" t="s">
        <v>37</v>
      </c>
      <c r="J32" s="151">
        <v>0.43869000000000002</v>
      </c>
      <c r="K32" s="151">
        <v>0.42</v>
      </c>
      <c r="L32" s="151">
        <v>0.4</v>
      </c>
      <c r="M32" s="151">
        <v>0.37946399999999997</v>
      </c>
      <c r="N32" s="151">
        <v>0.35314200000000001</v>
      </c>
      <c r="O32" s="151">
        <v>0.35</v>
      </c>
      <c r="P32" s="151">
        <v>0.35736277999999999</v>
      </c>
      <c r="Q32" s="151">
        <v>0.35821163</v>
      </c>
      <c r="R32" s="151">
        <v>0.36700559999999993</v>
      </c>
      <c r="S32" s="151">
        <v>0.36223677000000004</v>
      </c>
      <c r="T32" s="151">
        <v>0.38621753999999997</v>
      </c>
      <c r="U32" s="151">
        <v>0.38442599999999999</v>
      </c>
      <c r="V32" s="151">
        <v>0.39493800000000001</v>
      </c>
      <c r="W32" s="151">
        <v>0.36728440000000001</v>
      </c>
      <c r="X32" s="151">
        <v>0.29252590000000001</v>
      </c>
      <c r="Y32" s="151">
        <v>0.2834431</v>
      </c>
      <c r="Z32" s="151">
        <v>0.30680141999999999</v>
      </c>
      <c r="AA32" s="151">
        <v>0.28944884000000004</v>
      </c>
      <c r="AB32" s="151">
        <v>0.27540710000000002</v>
      </c>
      <c r="AC32" s="151">
        <v>0.25687895999999999</v>
      </c>
      <c r="AD32" s="151">
        <v>0.25080015</v>
      </c>
      <c r="AE32" s="151">
        <v>0.30123875999999999</v>
      </c>
      <c r="AF32" s="151">
        <v>0.28485303000000001</v>
      </c>
      <c r="AG32" s="151">
        <v>0.28074900000000003</v>
      </c>
      <c r="AH32" s="151">
        <v>0.27840905000801414</v>
      </c>
      <c r="AI32" s="283">
        <v>0.16838640134636962</v>
      </c>
      <c r="AJ32" s="491">
        <v>-39.518344916760952</v>
      </c>
      <c r="AK32" s="138" t="s">
        <v>18</v>
      </c>
    </row>
    <row r="33" spans="1:37" ht="12.75" customHeight="1">
      <c r="B33" s="142" t="s">
        <v>34</v>
      </c>
      <c r="C33" s="149">
        <v>0.1</v>
      </c>
      <c r="D33" s="149">
        <v>0.13</v>
      </c>
      <c r="E33" s="143">
        <v>0.35</v>
      </c>
      <c r="F33" s="143">
        <v>0.34</v>
      </c>
      <c r="G33" s="143">
        <v>0.34499999999999997</v>
      </c>
      <c r="H33" s="143">
        <v>0.3574</v>
      </c>
      <c r="I33" s="143">
        <v>0.37</v>
      </c>
      <c r="J33" s="143">
        <v>0.38760000000000006</v>
      </c>
      <c r="K33" s="143">
        <v>0.4</v>
      </c>
      <c r="L33" s="143">
        <v>0.41679999999999995</v>
      </c>
      <c r="M33" s="143">
        <v>0.439</v>
      </c>
      <c r="N33" s="143">
        <v>0.4803</v>
      </c>
      <c r="O33" s="143">
        <v>0.497</v>
      </c>
      <c r="P33" s="143">
        <v>0.50459999999999994</v>
      </c>
      <c r="Q33" s="143">
        <v>0.51749999999999996</v>
      </c>
      <c r="R33" s="143">
        <v>0.52229999999999999</v>
      </c>
      <c r="S33" s="143">
        <v>0.52300000000000002</v>
      </c>
      <c r="T33" s="143">
        <v>0.52600000000000002</v>
      </c>
      <c r="U33" s="143">
        <v>0.52400000000000002</v>
      </c>
      <c r="V33" s="143">
        <v>0.52</v>
      </c>
      <c r="W33" s="143">
        <v>0.53200000000000003</v>
      </c>
      <c r="X33" s="143">
        <v>0.53200000000000003</v>
      </c>
      <c r="Y33" s="143">
        <v>0.53</v>
      </c>
      <c r="Z33" s="143">
        <v>0.51500000000000001</v>
      </c>
      <c r="AA33" s="143">
        <v>0.52600000000000002</v>
      </c>
      <c r="AB33" s="143">
        <v>0.52500000000000002</v>
      </c>
      <c r="AC33" s="147">
        <v>0.51364392678868553</v>
      </c>
      <c r="AD33" s="147">
        <v>0.51582778702163057</v>
      </c>
      <c r="AE33" s="147">
        <v>0.52718386023294506</v>
      </c>
      <c r="AF33" s="147">
        <v>0.55775790349417642</v>
      </c>
      <c r="AG33" s="147">
        <v>0.65472129783693855</v>
      </c>
      <c r="AH33" s="147">
        <v>0.6525374376039933</v>
      </c>
      <c r="AI33" s="268">
        <v>0.56167779439331067</v>
      </c>
      <c r="AJ33" s="541">
        <v>-13.924050632911403</v>
      </c>
      <c r="AK33" s="142" t="s">
        <v>34</v>
      </c>
    </row>
    <row r="34" spans="1:37" ht="12.75" customHeight="1">
      <c r="B34" s="138" t="s">
        <v>35</v>
      </c>
      <c r="C34" s="141">
        <v>1.44</v>
      </c>
      <c r="D34" s="141">
        <v>1.97</v>
      </c>
      <c r="E34" s="140">
        <v>2.0099999999999998</v>
      </c>
      <c r="F34" s="140">
        <v>1.93</v>
      </c>
      <c r="G34" s="140">
        <v>1.91</v>
      </c>
      <c r="H34" s="140">
        <v>1.91</v>
      </c>
      <c r="I34" s="140">
        <v>1.89</v>
      </c>
      <c r="J34" s="140">
        <v>1.94</v>
      </c>
      <c r="K34" s="163">
        <v>1.98</v>
      </c>
      <c r="L34" s="140">
        <v>1.871</v>
      </c>
      <c r="M34" s="140">
        <v>1.879</v>
      </c>
      <c r="N34" s="140">
        <v>1.9060000000000001</v>
      </c>
      <c r="O34" s="140">
        <v>1.9820000000000002</v>
      </c>
      <c r="P34" s="140">
        <v>1.9909999999999999</v>
      </c>
      <c r="Q34" s="140">
        <v>1.9930000000000001</v>
      </c>
      <c r="R34" s="140">
        <v>1.994</v>
      </c>
      <c r="S34" s="140">
        <v>2.0180000000000002</v>
      </c>
      <c r="T34" s="140">
        <v>2.0139999999999998</v>
      </c>
      <c r="U34" s="140">
        <v>2.1390000000000002</v>
      </c>
      <c r="V34" s="140">
        <v>2.2039999999999997</v>
      </c>
      <c r="W34" s="140">
        <v>2.2389999999999999</v>
      </c>
      <c r="X34" s="140">
        <v>2.2389999999999999</v>
      </c>
      <c r="Y34" s="140">
        <v>2.2800000000000002</v>
      </c>
      <c r="Z34" s="140">
        <v>2.34</v>
      </c>
      <c r="AA34" s="140">
        <v>2.3730000000000002</v>
      </c>
      <c r="AB34" s="140">
        <v>2.4489999999999998</v>
      </c>
      <c r="AC34" s="140">
        <v>2.4430000000000001</v>
      </c>
      <c r="AD34" s="140">
        <v>2.4998</v>
      </c>
      <c r="AE34" s="140">
        <v>2.6080000000000001</v>
      </c>
      <c r="AF34" s="140">
        <v>2.6470000000000002</v>
      </c>
      <c r="AG34" s="140">
        <v>2.7370000000000001</v>
      </c>
      <c r="AH34" s="140">
        <v>2.7040000000000002</v>
      </c>
      <c r="AI34" s="225">
        <v>1.6879999999999999</v>
      </c>
      <c r="AJ34" s="491">
        <v>-37.573964497041423</v>
      </c>
      <c r="AK34" s="370" t="s">
        <v>35</v>
      </c>
    </row>
    <row r="35" spans="1:37" ht="12.75" customHeight="1">
      <c r="B35" s="142" t="s">
        <v>6</v>
      </c>
      <c r="C35" s="525" t="s">
        <v>39</v>
      </c>
      <c r="D35" s="525" t="s">
        <v>39</v>
      </c>
      <c r="E35" s="526" t="s">
        <v>39</v>
      </c>
      <c r="F35" s="526" t="s">
        <v>39</v>
      </c>
      <c r="G35" s="526" t="s">
        <v>39</v>
      </c>
      <c r="H35" s="526" t="s">
        <v>39</v>
      </c>
      <c r="I35" s="526" t="s">
        <v>39</v>
      </c>
      <c r="J35" s="526" t="s">
        <v>39</v>
      </c>
      <c r="K35" s="526" t="s">
        <v>39</v>
      </c>
      <c r="L35" s="526" t="s">
        <v>39</v>
      </c>
      <c r="M35" s="526" t="s">
        <v>39</v>
      </c>
      <c r="N35" s="526" t="s">
        <v>39</v>
      </c>
      <c r="O35" s="526" t="s">
        <v>39</v>
      </c>
      <c r="P35" s="526" t="s">
        <v>39</v>
      </c>
      <c r="Q35" s="526" t="s">
        <v>39</v>
      </c>
      <c r="R35" s="526" t="s">
        <v>39</v>
      </c>
      <c r="S35" s="526" t="s">
        <v>39</v>
      </c>
      <c r="T35" s="526" t="s">
        <v>39</v>
      </c>
      <c r="U35" s="526" t="s">
        <v>39</v>
      </c>
      <c r="V35" s="526" t="s">
        <v>39</v>
      </c>
      <c r="W35" s="526" t="s">
        <v>39</v>
      </c>
      <c r="X35" s="526" t="s">
        <v>39</v>
      </c>
      <c r="Y35" s="526" t="s">
        <v>39</v>
      </c>
      <c r="Z35" s="526" t="s">
        <v>39</v>
      </c>
      <c r="AA35" s="526" t="s">
        <v>39</v>
      </c>
      <c r="AB35" s="526" t="s">
        <v>39</v>
      </c>
      <c r="AC35" s="526" t="s">
        <v>39</v>
      </c>
      <c r="AD35" s="526" t="s">
        <v>39</v>
      </c>
      <c r="AE35" s="526" t="s">
        <v>39</v>
      </c>
      <c r="AF35" s="526" t="s">
        <v>39</v>
      </c>
      <c r="AG35" s="526" t="s">
        <v>39</v>
      </c>
      <c r="AH35" s="526" t="s">
        <v>39</v>
      </c>
      <c r="AI35" s="512" t="s">
        <v>39</v>
      </c>
      <c r="AJ35" s="588" t="s">
        <v>39</v>
      </c>
      <c r="AK35" s="142" t="s">
        <v>6</v>
      </c>
    </row>
    <row r="36" spans="1:37" s="146" customFormat="1" ht="12.75" customHeight="1">
      <c r="A36" s="150"/>
      <c r="B36" s="138" t="s">
        <v>36</v>
      </c>
      <c r="C36" s="141">
        <v>0.42799999999999999</v>
      </c>
      <c r="D36" s="141">
        <v>0.501</v>
      </c>
      <c r="E36" s="140">
        <v>0.41899999999999998</v>
      </c>
      <c r="F36" s="163">
        <v>0.42</v>
      </c>
      <c r="G36" s="140">
        <v>0.34899999999999998</v>
      </c>
      <c r="H36" s="140">
        <v>0.37</v>
      </c>
      <c r="I36" s="140">
        <v>0.375</v>
      </c>
      <c r="J36" s="140">
        <v>0.38100000000000001</v>
      </c>
      <c r="K36" s="140">
        <v>0.41899999999999998</v>
      </c>
      <c r="L36" s="140">
        <v>0.42699999999999999</v>
      </c>
      <c r="M36" s="140">
        <v>0.46899999999999997</v>
      </c>
      <c r="N36" s="140">
        <v>0.50700000000000001</v>
      </c>
      <c r="O36" s="140">
        <v>0.496</v>
      </c>
      <c r="P36" s="140">
        <v>0.50800000000000001</v>
      </c>
      <c r="Q36" s="140">
        <v>0.498</v>
      </c>
      <c r="R36" s="140">
        <v>0.47599999999999998</v>
      </c>
      <c r="S36" s="140">
        <v>0.45800000000000002</v>
      </c>
      <c r="T36" s="140">
        <v>0.51800000000000002</v>
      </c>
      <c r="U36" s="140">
        <v>0.50800000000000001</v>
      </c>
      <c r="V36" s="140">
        <v>0.53500000000000003</v>
      </c>
      <c r="W36" s="140">
        <v>0.57199999999999995</v>
      </c>
      <c r="X36" s="140">
        <v>0.58799999999999997</v>
      </c>
      <c r="Y36" s="140">
        <v>0.62</v>
      </c>
      <c r="Z36" s="140">
        <v>0.63100000000000001</v>
      </c>
      <c r="AA36" s="140">
        <v>0.66038399999999997</v>
      </c>
      <c r="AB36" s="140">
        <v>0.72891899999999998</v>
      </c>
      <c r="AC36" s="140">
        <v>0.752</v>
      </c>
      <c r="AD36" s="140">
        <v>0.80900000000000005</v>
      </c>
      <c r="AE36" s="140">
        <v>0.88300000000000001</v>
      </c>
      <c r="AF36" s="140">
        <v>0.95799999999999996</v>
      </c>
      <c r="AG36" s="140">
        <v>0.996</v>
      </c>
      <c r="AH36" s="140">
        <v>1.0009999999999999</v>
      </c>
      <c r="AI36" s="225">
        <v>0.53</v>
      </c>
      <c r="AJ36" s="352">
        <v>-47.052947052947047</v>
      </c>
      <c r="AK36" s="138" t="s">
        <v>36</v>
      </c>
    </row>
    <row r="37" spans="1:37" ht="12.75" customHeight="1">
      <c r="B37" s="315" t="s">
        <v>7</v>
      </c>
      <c r="C37" s="527"/>
      <c r="D37" s="527"/>
      <c r="E37" s="471"/>
      <c r="F37" s="471"/>
      <c r="G37" s="471"/>
      <c r="H37" s="471"/>
      <c r="I37" s="471"/>
      <c r="J37" s="471">
        <v>1.5002</v>
      </c>
      <c r="K37" s="471">
        <v>1.5463</v>
      </c>
      <c r="L37" s="471">
        <v>1.5072000000000001</v>
      </c>
      <c r="M37" s="471">
        <v>1.3951</v>
      </c>
      <c r="N37" s="471">
        <v>1.403</v>
      </c>
      <c r="O37" s="471">
        <v>1.403</v>
      </c>
      <c r="P37" s="471">
        <v>1.4358</v>
      </c>
      <c r="Q37" s="471">
        <v>1.4478</v>
      </c>
      <c r="R37" s="471">
        <v>1.4394</v>
      </c>
      <c r="S37" s="154">
        <v>1.4695</v>
      </c>
      <c r="T37" s="471">
        <v>0.78149999999999997</v>
      </c>
      <c r="U37" s="471">
        <v>0.78639999999999999</v>
      </c>
      <c r="V37" s="471">
        <v>0.8226</v>
      </c>
      <c r="W37" s="471">
        <v>0.90310000000000001</v>
      </c>
      <c r="X37" s="471">
        <v>0.93459999999999999</v>
      </c>
      <c r="Y37" s="471">
        <v>0.97819999999999996</v>
      </c>
      <c r="Z37" s="471">
        <v>1.0706</v>
      </c>
      <c r="AA37" s="471">
        <v>1.1303000000000001</v>
      </c>
      <c r="AB37" s="471">
        <v>1.1200000000000001</v>
      </c>
      <c r="AC37" s="471">
        <v>1.1303000000000001</v>
      </c>
      <c r="AD37" s="471">
        <v>1.1533</v>
      </c>
      <c r="AE37" s="471">
        <v>1.1751</v>
      </c>
      <c r="AF37" s="471">
        <v>1.177</v>
      </c>
      <c r="AG37" s="471">
        <v>1.175</v>
      </c>
      <c r="AH37" s="471">
        <v>1.1859999999999999</v>
      </c>
      <c r="AI37" s="562">
        <v>0.80100000000000005</v>
      </c>
      <c r="AJ37" s="465">
        <v>-32.46205733558179</v>
      </c>
      <c r="AK37" s="315" t="s">
        <v>7</v>
      </c>
    </row>
    <row r="38" spans="1:37" ht="12.75" customHeight="1">
      <c r="B38" s="546" t="s">
        <v>82</v>
      </c>
      <c r="C38" s="547" t="s">
        <v>39</v>
      </c>
      <c r="D38" s="547" t="s">
        <v>39</v>
      </c>
      <c r="E38" s="548" t="s">
        <v>39</v>
      </c>
      <c r="F38" s="548" t="s">
        <v>39</v>
      </c>
      <c r="G38" s="548" t="s">
        <v>39</v>
      </c>
      <c r="H38" s="548" t="s">
        <v>39</v>
      </c>
      <c r="I38" s="548" t="s">
        <v>39</v>
      </c>
      <c r="J38" s="548" t="s">
        <v>39</v>
      </c>
      <c r="K38" s="548" t="s">
        <v>39</v>
      </c>
      <c r="L38" s="548" t="s">
        <v>39</v>
      </c>
      <c r="M38" s="548" t="s">
        <v>39</v>
      </c>
      <c r="N38" s="548" t="s">
        <v>39</v>
      </c>
      <c r="O38" s="548" t="s">
        <v>39</v>
      </c>
      <c r="P38" s="548" t="s">
        <v>39</v>
      </c>
      <c r="Q38" s="548" t="s">
        <v>39</v>
      </c>
      <c r="R38" s="548" t="s">
        <v>39</v>
      </c>
      <c r="S38" s="548" t="s">
        <v>39</v>
      </c>
      <c r="T38" s="548" t="s">
        <v>39</v>
      </c>
      <c r="U38" s="548" t="s">
        <v>39</v>
      </c>
      <c r="V38" s="548" t="s">
        <v>39</v>
      </c>
      <c r="W38" s="548" t="s">
        <v>39</v>
      </c>
      <c r="X38" s="548" t="s">
        <v>39</v>
      </c>
      <c r="Y38" s="548" t="s">
        <v>39</v>
      </c>
      <c r="Z38" s="548" t="s">
        <v>39</v>
      </c>
      <c r="AA38" s="548" t="s">
        <v>39</v>
      </c>
      <c r="AB38" s="548" t="s">
        <v>39</v>
      </c>
      <c r="AC38" s="548" t="s">
        <v>39</v>
      </c>
      <c r="AD38" s="548" t="s">
        <v>39</v>
      </c>
      <c r="AE38" s="548" t="s">
        <v>39</v>
      </c>
      <c r="AF38" s="548" t="s">
        <v>39</v>
      </c>
      <c r="AG38" s="548" t="s">
        <v>39</v>
      </c>
      <c r="AH38" s="140" t="s">
        <v>39</v>
      </c>
      <c r="AI38" s="225" t="s">
        <v>39</v>
      </c>
      <c r="AJ38" s="230" t="s">
        <v>39</v>
      </c>
      <c r="AK38" s="546" t="s">
        <v>82</v>
      </c>
    </row>
    <row r="39" spans="1:37" ht="12.75" customHeight="1">
      <c r="B39" s="142" t="s">
        <v>3</v>
      </c>
      <c r="C39" s="149" t="s">
        <v>39</v>
      </c>
      <c r="D39" s="149" t="s">
        <v>39</v>
      </c>
      <c r="E39" s="143" t="s">
        <v>39</v>
      </c>
      <c r="F39" s="143" t="s">
        <v>39</v>
      </c>
      <c r="G39" s="143" t="s">
        <v>39</v>
      </c>
      <c r="H39" s="147" t="s">
        <v>39</v>
      </c>
      <c r="I39" s="147" t="s">
        <v>39</v>
      </c>
      <c r="J39" s="147" t="s">
        <v>39</v>
      </c>
      <c r="K39" s="147" t="s">
        <v>39</v>
      </c>
      <c r="L39" s="147" t="s">
        <v>39</v>
      </c>
      <c r="M39" s="147" t="s">
        <v>39</v>
      </c>
      <c r="N39" s="147" t="s">
        <v>39</v>
      </c>
      <c r="O39" s="147" t="s">
        <v>39</v>
      </c>
      <c r="P39" s="147" t="s">
        <v>39</v>
      </c>
      <c r="Q39" s="147" t="s">
        <v>39</v>
      </c>
      <c r="R39" s="147" t="s">
        <v>39</v>
      </c>
      <c r="S39" s="147" t="s">
        <v>39</v>
      </c>
      <c r="T39" s="147" t="s">
        <v>39</v>
      </c>
      <c r="U39" s="147" t="s">
        <v>39</v>
      </c>
      <c r="V39" s="147" t="s">
        <v>39</v>
      </c>
      <c r="W39" s="147" t="s">
        <v>39</v>
      </c>
      <c r="X39" s="147" t="s">
        <v>39</v>
      </c>
      <c r="Y39" s="147" t="s">
        <v>39</v>
      </c>
      <c r="Z39" s="147" t="s">
        <v>39</v>
      </c>
      <c r="AA39" s="147" t="s">
        <v>39</v>
      </c>
      <c r="AB39" s="147" t="s">
        <v>39</v>
      </c>
      <c r="AC39" s="147" t="s">
        <v>39</v>
      </c>
      <c r="AD39" s="147" t="s">
        <v>39</v>
      </c>
      <c r="AE39" s="147" t="s">
        <v>39</v>
      </c>
      <c r="AF39" s="147" t="s">
        <v>39</v>
      </c>
      <c r="AG39" s="147" t="s">
        <v>39</v>
      </c>
      <c r="AH39" s="147" t="s">
        <v>39</v>
      </c>
      <c r="AI39" s="268" t="s">
        <v>39</v>
      </c>
      <c r="AJ39" s="589" t="s">
        <v>39</v>
      </c>
      <c r="AK39" s="142" t="s">
        <v>3</v>
      </c>
    </row>
    <row r="40" spans="1:37" ht="12.75" customHeight="1">
      <c r="B40" s="138" t="s">
        <v>89</v>
      </c>
      <c r="C40" s="141" t="s">
        <v>39</v>
      </c>
      <c r="D40" s="141" t="s">
        <v>39</v>
      </c>
      <c r="E40" s="140" t="s">
        <v>39</v>
      </c>
      <c r="F40" s="140" t="s">
        <v>39</v>
      </c>
      <c r="G40" s="140" t="s">
        <v>39</v>
      </c>
      <c r="H40" s="140" t="s">
        <v>39</v>
      </c>
      <c r="I40" s="140" t="s">
        <v>39</v>
      </c>
      <c r="J40" s="140" t="s">
        <v>39</v>
      </c>
      <c r="K40" s="140" t="s">
        <v>39</v>
      </c>
      <c r="L40" s="140" t="s">
        <v>39</v>
      </c>
      <c r="M40" s="140" t="s">
        <v>39</v>
      </c>
      <c r="N40" s="140" t="s">
        <v>39</v>
      </c>
      <c r="O40" s="140" t="s">
        <v>39</v>
      </c>
      <c r="P40" s="140" t="s">
        <v>39</v>
      </c>
      <c r="Q40" s="140" t="s">
        <v>39</v>
      </c>
      <c r="R40" s="140" t="s">
        <v>39</v>
      </c>
      <c r="S40" s="140" t="s">
        <v>39</v>
      </c>
      <c r="T40" s="140" t="s">
        <v>39</v>
      </c>
      <c r="U40" s="140" t="s">
        <v>39</v>
      </c>
      <c r="V40" s="140" t="s">
        <v>39</v>
      </c>
      <c r="W40" s="140" t="s">
        <v>39</v>
      </c>
      <c r="X40" s="140" t="s">
        <v>39</v>
      </c>
      <c r="Y40" s="140" t="s">
        <v>39</v>
      </c>
      <c r="Z40" s="140" t="s">
        <v>39</v>
      </c>
      <c r="AA40" s="140" t="s">
        <v>39</v>
      </c>
      <c r="AB40" s="140" t="s">
        <v>39</v>
      </c>
      <c r="AC40" s="140" t="s">
        <v>39</v>
      </c>
      <c r="AD40" s="140" t="s">
        <v>39</v>
      </c>
      <c r="AE40" s="140" t="s">
        <v>39</v>
      </c>
      <c r="AF40" s="140" t="s">
        <v>39</v>
      </c>
      <c r="AG40" s="140" t="s">
        <v>39</v>
      </c>
      <c r="AH40" s="140" t="s">
        <v>39</v>
      </c>
      <c r="AI40" s="225" t="s">
        <v>39</v>
      </c>
      <c r="AJ40" s="230" t="s">
        <v>39</v>
      </c>
      <c r="AK40" s="138" t="s">
        <v>89</v>
      </c>
    </row>
    <row r="41" spans="1:37" s="146" customFormat="1" ht="12.75" customHeight="1">
      <c r="A41" s="150"/>
      <c r="B41" s="142" t="s">
        <v>83</v>
      </c>
      <c r="C41" s="149"/>
      <c r="D41" s="149"/>
      <c r="E41" s="143"/>
      <c r="F41" s="143"/>
      <c r="G41" s="143"/>
      <c r="H41" s="143"/>
      <c r="I41" s="143"/>
      <c r="J41" s="143"/>
      <c r="K41" s="143"/>
      <c r="L41" s="143"/>
      <c r="M41" s="143"/>
      <c r="N41" s="143"/>
      <c r="O41" s="143"/>
      <c r="P41" s="143"/>
      <c r="Q41" s="143"/>
      <c r="R41" s="143"/>
      <c r="S41" s="143"/>
      <c r="T41" s="143"/>
      <c r="U41" s="143"/>
      <c r="V41" s="143"/>
      <c r="W41" s="147"/>
      <c r="X41" s="147"/>
      <c r="Y41" s="147">
        <v>0.43019567558770144</v>
      </c>
      <c r="Z41" s="147">
        <v>0.43539520546182431</v>
      </c>
      <c r="AA41" s="147">
        <v>0.45043191350042133</v>
      </c>
      <c r="AB41" s="147">
        <v>0.46382932349263195</v>
      </c>
      <c r="AC41" s="147">
        <v>0.46490978492133023</v>
      </c>
      <c r="AD41" s="147">
        <v>0.42586941274663298</v>
      </c>
      <c r="AE41" s="147">
        <v>0.48753510761497898</v>
      </c>
      <c r="AF41" s="147">
        <v>0.63100000000000001</v>
      </c>
      <c r="AG41" s="147">
        <v>0.64700000000000002</v>
      </c>
      <c r="AH41" s="147">
        <v>0.64300000000000002</v>
      </c>
      <c r="AI41" s="268">
        <v>0.55400000000000005</v>
      </c>
      <c r="AJ41" s="431">
        <v>-13.841368584758939</v>
      </c>
      <c r="AK41" s="142" t="s">
        <v>83</v>
      </c>
    </row>
    <row r="42" spans="1:37" s="146" customFormat="1" ht="12.75" customHeight="1">
      <c r="A42" s="150"/>
      <c r="B42" s="370" t="s">
        <v>20</v>
      </c>
      <c r="C42" s="141"/>
      <c r="D42" s="141"/>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470"/>
      <c r="AH42" s="470"/>
      <c r="AI42" s="343"/>
      <c r="AJ42" s="549"/>
      <c r="AK42" s="370" t="s">
        <v>20</v>
      </c>
    </row>
    <row r="43" spans="1:37" ht="12.75" customHeight="1">
      <c r="B43" s="361" t="s">
        <v>24</v>
      </c>
      <c r="C43" s="362">
        <v>5.2</v>
      </c>
      <c r="D43" s="362">
        <v>4.3</v>
      </c>
      <c r="E43" s="495">
        <v>6.5</v>
      </c>
      <c r="F43" s="495">
        <v>6.24</v>
      </c>
      <c r="G43" s="495">
        <v>6.15</v>
      </c>
      <c r="H43" s="495">
        <v>6.24</v>
      </c>
      <c r="I43" s="495">
        <v>6.5069999999999997</v>
      </c>
      <c r="J43" s="495">
        <v>6.8109999999999999</v>
      </c>
      <c r="K43" s="495">
        <v>6.6479999999999997</v>
      </c>
      <c r="L43" s="495">
        <v>6.9980000000000002</v>
      </c>
      <c r="M43" s="495">
        <v>7.3479999999999999</v>
      </c>
      <c r="N43" s="495">
        <v>7.8849999999999998</v>
      </c>
      <c r="O43" s="495">
        <v>8.3390000000000004</v>
      </c>
      <c r="P43" s="495">
        <v>8.3460000000000001</v>
      </c>
      <c r="Q43" s="495">
        <v>8.3279999999999994</v>
      </c>
      <c r="R43" s="495">
        <v>8.3000000000000007</v>
      </c>
      <c r="S43" s="495">
        <v>8.6850000000000005</v>
      </c>
      <c r="T43" s="495">
        <v>8.6859999999999999</v>
      </c>
      <c r="U43" s="495">
        <v>9.1240000000000006</v>
      </c>
      <c r="V43" s="495">
        <v>9.4763999999999999</v>
      </c>
      <c r="W43" s="495">
        <v>9.8970000000000002</v>
      </c>
      <c r="X43" s="495">
        <v>9.7280000000000015</v>
      </c>
      <c r="Y43" s="495">
        <v>10.185</v>
      </c>
      <c r="Z43" s="495">
        <v>10.887744566</v>
      </c>
      <c r="AA43" s="495">
        <v>11.558659800000001</v>
      </c>
      <c r="AB43" s="543">
        <v>11.947100000000001</v>
      </c>
      <c r="AC43" s="543">
        <v>12.502099999999999</v>
      </c>
      <c r="AD43" s="544">
        <v>13.2267808832</v>
      </c>
      <c r="AE43" s="544">
        <v>13.688930092800002</v>
      </c>
      <c r="AF43" s="544">
        <v>14.449882079999998</v>
      </c>
      <c r="AG43" s="544">
        <v>14.062900000000001</v>
      </c>
      <c r="AH43" s="544">
        <v>13.607200000000001</v>
      </c>
      <c r="AI43" s="466"/>
      <c r="AJ43" s="545"/>
      <c r="AK43" s="361" t="s">
        <v>24</v>
      </c>
    </row>
    <row r="44" spans="1:37" s="146" customFormat="1" ht="12.75" customHeight="1">
      <c r="A44" s="150"/>
      <c r="B44" s="630" t="s">
        <v>107</v>
      </c>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c r="AK44" s="194"/>
    </row>
    <row r="45" spans="1:37" ht="17.25" customHeight="1">
      <c r="B45" s="208" t="s">
        <v>129</v>
      </c>
      <c r="C45" s="224"/>
      <c r="D45" s="224"/>
      <c r="E45" s="224"/>
      <c r="F45" s="224"/>
      <c r="G45" s="224"/>
      <c r="H45" s="204"/>
      <c r="I45" s="224"/>
      <c r="J45" s="224"/>
      <c r="K45" s="224"/>
      <c r="L45" s="224"/>
      <c r="M45" s="224"/>
      <c r="N45" s="224"/>
      <c r="O45" s="224"/>
      <c r="P45" s="515"/>
      <c r="Q45" s="204"/>
      <c r="R45" s="205"/>
      <c r="S45" s="224"/>
      <c r="T45" s="224"/>
      <c r="U45" s="224"/>
      <c r="V45" s="224"/>
      <c r="W45" s="224"/>
      <c r="X45" s="224"/>
      <c r="Y45" s="224"/>
      <c r="Z45" s="224"/>
      <c r="AA45" s="224"/>
      <c r="AB45" s="224"/>
      <c r="AC45" s="224"/>
      <c r="AD45" s="224"/>
      <c r="AE45" s="224"/>
      <c r="AF45" s="224"/>
      <c r="AG45" s="224"/>
      <c r="AH45" s="224"/>
      <c r="AI45" s="224"/>
      <c r="AJ45" s="357"/>
    </row>
    <row r="46" spans="1:37" ht="12.75" customHeight="1">
      <c r="B46" s="124" t="s">
        <v>105</v>
      </c>
      <c r="C46" s="124"/>
      <c r="D46" s="124"/>
      <c r="E46" s="124"/>
      <c r="F46" s="124"/>
      <c r="G46" s="124"/>
      <c r="H46" s="124"/>
      <c r="I46" s="124"/>
      <c r="J46" s="124"/>
      <c r="K46" s="124"/>
      <c r="L46" s="124"/>
      <c r="O46" s="124"/>
      <c r="P46" s="124"/>
      <c r="Q46" s="124"/>
      <c r="R46" s="124"/>
      <c r="S46" s="222"/>
      <c r="T46" s="222"/>
      <c r="U46" s="222"/>
      <c r="V46" s="222"/>
      <c r="W46" s="222"/>
      <c r="X46" s="222"/>
      <c r="Y46" s="222"/>
      <c r="Z46" s="222"/>
      <c r="AA46" s="222"/>
      <c r="AB46" s="222"/>
      <c r="AC46" s="222"/>
      <c r="AD46" s="222"/>
      <c r="AE46" s="222"/>
      <c r="AF46" s="222"/>
      <c r="AG46" s="122"/>
      <c r="AH46" s="122"/>
      <c r="AI46" s="122"/>
      <c r="AJ46" s="358"/>
    </row>
    <row r="47" spans="1:37" ht="12.75" customHeight="1">
      <c r="B47" s="490" t="s">
        <v>137</v>
      </c>
      <c r="C47" s="124"/>
      <c r="D47" s="124"/>
      <c r="E47" s="124"/>
      <c r="F47" s="124"/>
      <c r="G47" s="124"/>
      <c r="H47" s="124"/>
      <c r="I47" s="124"/>
      <c r="J47" s="124"/>
      <c r="K47" s="124"/>
      <c r="L47" s="124"/>
      <c r="O47" s="124"/>
      <c r="P47" s="124"/>
      <c r="Q47" s="124"/>
      <c r="R47" s="124"/>
      <c r="S47" s="222"/>
      <c r="T47" s="222"/>
      <c r="U47" s="222"/>
      <c r="V47" s="222"/>
      <c r="W47" s="222"/>
      <c r="X47" s="222"/>
      <c r="Y47" s="222"/>
      <c r="Z47" s="222"/>
      <c r="AA47" s="222"/>
      <c r="AB47" s="222"/>
      <c r="AC47" s="222"/>
      <c r="AD47" s="222"/>
      <c r="AE47" s="222"/>
      <c r="AF47" s="222"/>
      <c r="AG47" s="122"/>
      <c r="AH47" s="122"/>
      <c r="AI47" s="122"/>
      <c r="AJ47" s="358"/>
    </row>
    <row r="48" spans="1:37" ht="12.75" customHeight="1">
      <c r="B48" s="123" t="s">
        <v>136</v>
      </c>
      <c r="O48" s="223"/>
      <c r="P48" s="223"/>
      <c r="Q48" s="223"/>
      <c r="R48" s="223"/>
      <c r="S48" s="223"/>
      <c r="T48" s="285"/>
      <c r="U48" s="285"/>
      <c r="V48" s="285"/>
      <c r="W48" s="285"/>
      <c r="X48" s="285"/>
      <c r="Y48" s="285"/>
      <c r="Z48" s="285"/>
      <c r="AA48" s="285"/>
      <c r="AB48" s="285"/>
      <c r="AC48" s="285"/>
      <c r="AD48" s="222"/>
      <c r="AE48" s="222"/>
      <c r="AF48" s="222"/>
      <c r="AG48" s="122"/>
      <c r="AH48" s="122"/>
      <c r="AI48" s="122"/>
      <c r="AJ48" s="359"/>
    </row>
    <row r="49" spans="1:37" ht="12.75" customHeight="1">
      <c r="B49" s="123" t="s">
        <v>94</v>
      </c>
      <c r="C49" s="124"/>
      <c r="D49" s="124"/>
      <c r="E49" s="124"/>
      <c r="F49" s="124"/>
      <c r="G49" s="124"/>
      <c r="H49" s="124"/>
      <c r="I49" s="124"/>
      <c r="J49" s="119"/>
      <c r="K49" s="119"/>
      <c r="L49" s="119"/>
      <c r="M49" s="119"/>
      <c r="N49" s="119"/>
      <c r="O49" s="119"/>
      <c r="P49" s="124"/>
      <c r="Q49" s="124"/>
      <c r="R49" s="124"/>
      <c r="S49" s="221"/>
      <c r="T49" s="221"/>
      <c r="U49" s="221"/>
      <c r="V49" s="221"/>
      <c r="W49" s="221"/>
      <c r="X49" s="221"/>
      <c r="Y49" s="221"/>
      <c r="Z49" s="221"/>
      <c r="AA49" s="249"/>
      <c r="AB49" s="221"/>
      <c r="AC49" s="221"/>
      <c r="AD49" s="221"/>
      <c r="AE49" s="221"/>
      <c r="AF49" s="221"/>
      <c r="AG49" s="122"/>
      <c r="AH49" s="122"/>
      <c r="AI49" s="122"/>
      <c r="AJ49" s="249"/>
    </row>
    <row r="50" spans="1:37" ht="12.75" customHeight="1">
      <c r="A50" s="120"/>
      <c r="B50" s="124" t="s">
        <v>93</v>
      </c>
      <c r="V50" s="221"/>
      <c r="W50" s="221"/>
      <c r="X50" s="221"/>
      <c r="Y50" s="221"/>
      <c r="Z50" s="221"/>
      <c r="AA50" s="249"/>
      <c r="AB50" s="221"/>
      <c r="AC50" s="221"/>
      <c r="AD50" s="221"/>
      <c r="AE50" s="221"/>
      <c r="AF50" s="221"/>
      <c r="AG50" s="122"/>
      <c r="AH50" s="122"/>
      <c r="AI50" s="122"/>
      <c r="AJ50" s="249"/>
      <c r="AK50" s="249"/>
    </row>
    <row r="51" spans="1:37">
      <c r="A51" s="120"/>
      <c r="B51" s="162" t="s">
        <v>96</v>
      </c>
      <c r="V51" s="221"/>
      <c r="W51" s="221"/>
      <c r="X51" s="221"/>
      <c r="Y51" s="221"/>
      <c r="Z51" s="221"/>
      <c r="AA51" s="249"/>
      <c r="AB51" s="221"/>
      <c r="AC51" s="221"/>
      <c r="AD51" s="221"/>
      <c r="AE51" s="221"/>
      <c r="AF51" s="221"/>
      <c r="AG51" s="122"/>
      <c r="AH51" s="122"/>
      <c r="AI51" s="122"/>
      <c r="AJ51" s="249"/>
    </row>
    <row r="52" spans="1:37">
      <c r="A52" s="120"/>
      <c r="B52" s="162" t="s">
        <v>98</v>
      </c>
      <c r="V52" s="221"/>
      <c r="W52" s="221"/>
      <c r="X52" s="221"/>
      <c r="Y52" s="221"/>
      <c r="Z52" s="221"/>
    </row>
    <row r="53" spans="1:37">
      <c r="A53" s="120"/>
      <c r="B53" s="120" t="s">
        <v>148</v>
      </c>
      <c r="P53" s="631"/>
      <c r="V53" s="221"/>
      <c r="W53" s="221"/>
      <c r="X53" s="221"/>
      <c r="Y53" s="221"/>
      <c r="Z53" s="221"/>
    </row>
    <row r="54" spans="1:37" ht="12.75" customHeight="1">
      <c r="A54" s="120"/>
      <c r="P54" s="631"/>
      <c r="V54" s="221"/>
      <c r="W54" s="221"/>
      <c r="X54" s="221"/>
      <c r="Y54" s="221"/>
      <c r="Z54" s="221"/>
    </row>
  </sheetData>
  <mergeCells count="4">
    <mergeCell ref="B2:AJ2"/>
    <mergeCell ref="B44:AJ44"/>
    <mergeCell ref="P53:P54"/>
    <mergeCell ref="AH3:AI3"/>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74"/>
  <sheetViews>
    <sheetView zoomScaleNormal="100" workbookViewId="0">
      <selection activeCell="AG29" sqref="AG29"/>
    </sheetView>
  </sheetViews>
  <sheetFormatPr defaultRowHeight="11.25"/>
  <cols>
    <col min="1" max="1" width="2.7109375" style="120" customWidth="1"/>
    <col min="2" max="2" width="4.7109375" style="120" customWidth="1"/>
    <col min="3" max="20" width="6.7109375" style="120" customWidth="1"/>
    <col min="21" max="24" width="7.28515625" style="120" customWidth="1"/>
    <col min="25" max="25" width="6.28515625" style="120" customWidth="1"/>
    <col min="26" max="35" width="7.28515625" style="120" customWidth="1"/>
    <col min="36" max="43" width="9" style="120" hidden="1" customWidth="1"/>
    <col min="44" max="44" width="9" style="120" customWidth="1"/>
    <col min="45" max="45" width="6" style="374" customWidth="1"/>
    <col min="46" max="46" width="4.85546875" style="120" customWidth="1"/>
    <col min="47" max="16384" width="9.140625" style="120"/>
  </cols>
  <sheetData>
    <row r="1" spans="1:46" ht="14.25" customHeight="1">
      <c r="B1" s="199"/>
      <c r="C1" s="198"/>
      <c r="D1" s="198"/>
      <c r="E1" s="198"/>
      <c r="F1" s="198"/>
      <c r="G1" s="198"/>
      <c r="H1" s="198"/>
      <c r="I1" s="198"/>
      <c r="J1" s="198"/>
      <c r="K1" s="198"/>
      <c r="L1" s="198"/>
      <c r="M1" s="198"/>
      <c r="N1" s="198"/>
      <c r="O1" s="198"/>
      <c r="P1" s="198"/>
      <c r="Q1" s="248"/>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T1" s="196" t="s">
        <v>73</v>
      </c>
    </row>
    <row r="2" spans="1:46" s="124" customFormat="1" ht="30" customHeight="1">
      <c r="B2" s="637" t="s">
        <v>43</v>
      </c>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row>
    <row r="3" spans="1:46" ht="14.25" customHeight="1">
      <c r="C3" s="194"/>
      <c r="D3" s="194"/>
      <c r="E3" s="194"/>
      <c r="F3" s="194"/>
      <c r="G3" s="194"/>
      <c r="H3" s="194"/>
      <c r="I3" s="194"/>
      <c r="J3" s="172"/>
      <c r="K3" s="194"/>
      <c r="L3" s="194"/>
      <c r="M3" s="194"/>
      <c r="N3" s="194"/>
      <c r="O3" s="194"/>
      <c r="P3" s="194"/>
      <c r="Q3" s="194"/>
      <c r="R3" s="194"/>
      <c r="Y3" s="194"/>
      <c r="Z3" s="194"/>
      <c r="AA3" s="194"/>
      <c r="AB3" s="194"/>
      <c r="AF3" s="194"/>
      <c r="AG3" s="642" t="s">
        <v>84</v>
      </c>
      <c r="AH3" s="642"/>
      <c r="AI3" s="642"/>
      <c r="AJ3" s="194"/>
      <c r="AK3" s="194"/>
      <c r="AL3" s="194"/>
      <c r="AM3" s="194"/>
      <c r="AN3" s="194"/>
      <c r="AO3" s="194"/>
      <c r="AP3" s="194"/>
      <c r="AQ3" s="194"/>
      <c r="AR3" s="194"/>
      <c r="AS3" s="375"/>
      <c r="AT3" s="194"/>
    </row>
    <row r="4" spans="1:46" ht="24.75" customHeight="1">
      <c r="B4" s="192"/>
      <c r="C4" s="191">
        <v>1970</v>
      </c>
      <c r="D4" s="191">
        <v>1980</v>
      </c>
      <c r="E4" s="190">
        <v>1990</v>
      </c>
      <c r="F4" s="190">
        <v>1991</v>
      </c>
      <c r="G4" s="190">
        <v>1992</v>
      </c>
      <c r="H4" s="190">
        <v>1993</v>
      </c>
      <c r="I4" s="190">
        <v>1994</v>
      </c>
      <c r="J4" s="190">
        <v>1995</v>
      </c>
      <c r="K4" s="190">
        <v>1996</v>
      </c>
      <c r="L4" s="190">
        <v>1997</v>
      </c>
      <c r="M4" s="190">
        <v>1998</v>
      </c>
      <c r="N4" s="190">
        <v>1999</v>
      </c>
      <c r="O4" s="190">
        <v>2000</v>
      </c>
      <c r="P4" s="190">
        <v>2001</v>
      </c>
      <c r="Q4" s="190">
        <v>2002</v>
      </c>
      <c r="R4" s="190">
        <v>2003</v>
      </c>
      <c r="S4" s="190">
        <v>2004</v>
      </c>
      <c r="T4" s="190">
        <v>2005</v>
      </c>
      <c r="U4" s="190">
        <v>2006</v>
      </c>
      <c r="V4" s="190">
        <v>2007</v>
      </c>
      <c r="W4" s="190">
        <v>2008</v>
      </c>
      <c r="X4" s="190">
        <v>2009</v>
      </c>
      <c r="Y4" s="190">
        <v>2010</v>
      </c>
      <c r="Z4" s="190">
        <v>2011</v>
      </c>
      <c r="AA4" s="190">
        <v>2012</v>
      </c>
      <c r="AB4" s="190">
        <v>2013</v>
      </c>
      <c r="AC4" s="262">
        <v>2014</v>
      </c>
      <c r="AD4" s="262">
        <v>2015</v>
      </c>
      <c r="AE4" s="262">
        <v>2016</v>
      </c>
      <c r="AF4" s="262">
        <v>2017</v>
      </c>
      <c r="AG4" s="262">
        <v>2018</v>
      </c>
      <c r="AH4" s="262">
        <v>2019</v>
      </c>
      <c r="AI4" s="262">
        <v>2020</v>
      </c>
      <c r="AJ4" s="635" t="s">
        <v>88</v>
      </c>
      <c r="AK4" s="635"/>
      <c r="AL4" s="635"/>
      <c r="AM4" s="635"/>
      <c r="AN4" s="635"/>
      <c r="AO4" s="635"/>
      <c r="AP4" s="635"/>
      <c r="AQ4" s="635"/>
      <c r="AR4" s="636"/>
      <c r="AS4" s="372" t="s">
        <v>175</v>
      </c>
      <c r="AT4" s="219"/>
    </row>
    <row r="5" spans="1:46" ht="13.5" customHeight="1">
      <c r="B5" s="189"/>
      <c r="C5" s="188"/>
      <c r="D5" s="188"/>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247">
        <v>2012</v>
      </c>
      <c r="AK5" s="247">
        <v>2013</v>
      </c>
      <c r="AL5" s="270">
        <v>2014</v>
      </c>
      <c r="AM5" s="270">
        <v>2015</v>
      </c>
      <c r="AN5" s="270">
        <v>2016</v>
      </c>
      <c r="AO5" s="270">
        <v>2017</v>
      </c>
      <c r="AP5" s="270">
        <v>2018</v>
      </c>
      <c r="AQ5" s="270">
        <v>2019</v>
      </c>
      <c r="AR5" s="270">
        <v>2020</v>
      </c>
      <c r="AS5" s="373" t="s">
        <v>38</v>
      </c>
      <c r="AT5" s="219"/>
    </row>
    <row r="6" spans="1:46" ht="12.75" customHeight="1">
      <c r="B6" s="297" t="s">
        <v>106</v>
      </c>
      <c r="C6" s="300">
        <v>299.56699999999995</v>
      </c>
      <c r="D6" s="300">
        <v>339.09900000000005</v>
      </c>
      <c r="E6" s="298">
        <v>362.053</v>
      </c>
      <c r="F6" s="298">
        <v>345.55400000000003</v>
      </c>
      <c r="G6" s="298">
        <v>334.85500000000002</v>
      </c>
      <c r="H6" s="298">
        <v>311.09099999999995</v>
      </c>
      <c r="I6" s="298">
        <v>306.49</v>
      </c>
      <c r="J6" s="298">
        <v>312.65000000000009</v>
      </c>
      <c r="K6" s="298">
        <v>315.47100000000012</v>
      </c>
      <c r="L6" s="298">
        <v>313.14999999999992</v>
      </c>
      <c r="M6" s="298">
        <v>311.64800000000008</v>
      </c>
      <c r="N6" s="298">
        <v>316.50700000000001</v>
      </c>
      <c r="O6" s="298">
        <v>338.58678502490824</v>
      </c>
      <c r="P6" s="298">
        <v>339.89458030944149</v>
      </c>
      <c r="Q6" s="298">
        <v>331.90780261380462</v>
      </c>
      <c r="R6" s="298">
        <v>326.77894756335343</v>
      </c>
      <c r="S6" s="298">
        <v>331.947</v>
      </c>
      <c r="T6" s="298">
        <v>339.82400000000007</v>
      </c>
      <c r="U6" s="298">
        <v>349.37900000000002</v>
      </c>
      <c r="V6" s="298">
        <v>353.35600000000005</v>
      </c>
      <c r="W6" s="298">
        <v>366.58582500000006</v>
      </c>
      <c r="X6" s="298">
        <v>359.25000000000006</v>
      </c>
      <c r="Y6" s="298">
        <v>358.28699999999992</v>
      </c>
      <c r="Z6" s="298">
        <v>364.05000000000007</v>
      </c>
      <c r="AA6" s="298">
        <v>367.29600000000005</v>
      </c>
      <c r="AB6" s="298">
        <v>371.79399999999993</v>
      </c>
      <c r="AC6" s="298">
        <v>376.27699999999999</v>
      </c>
      <c r="AD6" s="298">
        <v>381.55199999999996</v>
      </c>
      <c r="AE6" s="298">
        <v>386.52356499999996</v>
      </c>
      <c r="AF6" s="298">
        <v>400.81900000000007</v>
      </c>
      <c r="AG6" s="298">
        <v>407.30500000000001</v>
      </c>
      <c r="AH6" s="298">
        <v>420.916</v>
      </c>
      <c r="AI6" s="298">
        <v>227.262</v>
      </c>
      <c r="AJ6" s="299"/>
      <c r="AK6" s="299"/>
      <c r="AL6" s="299"/>
      <c r="AM6" s="299"/>
      <c r="AN6" s="299"/>
      <c r="AO6" s="299"/>
      <c r="AP6" s="299"/>
      <c r="AQ6" s="498">
        <v>58.899748822523712</v>
      </c>
      <c r="AR6" s="498">
        <v>65.81</v>
      </c>
      <c r="AS6" s="351">
        <v>-46.007754516340547</v>
      </c>
      <c r="AT6" s="297" t="s">
        <v>106</v>
      </c>
    </row>
    <row r="7" spans="1:46" ht="12.75" customHeight="1">
      <c r="A7" s="134"/>
      <c r="B7" s="297" t="s">
        <v>90</v>
      </c>
      <c r="C7" s="300">
        <v>330.16699999999997</v>
      </c>
      <c r="D7" s="300">
        <v>369.59900000000005</v>
      </c>
      <c r="E7" s="298">
        <v>395.45299999999997</v>
      </c>
      <c r="F7" s="298">
        <v>378.25400000000002</v>
      </c>
      <c r="G7" s="298">
        <v>366.755</v>
      </c>
      <c r="H7" s="298">
        <v>341.69099999999997</v>
      </c>
      <c r="I7" s="298">
        <v>335.39</v>
      </c>
      <c r="J7" s="298">
        <v>342.92070000000007</v>
      </c>
      <c r="K7" s="298">
        <v>347.81880000000012</v>
      </c>
      <c r="L7" s="298">
        <v>348.03559999999993</v>
      </c>
      <c r="M7" s="298">
        <v>348.1452000000001</v>
      </c>
      <c r="N7" s="298">
        <v>355.20069999999998</v>
      </c>
      <c r="O7" s="298">
        <v>376.99288502490822</v>
      </c>
      <c r="P7" s="298">
        <v>379.27528030944148</v>
      </c>
      <c r="Q7" s="298">
        <v>371.8311026138046</v>
      </c>
      <c r="R7" s="298">
        <v>367.94294756335341</v>
      </c>
      <c r="S7" s="298">
        <v>375.42099999999999</v>
      </c>
      <c r="T7" s="298">
        <v>384.46600000000007</v>
      </c>
      <c r="U7" s="298">
        <v>396.67600000000004</v>
      </c>
      <c r="V7" s="298">
        <v>403.83000000000004</v>
      </c>
      <c r="W7" s="298">
        <v>419.58782500000007</v>
      </c>
      <c r="X7" s="298">
        <v>412.01500000000004</v>
      </c>
      <c r="Y7" s="298">
        <v>414.11799999999994</v>
      </c>
      <c r="Z7" s="298">
        <v>422.51200000000006</v>
      </c>
      <c r="AA7" s="298">
        <v>428.07900000000006</v>
      </c>
      <c r="AB7" s="298">
        <v>433.74399999999991</v>
      </c>
      <c r="AC7" s="298">
        <v>440.988</v>
      </c>
      <c r="AD7" s="298">
        <v>448.14599999999996</v>
      </c>
      <c r="AE7" s="298">
        <v>454.53356499999995</v>
      </c>
      <c r="AF7" s="298">
        <v>469.73100000000011</v>
      </c>
      <c r="AG7" s="298">
        <v>477.01100000000002</v>
      </c>
      <c r="AH7" s="298">
        <v>492.73899999999998</v>
      </c>
      <c r="AI7" s="497"/>
      <c r="AJ7" s="299"/>
      <c r="AK7" s="299"/>
      <c r="AL7" s="299"/>
      <c r="AM7" s="299"/>
      <c r="AN7" s="299"/>
      <c r="AO7" s="299"/>
      <c r="AP7" s="299"/>
      <c r="AQ7" s="498"/>
      <c r="AR7" s="498"/>
      <c r="AS7" s="351"/>
      <c r="AT7" s="297" t="s">
        <v>90</v>
      </c>
    </row>
    <row r="8" spans="1:46" ht="12.75" customHeight="1">
      <c r="A8" s="134"/>
      <c r="B8" s="138" t="s">
        <v>25</v>
      </c>
      <c r="C8" s="171">
        <v>8.26</v>
      </c>
      <c r="D8" s="171">
        <v>6.9630000000000001</v>
      </c>
      <c r="E8" s="172">
        <v>6.5389999999999997</v>
      </c>
      <c r="F8" s="172">
        <v>6.77</v>
      </c>
      <c r="G8" s="172">
        <v>6.798</v>
      </c>
      <c r="H8" s="172">
        <v>6.694</v>
      </c>
      <c r="I8" s="172">
        <v>6.6379999999999999</v>
      </c>
      <c r="J8" s="172">
        <v>6.7569999999999997</v>
      </c>
      <c r="K8" s="172">
        <v>6.7880000000000003</v>
      </c>
      <c r="L8" s="172">
        <v>6.98</v>
      </c>
      <c r="M8" s="172">
        <v>7.0970000000000004</v>
      </c>
      <c r="N8" s="172">
        <v>7.3540000000000001</v>
      </c>
      <c r="O8" s="172">
        <v>7.734</v>
      </c>
      <c r="P8" s="172">
        <v>8.0380000000000003</v>
      </c>
      <c r="Q8" s="172">
        <v>8.26</v>
      </c>
      <c r="R8" s="172">
        <v>8.2650000000000006</v>
      </c>
      <c r="S8" s="172">
        <v>9.2249999999999996</v>
      </c>
      <c r="T8" s="172">
        <v>8.51</v>
      </c>
      <c r="U8" s="172">
        <v>8.9640000000000004</v>
      </c>
      <c r="V8" s="172">
        <v>9.4030000000000005</v>
      </c>
      <c r="W8" s="172">
        <v>10.138999999999999</v>
      </c>
      <c r="X8" s="172">
        <v>10.237</v>
      </c>
      <c r="Y8" s="172">
        <v>10.564</v>
      </c>
      <c r="Z8" s="172">
        <v>10.669</v>
      </c>
      <c r="AA8" s="172">
        <v>10.856999999999999</v>
      </c>
      <c r="AB8" s="371">
        <v>10.885999999999999</v>
      </c>
      <c r="AC8" s="172">
        <v>10.975</v>
      </c>
      <c r="AD8" s="446">
        <v>10.333</v>
      </c>
      <c r="AE8" s="172">
        <v>10.025399999999999</v>
      </c>
      <c r="AF8" s="172">
        <v>10.366</v>
      </c>
      <c r="AG8" s="172">
        <v>10.71</v>
      </c>
      <c r="AH8" s="140">
        <v>11.064</v>
      </c>
      <c r="AI8" s="140">
        <v>7.4960000000000004</v>
      </c>
      <c r="AJ8" s="242">
        <v>11.064</v>
      </c>
      <c r="AK8" s="242">
        <v>89.334925592504135</v>
      </c>
      <c r="AL8" s="242">
        <v>90.4</v>
      </c>
      <c r="AM8" s="242"/>
      <c r="AN8" s="243"/>
      <c r="AO8" s="243"/>
      <c r="AP8" s="485"/>
      <c r="AQ8" s="242">
        <v>89.668567650219003</v>
      </c>
      <c r="AR8" s="241">
        <v>94.193301922832035</v>
      </c>
      <c r="AS8" s="352">
        <v>-32.248734634851772</v>
      </c>
      <c r="AT8" s="138" t="s">
        <v>25</v>
      </c>
    </row>
    <row r="9" spans="1:46" ht="12.75" customHeight="1">
      <c r="A9" s="134"/>
      <c r="B9" s="167" t="s">
        <v>8</v>
      </c>
      <c r="C9" s="168">
        <v>6.2240000000000002</v>
      </c>
      <c r="D9" s="168">
        <v>7.0549999999999997</v>
      </c>
      <c r="E9" s="169">
        <v>7.7930000000000001</v>
      </c>
      <c r="F9" s="169">
        <v>4.8659999999999997</v>
      </c>
      <c r="G9" s="169">
        <v>5.3929999999999998</v>
      </c>
      <c r="H9" s="169">
        <v>5.8369999999999997</v>
      </c>
      <c r="I9" s="169">
        <v>5.0590000000000002</v>
      </c>
      <c r="J9" s="169">
        <v>4.6929999999999996</v>
      </c>
      <c r="K9" s="169">
        <v>5.0650000000000004</v>
      </c>
      <c r="L9" s="169">
        <v>5.8860000000000001</v>
      </c>
      <c r="M9" s="169">
        <v>4.74</v>
      </c>
      <c r="N9" s="169">
        <v>3.819</v>
      </c>
      <c r="O9" s="169">
        <v>3.472</v>
      </c>
      <c r="P9" s="169">
        <v>2.99</v>
      </c>
      <c r="Q9" s="169">
        <v>2.5979999999999999</v>
      </c>
      <c r="R9" s="169">
        <v>2.5169999999999999</v>
      </c>
      <c r="S9" s="169">
        <v>2.4039999999999999</v>
      </c>
      <c r="T9" s="169">
        <v>2.3889999999999998</v>
      </c>
      <c r="U9" s="169">
        <v>2.411</v>
      </c>
      <c r="V9" s="169">
        <v>2.4039999999999999</v>
      </c>
      <c r="W9" s="169">
        <v>2.3170000000000002</v>
      </c>
      <c r="X9" s="169">
        <v>2.1379999999999999</v>
      </c>
      <c r="Y9" s="169">
        <v>2.09</v>
      </c>
      <c r="Z9" s="169">
        <v>2.0590000000000002</v>
      </c>
      <c r="AA9" s="169">
        <v>1.87</v>
      </c>
      <c r="AB9" s="169">
        <v>1.821</v>
      </c>
      <c r="AC9" s="169">
        <v>1.698</v>
      </c>
      <c r="AD9" s="169">
        <v>1.5489999999999999</v>
      </c>
      <c r="AE9" s="169">
        <v>1.4550000000000001</v>
      </c>
      <c r="AF9" s="169">
        <v>1.4339999999999999</v>
      </c>
      <c r="AG9" s="169">
        <v>1.476</v>
      </c>
      <c r="AH9" s="169">
        <v>1.52</v>
      </c>
      <c r="AI9" s="169">
        <v>1.1180000000000001</v>
      </c>
      <c r="AJ9" s="242">
        <v>85.273416350839199</v>
      </c>
      <c r="AK9" s="242">
        <v>88.083470620538165</v>
      </c>
      <c r="AL9" s="242">
        <v>91.2</v>
      </c>
      <c r="AM9" s="242">
        <v>94.150238371343903</v>
      </c>
      <c r="AN9" s="242">
        <v>92.194252006310393</v>
      </c>
      <c r="AO9" s="242">
        <v>94.150238371343903</v>
      </c>
      <c r="AP9" s="242">
        <v>98.485872651074757</v>
      </c>
      <c r="AQ9" s="242">
        <v>98.116550728442093</v>
      </c>
      <c r="AR9" s="241">
        <v>99.383543285982327</v>
      </c>
      <c r="AS9" s="353">
        <v>-26.44736842105263</v>
      </c>
      <c r="AT9" s="167" t="s">
        <v>8</v>
      </c>
    </row>
    <row r="10" spans="1:46" ht="12.75" customHeight="1">
      <c r="A10" s="134"/>
      <c r="B10" s="138" t="s">
        <v>10</v>
      </c>
      <c r="C10" s="182"/>
      <c r="D10" s="182"/>
      <c r="E10" s="183">
        <v>13.313000000000001</v>
      </c>
      <c r="F10" s="237">
        <v>12.5</v>
      </c>
      <c r="G10" s="183">
        <v>11.147</v>
      </c>
      <c r="H10" s="183">
        <v>8.548</v>
      </c>
      <c r="I10" s="183">
        <v>8.4809999999999999</v>
      </c>
      <c r="J10" s="183">
        <v>8.0229999999999997</v>
      </c>
      <c r="K10" s="183">
        <v>8.1110000000000007</v>
      </c>
      <c r="L10" s="183">
        <v>7.71</v>
      </c>
      <c r="M10" s="183">
        <v>7.0010000000000003</v>
      </c>
      <c r="N10" s="183">
        <v>6.9290000000000003</v>
      </c>
      <c r="O10" s="183">
        <v>7.3</v>
      </c>
      <c r="P10" s="183">
        <v>7.2990000000000004</v>
      </c>
      <c r="Q10" s="183">
        <v>6.5970000000000004</v>
      </c>
      <c r="R10" s="183">
        <v>6.5179999999999998</v>
      </c>
      <c r="S10" s="183">
        <v>6.58</v>
      </c>
      <c r="T10" s="183">
        <v>6.6669999999999998</v>
      </c>
      <c r="U10" s="183">
        <v>6.9219999999999997</v>
      </c>
      <c r="V10" s="183">
        <v>6.8979999999999997</v>
      </c>
      <c r="W10" s="183">
        <v>6.7729999999999997</v>
      </c>
      <c r="X10" s="183">
        <v>6.4720000000000004</v>
      </c>
      <c r="Y10" s="183">
        <v>6.5590000000000002</v>
      </c>
      <c r="Z10" s="183">
        <v>6.6689999999999996</v>
      </c>
      <c r="AA10" s="183">
        <v>7.1959999999999997</v>
      </c>
      <c r="AB10" s="183">
        <v>7.5119999999999996</v>
      </c>
      <c r="AC10" s="183">
        <v>7.6440000000000001</v>
      </c>
      <c r="AD10" s="183">
        <v>8.125</v>
      </c>
      <c r="AE10" s="183">
        <v>8.7379999999999995</v>
      </c>
      <c r="AF10" s="183">
        <v>9.4030000000000005</v>
      </c>
      <c r="AG10" s="183">
        <v>10.220000000000001</v>
      </c>
      <c r="AH10" s="183">
        <v>10.856</v>
      </c>
      <c r="AI10" s="183">
        <v>6.6230000000000002</v>
      </c>
      <c r="AJ10" s="242">
        <v>92.307692307692307</v>
      </c>
      <c r="AK10" s="242"/>
      <c r="AL10" s="242">
        <v>93.2</v>
      </c>
      <c r="AM10" s="242">
        <v>99.998794919380103</v>
      </c>
      <c r="AN10" s="242">
        <v>94.990387877417206</v>
      </c>
      <c r="AO10" s="242">
        <v>84.3</v>
      </c>
      <c r="AP10" s="242">
        <v>85.827338129496411</v>
      </c>
      <c r="AQ10" s="242">
        <v>86.41428649845389</v>
      </c>
      <c r="AR10" s="241">
        <v>92.071402122932597</v>
      </c>
      <c r="AS10" s="352">
        <v>-38.992262343404569</v>
      </c>
      <c r="AT10" s="138" t="s">
        <v>10</v>
      </c>
    </row>
    <row r="11" spans="1:46" s="146" customFormat="1" ht="12.75" customHeight="1">
      <c r="A11" s="150"/>
      <c r="B11" s="167" t="s">
        <v>21</v>
      </c>
      <c r="C11" s="168">
        <v>3.8980000000000001</v>
      </c>
      <c r="D11" s="168">
        <v>3.8029999999999999</v>
      </c>
      <c r="E11" s="169">
        <v>5.0510000000000002</v>
      </c>
      <c r="F11" s="169">
        <v>4.9130000000000003</v>
      </c>
      <c r="G11" s="169">
        <v>4.9740000000000002</v>
      </c>
      <c r="H11" s="169">
        <v>4.9390000000000001</v>
      </c>
      <c r="I11" s="169">
        <v>5.0519999999999996</v>
      </c>
      <c r="J11" s="169">
        <v>4.8879999999999999</v>
      </c>
      <c r="K11" s="169">
        <v>4.8209999999999997</v>
      </c>
      <c r="L11" s="169">
        <v>5.173</v>
      </c>
      <c r="M11" s="169">
        <v>5.3650000000000002</v>
      </c>
      <c r="N11" s="169">
        <v>5.31</v>
      </c>
      <c r="O11" s="169">
        <v>5.5369999999999999</v>
      </c>
      <c r="P11" s="169">
        <v>5.7210000000000001</v>
      </c>
      <c r="Q11" s="169">
        <v>5.7450000000000001</v>
      </c>
      <c r="R11" s="169">
        <v>5.8259999999999996</v>
      </c>
      <c r="S11" s="169">
        <v>5.9459999999999997</v>
      </c>
      <c r="T11" s="169">
        <v>5.9740000000000002</v>
      </c>
      <c r="U11" s="169">
        <v>6.11</v>
      </c>
      <c r="V11" s="169">
        <v>6.1760000000000002</v>
      </c>
      <c r="W11" s="169">
        <v>6.28</v>
      </c>
      <c r="X11" s="169">
        <v>6.1520000000000001</v>
      </c>
      <c r="Y11" s="169">
        <v>6.3380000000000001</v>
      </c>
      <c r="Z11" s="169">
        <v>6.3650000000000002</v>
      </c>
      <c r="AA11" s="169">
        <v>6.5170000000000003</v>
      </c>
      <c r="AB11" s="169">
        <v>6.5510000000000002</v>
      </c>
      <c r="AC11" s="169">
        <v>6.5129999999999999</v>
      </c>
      <c r="AD11" s="169">
        <v>6.5060000000000002</v>
      </c>
      <c r="AE11" s="169">
        <v>6.3319999999999999</v>
      </c>
      <c r="AF11" s="169">
        <v>6.28</v>
      </c>
      <c r="AG11" s="169">
        <v>6.1970000000000001</v>
      </c>
      <c r="AH11" s="169">
        <v>6.1740000000000004</v>
      </c>
      <c r="AI11" s="169">
        <v>3.94</v>
      </c>
      <c r="AJ11" s="242">
        <v>90.592086535724448</v>
      </c>
      <c r="AK11" s="242">
        <v>95.972300734878459</v>
      </c>
      <c r="AL11" s="242">
        <v>100</v>
      </c>
      <c r="AM11" s="242">
        <v>100</v>
      </c>
      <c r="AN11" s="242">
        <v>100</v>
      </c>
      <c r="AO11" s="242"/>
      <c r="AP11" s="242">
        <v>100</v>
      </c>
      <c r="AQ11" s="242">
        <v>100</v>
      </c>
      <c r="AR11" s="241">
        <v>100</v>
      </c>
      <c r="AS11" s="353">
        <v>-36.183997408487215</v>
      </c>
      <c r="AT11" s="167" t="s">
        <v>21</v>
      </c>
    </row>
    <row r="12" spans="1:46" ht="12.75" customHeight="1">
      <c r="A12" s="134"/>
      <c r="B12" s="138" t="s">
        <v>26</v>
      </c>
      <c r="C12" s="182">
        <v>62.4</v>
      </c>
      <c r="D12" s="182">
        <v>62.499000000000002</v>
      </c>
      <c r="E12" s="183">
        <v>61.024000000000001</v>
      </c>
      <c r="F12" s="183">
        <v>67.31</v>
      </c>
      <c r="G12" s="216">
        <v>67.55</v>
      </c>
      <c r="H12" s="183">
        <v>63.360999999999997</v>
      </c>
      <c r="I12" s="183">
        <v>65.2</v>
      </c>
      <c r="J12" s="183">
        <v>70.977000000000004</v>
      </c>
      <c r="K12" s="183">
        <v>71.73</v>
      </c>
      <c r="L12" s="183">
        <v>72.402999999999992</v>
      </c>
      <c r="M12" s="183">
        <v>72.665999999999997</v>
      </c>
      <c r="N12" s="183">
        <v>73.795999999999992</v>
      </c>
      <c r="O12" s="183">
        <v>75.403999999999996</v>
      </c>
      <c r="P12" s="183">
        <v>75.753999999999991</v>
      </c>
      <c r="Q12" s="183">
        <v>70.819000000000003</v>
      </c>
      <c r="R12" s="183">
        <v>71.293000000000006</v>
      </c>
      <c r="S12" s="183">
        <v>72.900000000000006</v>
      </c>
      <c r="T12" s="183">
        <v>76.8</v>
      </c>
      <c r="U12" s="183">
        <v>79</v>
      </c>
      <c r="V12" s="183">
        <v>79.106999999999999</v>
      </c>
      <c r="W12" s="183">
        <v>82.538825000000003</v>
      </c>
      <c r="X12" s="183">
        <v>82.254000000000005</v>
      </c>
      <c r="Y12" s="183">
        <v>83.891999999999996</v>
      </c>
      <c r="Z12" s="183">
        <v>85.412999999999997</v>
      </c>
      <c r="AA12" s="183">
        <v>88.795000000000002</v>
      </c>
      <c r="AB12" s="183">
        <v>89.614999999999995</v>
      </c>
      <c r="AC12" s="183">
        <v>90.975999999999999</v>
      </c>
      <c r="AD12" s="183">
        <v>91.709000000000003</v>
      </c>
      <c r="AE12" s="183">
        <v>94.195999999999998</v>
      </c>
      <c r="AF12" s="183">
        <v>95.55</v>
      </c>
      <c r="AG12" s="183">
        <v>98.2</v>
      </c>
      <c r="AH12" s="183">
        <v>100.252</v>
      </c>
      <c r="AI12" s="183">
        <v>57.786999999999999</v>
      </c>
      <c r="AJ12" s="242"/>
      <c r="AK12" s="242">
        <v>60.311042341965873</v>
      </c>
      <c r="AL12" s="242">
        <v>60.1</v>
      </c>
      <c r="AM12" s="242">
        <v>59.391965255157444</v>
      </c>
      <c r="AN12" s="242">
        <v>58.526315789473706</v>
      </c>
      <c r="AO12" s="242">
        <v>58.6</v>
      </c>
      <c r="AP12" s="242">
        <v>56.856856856856851</v>
      </c>
      <c r="AQ12" s="242">
        <v>56.073858114674501</v>
      </c>
      <c r="AR12" s="241">
        <v>59.663865546218489</v>
      </c>
      <c r="AS12" s="352">
        <v>-42.358257191876469</v>
      </c>
      <c r="AT12" s="138" t="s">
        <v>26</v>
      </c>
    </row>
    <row r="13" spans="1:46" s="146" customFormat="1" ht="12.75" customHeight="1">
      <c r="A13" s="150"/>
      <c r="B13" s="167" t="s">
        <v>11</v>
      </c>
      <c r="C13" s="168">
        <v>1.2310000000000001</v>
      </c>
      <c r="D13" s="168">
        <v>1.5529999999999999</v>
      </c>
      <c r="E13" s="169">
        <v>1.51</v>
      </c>
      <c r="F13" s="169">
        <v>1.2729999999999999</v>
      </c>
      <c r="G13" s="169">
        <v>0.95</v>
      </c>
      <c r="H13" s="169">
        <v>0.72199999999999998</v>
      </c>
      <c r="I13" s="169">
        <v>0.53700000000000003</v>
      </c>
      <c r="J13" s="169">
        <v>0.42099999999999999</v>
      </c>
      <c r="K13" s="169">
        <v>0.309</v>
      </c>
      <c r="L13" s="169">
        <v>0.26200000000000001</v>
      </c>
      <c r="M13" s="169">
        <v>0.23599999999999999</v>
      </c>
      <c r="N13" s="169">
        <v>0.23799999999999999</v>
      </c>
      <c r="O13" s="169">
        <v>0.26100000000000001</v>
      </c>
      <c r="P13" s="169">
        <v>0.18264900000000001</v>
      </c>
      <c r="Q13" s="169">
        <v>0.17695</v>
      </c>
      <c r="R13" s="169">
        <v>0.181814</v>
      </c>
      <c r="S13" s="169">
        <v>0.193</v>
      </c>
      <c r="T13" s="169">
        <v>0.248</v>
      </c>
      <c r="U13" s="169">
        <v>0.25700000000000001</v>
      </c>
      <c r="V13" s="169">
        <v>0.27400000000000002</v>
      </c>
      <c r="W13" s="169">
        <v>0.27400000000000002</v>
      </c>
      <c r="X13" s="169">
        <v>0.249</v>
      </c>
      <c r="Y13" s="169">
        <v>0.247</v>
      </c>
      <c r="Z13" s="169">
        <v>0.24299999999999999</v>
      </c>
      <c r="AA13" s="169">
        <v>0.23499999999999999</v>
      </c>
      <c r="AB13" s="169">
        <v>0.223</v>
      </c>
      <c r="AC13" s="169">
        <v>0.28000000000000003</v>
      </c>
      <c r="AD13" s="169">
        <v>0.28599999999999998</v>
      </c>
      <c r="AE13" s="169">
        <v>0.316</v>
      </c>
      <c r="AF13" s="169">
        <v>0.36599999999999999</v>
      </c>
      <c r="AG13" s="169">
        <v>0.41699999999999998</v>
      </c>
      <c r="AH13" s="169">
        <v>0.39200000000000002</v>
      </c>
      <c r="AI13" s="169">
        <v>0.26300000000000001</v>
      </c>
      <c r="AJ13" s="242">
        <v>92.765957446808514</v>
      </c>
      <c r="AK13" s="242">
        <v>90.016143497757838</v>
      </c>
      <c r="AL13" s="242">
        <v>93.4</v>
      </c>
      <c r="AM13" s="242">
        <v>100</v>
      </c>
      <c r="AN13" s="242">
        <v>94.0057088487155</v>
      </c>
      <c r="AO13" s="242">
        <v>94.4</v>
      </c>
      <c r="AP13" s="242">
        <v>95.406854744695735</v>
      </c>
      <c r="AQ13" s="242">
        <v>94.803229061553992</v>
      </c>
      <c r="AR13" s="241">
        <v>100</v>
      </c>
      <c r="AS13" s="353">
        <v>-32.908163265306129</v>
      </c>
      <c r="AT13" s="167" t="s">
        <v>11</v>
      </c>
    </row>
    <row r="14" spans="1:46" ht="12.75" customHeight="1">
      <c r="A14" s="134"/>
      <c r="B14" s="138" t="s">
        <v>29</v>
      </c>
      <c r="C14" s="171">
        <v>0.58199999999999996</v>
      </c>
      <c r="D14" s="171">
        <v>1.032</v>
      </c>
      <c r="E14" s="172">
        <v>1.226</v>
      </c>
      <c r="F14" s="172">
        <v>1.29</v>
      </c>
      <c r="G14" s="172">
        <v>1.226</v>
      </c>
      <c r="H14" s="172">
        <v>1.274</v>
      </c>
      <c r="I14" s="172">
        <v>1.26</v>
      </c>
      <c r="J14" s="172">
        <v>1.2909999999999999</v>
      </c>
      <c r="K14" s="172">
        <v>1.2949999999999999</v>
      </c>
      <c r="L14" s="172">
        <v>1.387</v>
      </c>
      <c r="M14" s="172">
        <v>1.421</v>
      </c>
      <c r="N14" s="172">
        <v>1.458</v>
      </c>
      <c r="O14" s="172">
        <v>1.389</v>
      </c>
      <c r="P14" s="172">
        <v>1.5149999999999999</v>
      </c>
      <c r="Q14" s="172">
        <v>1.6279999999999999</v>
      </c>
      <c r="R14" s="172">
        <v>1.601</v>
      </c>
      <c r="S14" s="172">
        <v>1.5820000000000001</v>
      </c>
      <c r="T14" s="172">
        <v>1.7809999999999999</v>
      </c>
      <c r="U14" s="172">
        <v>1.8720000000000001</v>
      </c>
      <c r="V14" s="172">
        <v>2.0070000000000001</v>
      </c>
      <c r="W14" s="172">
        <v>1.976</v>
      </c>
      <c r="X14" s="172">
        <v>1.6830000000000001</v>
      </c>
      <c r="Y14" s="172">
        <v>1.6779999999999999</v>
      </c>
      <c r="Z14" s="172">
        <v>1.6379999999999999</v>
      </c>
      <c r="AA14" s="172">
        <v>1.5780000000000001</v>
      </c>
      <c r="AB14" s="172">
        <v>1.569</v>
      </c>
      <c r="AC14" s="172">
        <v>1.728</v>
      </c>
      <c r="AD14" s="172">
        <v>1.9179999999999999</v>
      </c>
      <c r="AE14" s="172">
        <v>1.9910000000000001</v>
      </c>
      <c r="AF14" s="172">
        <v>2.1219999999999999</v>
      </c>
      <c r="AG14" s="172">
        <v>2.2810000000000001</v>
      </c>
      <c r="AH14" s="172">
        <v>2.399</v>
      </c>
      <c r="AI14" s="172">
        <v>0.83399999999999996</v>
      </c>
      <c r="AJ14" s="242">
        <v>93.931731984829327</v>
      </c>
      <c r="AK14" s="242">
        <v>100</v>
      </c>
      <c r="AL14" s="242"/>
      <c r="AM14" s="242"/>
      <c r="AN14" s="242">
        <v>95.306513409961696</v>
      </c>
      <c r="AO14" s="242">
        <v>100</v>
      </c>
      <c r="AP14" s="242">
        <v>100</v>
      </c>
      <c r="AQ14" s="242">
        <v>100</v>
      </c>
      <c r="AR14" s="241">
        <v>100</v>
      </c>
      <c r="AS14" s="352">
        <v>-65.235514797832437</v>
      </c>
      <c r="AT14" s="138" t="s">
        <v>29</v>
      </c>
    </row>
    <row r="15" spans="1:46" ht="12.75" customHeight="1">
      <c r="A15" s="134"/>
      <c r="B15" s="167" t="s">
        <v>22</v>
      </c>
      <c r="C15" s="168">
        <v>1.9510000000000001</v>
      </c>
      <c r="D15" s="168">
        <v>1.464</v>
      </c>
      <c r="E15" s="169">
        <v>1.9770000000000001</v>
      </c>
      <c r="F15" s="169">
        <v>1.9950000000000001</v>
      </c>
      <c r="G15" s="169">
        <v>2.0459999999999998</v>
      </c>
      <c r="H15" s="169">
        <v>1.726</v>
      </c>
      <c r="I15" s="169">
        <v>1.599</v>
      </c>
      <c r="J15" s="169">
        <v>1.5680000000000001</v>
      </c>
      <c r="K15" s="169">
        <v>1.7509999999999999</v>
      </c>
      <c r="L15" s="169">
        <v>1.8839999999999999</v>
      </c>
      <c r="M15" s="169">
        <v>1.552</v>
      </c>
      <c r="N15" s="169">
        <v>1.583</v>
      </c>
      <c r="O15" s="169">
        <v>1.8859999999999999</v>
      </c>
      <c r="P15" s="169">
        <v>1.7470000000000001</v>
      </c>
      <c r="Q15" s="169">
        <v>1.8360000000000001</v>
      </c>
      <c r="R15" s="169">
        <v>1.5740000000000001</v>
      </c>
      <c r="S15" s="169">
        <v>1.6679999999999999</v>
      </c>
      <c r="T15" s="169">
        <v>1.8540000000000001</v>
      </c>
      <c r="U15" s="169">
        <v>1.8109999999999999</v>
      </c>
      <c r="V15" s="169">
        <v>1.93</v>
      </c>
      <c r="W15" s="169">
        <v>1.657</v>
      </c>
      <c r="X15" s="169">
        <v>1.4670000000000001</v>
      </c>
      <c r="Y15" s="169">
        <v>1.383</v>
      </c>
      <c r="Z15" s="169">
        <v>0.95799999999999996</v>
      </c>
      <c r="AA15" s="169">
        <v>0.83199999999999996</v>
      </c>
      <c r="AB15" s="169">
        <v>1.056</v>
      </c>
      <c r="AC15" s="169">
        <v>1.0720000000000001</v>
      </c>
      <c r="AD15" s="169">
        <v>1.2629999999999999</v>
      </c>
      <c r="AE15" s="169">
        <v>1.1919999999999999</v>
      </c>
      <c r="AF15" s="169">
        <v>1.1120000000000001</v>
      </c>
      <c r="AG15" s="169">
        <v>1.1040000000000001</v>
      </c>
      <c r="AH15" s="169">
        <v>1.252</v>
      </c>
      <c r="AI15" s="169">
        <v>0.64</v>
      </c>
      <c r="AJ15" s="242">
        <v>100</v>
      </c>
      <c r="AK15" s="242"/>
      <c r="AL15" s="242"/>
      <c r="AM15" s="242">
        <v>93.013861386138615</v>
      </c>
      <c r="AN15" s="242">
        <v>97.283018867924497</v>
      </c>
      <c r="AO15" s="242">
        <v>97.5</v>
      </c>
      <c r="AP15" s="246">
        <v>97.52830351741423</v>
      </c>
      <c r="AQ15" s="242">
        <v>98.044068337857311</v>
      </c>
      <c r="AR15" s="241">
        <v>95.105740181268885</v>
      </c>
      <c r="AS15" s="353">
        <v>-48.881789137380196</v>
      </c>
      <c r="AT15" s="167" t="s">
        <v>22</v>
      </c>
    </row>
    <row r="16" spans="1:46" ht="12.75" customHeight="1">
      <c r="A16" s="134"/>
      <c r="B16" s="138" t="s">
        <v>27</v>
      </c>
      <c r="C16" s="171">
        <v>14.013</v>
      </c>
      <c r="D16" s="171">
        <v>13.526999999999999</v>
      </c>
      <c r="E16" s="172">
        <v>16.733000000000001</v>
      </c>
      <c r="F16" s="172">
        <v>16.356999999999999</v>
      </c>
      <c r="G16" s="172">
        <v>17.422000000000001</v>
      </c>
      <c r="H16" s="172">
        <v>16.486000000000001</v>
      </c>
      <c r="I16" s="172">
        <v>16.138999999999999</v>
      </c>
      <c r="J16" s="172">
        <v>16.594000000000001</v>
      </c>
      <c r="K16" s="173">
        <v>16.8</v>
      </c>
      <c r="L16" s="173">
        <v>17.878</v>
      </c>
      <c r="M16" s="173">
        <v>18.869</v>
      </c>
      <c r="N16" s="172">
        <v>19.655000000000001</v>
      </c>
      <c r="O16" s="172">
        <v>20.143999999999998</v>
      </c>
      <c r="P16" s="172">
        <v>20.827999999999999</v>
      </c>
      <c r="Q16" s="172">
        <v>21.210999999999999</v>
      </c>
      <c r="R16" s="172">
        <v>21.126999999999999</v>
      </c>
      <c r="S16" s="172">
        <v>20.385999999999999</v>
      </c>
      <c r="T16" s="172">
        <v>21.623999999999999</v>
      </c>
      <c r="U16" s="172">
        <v>22.105</v>
      </c>
      <c r="V16" s="172">
        <v>21.856999999999999</v>
      </c>
      <c r="W16" s="140">
        <v>23.969000000000001</v>
      </c>
      <c r="X16" s="140">
        <v>23.137</v>
      </c>
      <c r="Y16" s="140">
        <v>22.456</v>
      </c>
      <c r="Z16" s="140">
        <v>22.795000000000002</v>
      </c>
      <c r="AA16" s="140">
        <v>22.475999999999999</v>
      </c>
      <c r="AB16" s="140">
        <v>23.788</v>
      </c>
      <c r="AC16" s="140">
        <v>25.071999999999999</v>
      </c>
      <c r="AD16" s="140">
        <v>26.141999999999999</v>
      </c>
      <c r="AE16" s="140">
        <v>26.670100000000001</v>
      </c>
      <c r="AF16" s="140">
        <v>27.515999999999998</v>
      </c>
      <c r="AG16" s="140">
        <v>28.42</v>
      </c>
      <c r="AH16" s="140">
        <v>28.847000000000001</v>
      </c>
      <c r="AI16" s="140">
        <v>12.06</v>
      </c>
      <c r="AJ16" s="242">
        <v>50.858063904427794</v>
      </c>
      <c r="AK16" s="242"/>
      <c r="AL16" s="242"/>
      <c r="AM16" s="242"/>
      <c r="AN16" s="242">
        <v>43.0469336918271</v>
      </c>
      <c r="AO16" s="242">
        <v>43.1</v>
      </c>
      <c r="AP16" s="242">
        <v>43.151015558278566</v>
      </c>
      <c r="AQ16" s="242">
        <v>42.508800234672897</v>
      </c>
      <c r="AR16" s="241">
        <v>52.4443650013406</v>
      </c>
      <c r="AS16" s="352">
        <v>-58.193226332027592</v>
      </c>
      <c r="AT16" s="138" t="s">
        <v>27</v>
      </c>
    </row>
    <row r="17" spans="1:46" ht="12.75" customHeight="1">
      <c r="A17" s="134"/>
      <c r="B17" s="167" t="s">
        <v>28</v>
      </c>
      <c r="C17" s="168">
        <v>40.978999999999999</v>
      </c>
      <c r="D17" s="168">
        <v>54.496000000000002</v>
      </c>
      <c r="E17" s="169">
        <v>53.8</v>
      </c>
      <c r="F17" s="169">
        <v>52.5</v>
      </c>
      <c r="G17" s="169">
        <v>53.1</v>
      </c>
      <c r="H17" s="169">
        <v>48.7</v>
      </c>
      <c r="I17" s="169">
        <v>49.7</v>
      </c>
      <c r="J17" s="169">
        <v>46.8</v>
      </c>
      <c r="K17" s="169">
        <v>50.7</v>
      </c>
      <c r="L17" s="169">
        <v>52.2</v>
      </c>
      <c r="M17" s="169">
        <v>55.7</v>
      </c>
      <c r="N17" s="169">
        <v>57</v>
      </c>
      <c r="O17" s="169">
        <v>74.900000000000006</v>
      </c>
      <c r="P17" s="169">
        <v>76.8</v>
      </c>
      <c r="Q17" s="169">
        <v>78.599999999999994</v>
      </c>
      <c r="R17" s="169">
        <v>76.599999999999994</v>
      </c>
      <c r="S17" s="169">
        <v>80.2</v>
      </c>
      <c r="T17" s="169">
        <v>82.3</v>
      </c>
      <c r="U17" s="169">
        <v>85.8</v>
      </c>
      <c r="V17" s="169">
        <v>87.9</v>
      </c>
      <c r="W17" s="169">
        <v>93.2</v>
      </c>
      <c r="X17" s="169">
        <v>92.3</v>
      </c>
      <c r="Y17" s="169">
        <v>92.4</v>
      </c>
      <c r="Z17" s="169">
        <v>95.7</v>
      </c>
      <c r="AA17" s="169">
        <v>95.8</v>
      </c>
      <c r="AB17" s="169">
        <v>95.1</v>
      </c>
      <c r="AC17" s="169">
        <v>94.4</v>
      </c>
      <c r="AD17" s="169">
        <v>94.7</v>
      </c>
      <c r="AE17" s="169">
        <v>94</v>
      </c>
      <c r="AF17" s="169">
        <v>100.2</v>
      </c>
      <c r="AG17" s="169">
        <v>97.2</v>
      </c>
      <c r="AH17" s="169">
        <v>101.941</v>
      </c>
      <c r="AI17" s="169">
        <v>59.212000000000003</v>
      </c>
      <c r="AJ17" s="242">
        <v>37.609649122807014</v>
      </c>
      <c r="AK17" s="242">
        <v>37.086092715231786</v>
      </c>
      <c r="AL17" s="242">
        <v>38.200000000000003</v>
      </c>
      <c r="AM17" s="242">
        <v>37.655068573860099</v>
      </c>
      <c r="AN17" s="242">
        <v>38.027545281431301</v>
      </c>
      <c r="AO17" s="242">
        <v>40.4</v>
      </c>
      <c r="AP17" s="246">
        <v>40.407230128390459</v>
      </c>
      <c r="AQ17" s="242">
        <v>40.0796352479042</v>
      </c>
      <c r="AR17" s="241">
        <v>41.460462135507534</v>
      </c>
      <c r="AS17" s="353">
        <v>-41.915421665473161</v>
      </c>
      <c r="AT17" s="167" t="s">
        <v>28</v>
      </c>
    </row>
    <row r="18" spans="1:46" ht="12.75" customHeight="1">
      <c r="A18" s="134"/>
      <c r="B18" s="138" t="s">
        <v>40</v>
      </c>
      <c r="C18" s="139">
        <v>3.7320000000000002</v>
      </c>
      <c r="D18" s="139">
        <v>3.6190000000000002</v>
      </c>
      <c r="E18" s="140">
        <v>3.4289999999999998</v>
      </c>
      <c r="F18" s="140">
        <v>1.427</v>
      </c>
      <c r="G18" s="140">
        <v>1.145</v>
      </c>
      <c r="H18" s="140">
        <v>1.0940000000000001</v>
      </c>
      <c r="I18" s="140">
        <v>1.1819999999999999</v>
      </c>
      <c r="J18" s="140">
        <v>1.139</v>
      </c>
      <c r="K18" s="140">
        <v>1.2050000000000001</v>
      </c>
      <c r="L18" s="140">
        <v>1.1579999999999999</v>
      </c>
      <c r="M18" s="140">
        <v>1.0920000000000001</v>
      </c>
      <c r="N18" s="140">
        <v>1.137</v>
      </c>
      <c r="O18" s="140">
        <v>1.252</v>
      </c>
      <c r="P18" s="140">
        <v>1.2410000000000001</v>
      </c>
      <c r="Q18" s="140">
        <v>1.1950000000000001</v>
      </c>
      <c r="R18" s="140">
        <v>1.163</v>
      </c>
      <c r="S18" s="140">
        <v>1.169</v>
      </c>
      <c r="T18" s="140">
        <v>1.2270000000000001</v>
      </c>
      <c r="U18" s="140">
        <v>1.3220000000000001</v>
      </c>
      <c r="V18" s="140">
        <v>1.573</v>
      </c>
      <c r="W18" s="140">
        <v>1.7689999999999999</v>
      </c>
      <c r="X18" s="140">
        <v>1.802</v>
      </c>
      <c r="Y18" s="140">
        <v>1.7110000000000001</v>
      </c>
      <c r="Z18" s="140">
        <v>1.4570000000000001</v>
      </c>
      <c r="AA18" s="140">
        <v>1.08</v>
      </c>
      <c r="AB18" s="140">
        <v>0.93500000000000005</v>
      </c>
      <c r="AC18" s="140">
        <v>0.91700000000000004</v>
      </c>
      <c r="AD18" s="140">
        <v>0.94099999999999995</v>
      </c>
      <c r="AE18" s="140">
        <v>0.82699999999999996</v>
      </c>
      <c r="AF18" s="140">
        <v>0.73599999999999999</v>
      </c>
      <c r="AG18" s="140">
        <v>0.747</v>
      </c>
      <c r="AH18" s="140">
        <v>0.72399999999999998</v>
      </c>
      <c r="AI18" s="140">
        <v>0.44800000000000001</v>
      </c>
      <c r="AJ18" s="242"/>
      <c r="AK18" s="242">
        <v>100</v>
      </c>
      <c r="AL18" s="242">
        <v>100</v>
      </c>
      <c r="AM18" s="242">
        <v>100</v>
      </c>
      <c r="AN18" s="242">
        <v>100</v>
      </c>
      <c r="AO18" s="242">
        <v>99.2</v>
      </c>
      <c r="AP18" s="242">
        <v>98.80952380952381</v>
      </c>
      <c r="AQ18" s="242">
        <v>98.637602179836506</v>
      </c>
      <c r="AR18" s="241">
        <v>99.331848552338528</v>
      </c>
      <c r="AS18" s="352">
        <v>-38.121546961325961</v>
      </c>
      <c r="AT18" s="138" t="s">
        <v>40</v>
      </c>
    </row>
    <row r="19" spans="1:46" ht="12.75" customHeight="1">
      <c r="A19" s="134"/>
      <c r="B19" s="142" t="s">
        <v>30</v>
      </c>
      <c r="C19" s="153">
        <v>32.457000000000001</v>
      </c>
      <c r="D19" s="153">
        <v>39.587000000000003</v>
      </c>
      <c r="E19" s="143">
        <v>44.709000000000003</v>
      </c>
      <c r="F19" s="143">
        <v>45.064999999999998</v>
      </c>
      <c r="G19" s="143">
        <v>44.408999999999999</v>
      </c>
      <c r="H19" s="143">
        <v>42.72</v>
      </c>
      <c r="I19" s="165">
        <v>43.375</v>
      </c>
      <c r="J19" s="143">
        <v>46.651000000000003</v>
      </c>
      <c r="K19" s="143">
        <v>47.58</v>
      </c>
      <c r="L19" s="143">
        <v>46.390999999999998</v>
      </c>
      <c r="M19" s="143">
        <v>44.190999999999995</v>
      </c>
      <c r="N19" s="143">
        <v>46.302</v>
      </c>
      <c r="O19" s="143">
        <v>49.572000000000003</v>
      </c>
      <c r="P19" s="143">
        <v>50.076000000000001</v>
      </c>
      <c r="Q19" s="143">
        <v>49.304000000000002</v>
      </c>
      <c r="R19" s="143">
        <v>48.697000000000003</v>
      </c>
      <c r="S19" s="143">
        <v>49.253999999999998</v>
      </c>
      <c r="T19" s="143">
        <v>50.088000000000001</v>
      </c>
      <c r="U19" s="143">
        <v>50.185000000000002</v>
      </c>
      <c r="V19" s="143">
        <v>49.78</v>
      </c>
      <c r="W19" s="143">
        <v>49.524000000000001</v>
      </c>
      <c r="X19" s="143">
        <v>48.124000000000002</v>
      </c>
      <c r="Y19" s="143">
        <v>47.171999999999997</v>
      </c>
      <c r="Z19" s="143">
        <v>46.844999999999999</v>
      </c>
      <c r="AA19" s="143">
        <v>46.759</v>
      </c>
      <c r="AB19" s="143">
        <v>48.738999999999997</v>
      </c>
      <c r="AC19" s="143">
        <v>49.957000000000001</v>
      </c>
      <c r="AD19" s="143">
        <v>52.207000000000001</v>
      </c>
      <c r="AE19" s="143">
        <v>52.178064999999997</v>
      </c>
      <c r="AF19" s="143">
        <v>53.231000000000002</v>
      </c>
      <c r="AG19" s="143">
        <v>55.493000000000002</v>
      </c>
      <c r="AH19" s="143">
        <v>56.585999999999999</v>
      </c>
      <c r="AI19" s="143">
        <v>22.268999999999998</v>
      </c>
      <c r="AJ19" s="242">
        <v>51.367123467313611</v>
      </c>
      <c r="AK19" s="242">
        <v>61.089518687367381</v>
      </c>
      <c r="AL19" s="242">
        <v>66.7</v>
      </c>
      <c r="AM19" s="242">
        <v>60.161833826318691</v>
      </c>
      <c r="AN19" s="242">
        <v>56.630894182264399</v>
      </c>
      <c r="AO19" s="242">
        <v>57.3</v>
      </c>
      <c r="AP19" s="242">
        <v>55.934376085173668</v>
      </c>
      <c r="AQ19" s="242">
        <v>55.465390333224597</v>
      </c>
      <c r="AR19" s="241">
        <v>64.644838505993661</v>
      </c>
      <c r="AS19" s="431">
        <v>-60.645742763227659</v>
      </c>
      <c r="AT19" s="142" t="s">
        <v>30</v>
      </c>
    </row>
    <row r="20" spans="1:46" s="146" customFormat="1" ht="12.75" customHeight="1">
      <c r="A20" s="150"/>
      <c r="B20" s="138" t="s">
        <v>9</v>
      </c>
      <c r="C20" s="229" t="s">
        <v>39</v>
      </c>
      <c r="D20" s="229" t="s">
        <v>39</v>
      </c>
      <c r="E20" s="230" t="s">
        <v>39</v>
      </c>
      <c r="F20" s="230" t="s">
        <v>39</v>
      </c>
      <c r="G20" s="230" t="s">
        <v>39</v>
      </c>
      <c r="H20" s="230" t="s">
        <v>39</v>
      </c>
      <c r="I20" s="230" t="s">
        <v>39</v>
      </c>
      <c r="J20" s="230" t="s">
        <v>39</v>
      </c>
      <c r="K20" s="230" t="s">
        <v>39</v>
      </c>
      <c r="L20" s="230" t="s">
        <v>39</v>
      </c>
      <c r="M20" s="230" t="s">
        <v>39</v>
      </c>
      <c r="N20" s="230" t="s">
        <v>39</v>
      </c>
      <c r="O20" s="230" t="s">
        <v>39</v>
      </c>
      <c r="P20" s="230" t="s">
        <v>39</v>
      </c>
      <c r="Q20" s="230" t="s">
        <v>39</v>
      </c>
      <c r="R20" s="230" t="s">
        <v>39</v>
      </c>
      <c r="S20" s="230" t="s">
        <v>39</v>
      </c>
      <c r="T20" s="230" t="s">
        <v>39</v>
      </c>
      <c r="U20" s="230" t="s">
        <v>39</v>
      </c>
      <c r="V20" s="230" t="s">
        <v>39</v>
      </c>
      <c r="W20" s="230" t="s">
        <v>39</v>
      </c>
      <c r="X20" s="230" t="s">
        <v>39</v>
      </c>
      <c r="Y20" s="230" t="s">
        <v>39</v>
      </c>
      <c r="Z20" s="230" t="s">
        <v>39</v>
      </c>
      <c r="AA20" s="230" t="s">
        <v>39</v>
      </c>
      <c r="AB20" s="230" t="s">
        <v>39</v>
      </c>
      <c r="AC20" s="230" t="s">
        <v>39</v>
      </c>
      <c r="AD20" s="230" t="s">
        <v>39</v>
      </c>
      <c r="AE20" s="230" t="s">
        <v>39</v>
      </c>
      <c r="AF20" s="230" t="s">
        <v>39</v>
      </c>
      <c r="AG20" s="230" t="s">
        <v>39</v>
      </c>
      <c r="AH20" s="230" t="s">
        <v>39</v>
      </c>
      <c r="AI20" s="230" t="s">
        <v>39</v>
      </c>
      <c r="AJ20" s="242" t="s">
        <v>39</v>
      </c>
      <c r="AK20" s="242" t="s">
        <v>39</v>
      </c>
      <c r="AL20" s="242" t="s">
        <v>39</v>
      </c>
      <c r="AM20" s="242" t="s">
        <v>39</v>
      </c>
      <c r="AN20" s="242" t="s">
        <v>39</v>
      </c>
      <c r="AO20" s="242" t="s">
        <v>39</v>
      </c>
      <c r="AP20" s="242" t="s">
        <v>39</v>
      </c>
      <c r="AQ20" s="242" t="s">
        <v>39</v>
      </c>
      <c r="AR20" s="241"/>
      <c r="AS20" s="229" t="s">
        <v>39</v>
      </c>
      <c r="AT20" s="138" t="s">
        <v>9</v>
      </c>
    </row>
    <row r="21" spans="1:46" ht="12.75" customHeight="1">
      <c r="A21" s="134"/>
      <c r="B21" s="142" t="s">
        <v>13</v>
      </c>
      <c r="C21" s="153">
        <v>3.7469999999999999</v>
      </c>
      <c r="D21" s="153">
        <v>4.6870000000000003</v>
      </c>
      <c r="E21" s="143">
        <v>5.3659999999999997</v>
      </c>
      <c r="F21" s="143">
        <v>3.93</v>
      </c>
      <c r="G21" s="143">
        <v>3.6560000000000001</v>
      </c>
      <c r="H21" s="143">
        <v>2.359</v>
      </c>
      <c r="I21" s="143">
        <v>1.794</v>
      </c>
      <c r="J21" s="143">
        <v>1.373</v>
      </c>
      <c r="K21" s="143">
        <v>1.149</v>
      </c>
      <c r="L21" s="143">
        <v>1.1539999999999999</v>
      </c>
      <c r="M21" s="143">
        <v>1.0589999999999999</v>
      </c>
      <c r="N21" s="143">
        <v>0.98399999999999999</v>
      </c>
      <c r="O21" s="143">
        <v>0.71499999999999997</v>
      </c>
      <c r="P21" s="143">
        <v>0.70599999999999996</v>
      </c>
      <c r="Q21" s="143">
        <v>0.74399999999999999</v>
      </c>
      <c r="R21" s="143">
        <v>0.76200000000000001</v>
      </c>
      <c r="S21" s="143">
        <v>0.80600000000000005</v>
      </c>
      <c r="T21" s="143">
        <v>0.88900000000000001</v>
      </c>
      <c r="U21" s="143">
        <v>0.98599999999999999</v>
      </c>
      <c r="V21" s="143">
        <v>0.97499999999999998</v>
      </c>
      <c r="W21" s="143">
        <v>0.94099999999999995</v>
      </c>
      <c r="X21" s="143">
        <v>0.748</v>
      </c>
      <c r="Y21" s="143">
        <v>0.74099999999999999</v>
      </c>
      <c r="Z21" s="143">
        <v>0.73299999999999998</v>
      </c>
      <c r="AA21" s="143">
        <v>0.71699999999999997</v>
      </c>
      <c r="AB21" s="143">
        <v>0.72099999999999997</v>
      </c>
      <c r="AC21" s="143">
        <v>0.64400000000000002</v>
      </c>
      <c r="AD21" s="143">
        <v>0.59</v>
      </c>
      <c r="AE21" s="143">
        <v>0.58399999999999996</v>
      </c>
      <c r="AF21" s="143">
        <v>0.59599999999999997</v>
      </c>
      <c r="AG21" s="169">
        <v>0.624</v>
      </c>
      <c r="AH21" s="169">
        <v>0.64300000000000002</v>
      </c>
      <c r="AI21" s="169">
        <v>0.41299999999999998</v>
      </c>
      <c r="AJ21" s="242">
        <v>88.275862068965523</v>
      </c>
      <c r="AK21" s="242">
        <v>88.520055325034576</v>
      </c>
      <c r="AL21" s="242">
        <v>89.8</v>
      </c>
      <c r="AM21" s="242">
        <v>91.832148900169202</v>
      </c>
      <c r="AN21" s="242">
        <v>93.12585499316009</v>
      </c>
      <c r="AO21" s="242">
        <v>92.9</v>
      </c>
      <c r="AP21" s="242">
        <v>93.304501041166105</v>
      </c>
      <c r="AQ21" s="242">
        <v>93.673247318513901</v>
      </c>
      <c r="AR21" s="241">
        <v>99.007984514880235</v>
      </c>
      <c r="AS21" s="431">
        <v>-35.769828926905134</v>
      </c>
      <c r="AT21" s="142" t="s">
        <v>13</v>
      </c>
    </row>
    <row r="22" spans="1:46" s="146" customFormat="1" ht="12.75" customHeight="1">
      <c r="A22" s="150"/>
      <c r="B22" s="138" t="s">
        <v>14</v>
      </c>
      <c r="C22" s="139">
        <v>2.1320000000000001</v>
      </c>
      <c r="D22" s="139">
        <v>3.258</v>
      </c>
      <c r="E22" s="140">
        <v>3.64</v>
      </c>
      <c r="F22" s="140">
        <v>3.2250000000000001</v>
      </c>
      <c r="G22" s="140">
        <v>2.74</v>
      </c>
      <c r="H22" s="140">
        <v>2.7</v>
      </c>
      <c r="I22" s="140">
        <v>1.5740000000000001</v>
      </c>
      <c r="J22" s="140">
        <v>1.1299999999999999</v>
      </c>
      <c r="K22" s="140">
        <v>0.95399999999999996</v>
      </c>
      <c r="L22" s="140">
        <v>0.84199999999999997</v>
      </c>
      <c r="M22" s="140">
        <v>0.8</v>
      </c>
      <c r="N22" s="140">
        <v>0.745</v>
      </c>
      <c r="O22" s="140">
        <v>0.61099999999999999</v>
      </c>
      <c r="P22" s="140">
        <v>0.53300000000000003</v>
      </c>
      <c r="Q22" s="140">
        <v>0.498</v>
      </c>
      <c r="R22" s="140">
        <v>0.432</v>
      </c>
      <c r="S22" s="140">
        <v>0.44400000000000001</v>
      </c>
      <c r="T22" s="140">
        <v>0.28000000000000003</v>
      </c>
      <c r="U22" s="140">
        <v>0.26800000000000002</v>
      </c>
      <c r="V22" s="140">
        <v>0.246</v>
      </c>
      <c r="W22" s="140">
        <v>0.25800000000000001</v>
      </c>
      <c r="X22" s="140">
        <v>0.23100000000000001</v>
      </c>
      <c r="Y22" s="140">
        <v>0.24399999999999999</v>
      </c>
      <c r="Z22" s="140">
        <v>0.26900000000000002</v>
      </c>
      <c r="AA22" s="140">
        <v>0.27800000000000002</v>
      </c>
      <c r="AB22" s="140">
        <v>0.27800000000000002</v>
      </c>
      <c r="AC22" s="140">
        <v>0.27</v>
      </c>
      <c r="AD22" s="140">
        <v>0.26200000000000001</v>
      </c>
      <c r="AE22" s="140">
        <v>0.28000000000000003</v>
      </c>
      <c r="AF22" s="140">
        <v>0.315</v>
      </c>
      <c r="AG22" s="140">
        <v>0.35399999999999998</v>
      </c>
      <c r="AH22" s="140">
        <v>0.35899999999999999</v>
      </c>
      <c r="AI22" s="140">
        <v>0.23699999999999999</v>
      </c>
      <c r="AJ22" s="242">
        <v>100</v>
      </c>
      <c r="AK22" s="271">
        <v>64.514066496163679</v>
      </c>
      <c r="AL22" s="242">
        <v>67.2</v>
      </c>
      <c r="AM22" s="242">
        <v>68.69806094182826</v>
      </c>
      <c r="AN22" s="242">
        <v>67.424242424242394</v>
      </c>
      <c r="AO22" s="242">
        <v>71.3</v>
      </c>
      <c r="AP22" s="242">
        <v>72.441785943174537</v>
      </c>
      <c r="AQ22" s="242">
        <v>71.189979123173302</v>
      </c>
      <c r="AR22" s="241">
        <v>90</v>
      </c>
      <c r="AS22" s="352">
        <v>-33.983286908077986</v>
      </c>
      <c r="AT22" s="138" t="s">
        <v>14</v>
      </c>
    </row>
    <row r="23" spans="1:46" ht="12.75" customHeight="1">
      <c r="A23" s="134"/>
      <c r="B23" s="142" t="s">
        <v>31</v>
      </c>
      <c r="C23" s="153">
        <v>0.25600000000000001</v>
      </c>
      <c r="D23" s="153">
        <v>0.246</v>
      </c>
      <c r="E23" s="143">
        <v>0.20799999999999999</v>
      </c>
      <c r="F23" s="143">
        <v>0.22</v>
      </c>
      <c r="G23" s="143">
        <v>0.255</v>
      </c>
      <c r="H23" s="143">
        <v>0.26200000000000001</v>
      </c>
      <c r="I23" s="143">
        <v>0.28899999999999998</v>
      </c>
      <c r="J23" s="143">
        <v>0.28699999999999998</v>
      </c>
      <c r="K23" s="143">
        <v>0.28399999999999997</v>
      </c>
      <c r="L23" s="143">
        <v>0.29499999999999998</v>
      </c>
      <c r="M23" s="143">
        <v>0.3</v>
      </c>
      <c r="N23" s="143">
        <v>0.31</v>
      </c>
      <c r="O23" s="143">
        <v>0.33200000000000002</v>
      </c>
      <c r="P23" s="143">
        <v>0.34599999999999997</v>
      </c>
      <c r="Q23" s="143">
        <v>0.26800000000000002</v>
      </c>
      <c r="R23" s="143">
        <v>0.26200000000000001</v>
      </c>
      <c r="S23" s="143">
        <v>0.253</v>
      </c>
      <c r="T23" s="143">
        <v>0.26700000000000002</v>
      </c>
      <c r="U23" s="143">
        <v>0.29799999999999999</v>
      </c>
      <c r="V23" s="143">
        <v>0.316</v>
      </c>
      <c r="W23" s="143">
        <v>0.34499999999999997</v>
      </c>
      <c r="X23" s="143">
        <v>0.33300000000000002</v>
      </c>
      <c r="Y23" s="143">
        <v>0.34699999999999998</v>
      </c>
      <c r="Z23" s="143">
        <v>0.34899999999999998</v>
      </c>
      <c r="AA23" s="143">
        <v>0.373</v>
      </c>
      <c r="AB23" s="143">
        <v>0.39400000000000002</v>
      </c>
      <c r="AC23" s="143">
        <v>0.36599999999999999</v>
      </c>
      <c r="AD23" s="143">
        <v>0.41799999999999998</v>
      </c>
      <c r="AE23" s="143">
        <v>0.41699999999999998</v>
      </c>
      <c r="AF23" s="143">
        <v>0.438</v>
      </c>
      <c r="AG23" s="169">
        <v>0.443</v>
      </c>
      <c r="AH23" s="169">
        <v>0.46300000000000002</v>
      </c>
      <c r="AI23" s="169">
        <v>0.26800000000000002</v>
      </c>
      <c r="AJ23" s="246"/>
      <c r="AK23" s="242">
        <v>100</v>
      </c>
      <c r="AL23" s="242">
        <v>100</v>
      </c>
      <c r="AM23" s="242"/>
      <c r="AN23" s="242"/>
      <c r="AO23" s="242"/>
      <c r="AP23" s="242">
        <v>100</v>
      </c>
      <c r="AQ23" s="242">
        <v>100</v>
      </c>
      <c r="AR23" s="241">
        <v>100</v>
      </c>
      <c r="AS23" s="431">
        <v>-42.116630669546439</v>
      </c>
      <c r="AT23" s="142" t="s">
        <v>31</v>
      </c>
    </row>
    <row r="24" spans="1:46" s="146" customFormat="1" ht="12.75" customHeight="1">
      <c r="A24" s="150"/>
      <c r="B24" s="138" t="s">
        <v>12</v>
      </c>
      <c r="C24" s="139">
        <v>16.350000000000001</v>
      </c>
      <c r="D24" s="139">
        <v>13.544</v>
      </c>
      <c r="E24" s="140">
        <v>11.403</v>
      </c>
      <c r="F24" s="140">
        <v>9.8610000000000007</v>
      </c>
      <c r="G24" s="140">
        <v>9.1829999999999998</v>
      </c>
      <c r="H24" s="140">
        <v>8.4320000000000004</v>
      </c>
      <c r="I24" s="140">
        <v>8.5079999999999991</v>
      </c>
      <c r="J24" s="140">
        <v>8.4410000000000007</v>
      </c>
      <c r="K24" s="140">
        <v>8.5820000000000007</v>
      </c>
      <c r="L24" s="140">
        <v>8.6690000000000005</v>
      </c>
      <c r="M24" s="140">
        <v>8.8840000000000003</v>
      </c>
      <c r="N24" s="140">
        <v>9.5139999999999993</v>
      </c>
      <c r="O24" s="140">
        <v>9.6929999999999996</v>
      </c>
      <c r="P24" s="140">
        <v>10.005000000000001</v>
      </c>
      <c r="Q24" s="140">
        <v>10.531000000000001</v>
      </c>
      <c r="R24" s="140">
        <v>10.286</v>
      </c>
      <c r="S24" s="140">
        <v>10.164999999999999</v>
      </c>
      <c r="T24" s="140">
        <v>9.8510000000000009</v>
      </c>
      <c r="U24" s="140">
        <v>9.6579999999999995</v>
      </c>
      <c r="V24" s="140">
        <v>8.7520000000000007</v>
      </c>
      <c r="W24" s="140">
        <v>8.2919999999999998</v>
      </c>
      <c r="X24" s="140">
        <v>8.0719999999999992</v>
      </c>
      <c r="Y24" s="140">
        <v>7.681</v>
      </c>
      <c r="Z24" s="140">
        <v>7.7629999999999999</v>
      </c>
      <c r="AA24" s="140">
        <v>7.806</v>
      </c>
      <c r="AB24" s="140">
        <v>7.8419999999999996</v>
      </c>
      <c r="AC24" s="140">
        <v>7.7380000000000004</v>
      </c>
      <c r="AD24" s="140">
        <v>7.609</v>
      </c>
      <c r="AE24" s="140">
        <v>7.6529999999999996</v>
      </c>
      <c r="AF24" s="140">
        <v>7.7309999999999999</v>
      </c>
      <c r="AG24" s="140">
        <v>7.77</v>
      </c>
      <c r="AH24" s="140">
        <v>7.7519999999999998</v>
      </c>
      <c r="AI24" s="140">
        <v>4.8540000000000001</v>
      </c>
      <c r="AJ24" s="242">
        <v>94.260089686098652</v>
      </c>
      <c r="AK24" s="242">
        <v>95.349135169762974</v>
      </c>
      <c r="AL24" s="242">
        <v>95.5</v>
      </c>
      <c r="AM24" s="242">
        <v>95.088271969547804</v>
      </c>
      <c r="AN24" s="242">
        <v>95.360083649196199</v>
      </c>
      <c r="AO24" s="242">
        <v>95.3</v>
      </c>
      <c r="AP24" s="242">
        <v>99.055231622710465</v>
      </c>
      <c r="AQ24" s="242">
        <v>99.274698328708794</v>
      </c>
      <c r="AR24" s="241">
        <v>99.355157708234628</v>
      </c>
      <c r="AS24" s="352">
        <v>-37.383900928792571</v>
      </c>
      <c r="AT24" s="138" t="s">
        <v>12</v>
      </c>
    </row>
    <row r="25" spans="1:46" ht="12.75" customHeight="1">
      <c r="A25" s="134"/>
      <c r="B25" s="142" t="s">
        <v>15</v>
      </c>
      <c r="C25" s="231" t="s">
        <v>39</v>
      </c>
      <c r="D25" s="231" t="s">
        <v>39</v>
      </c>
      <c r="E25" s="228" t="s">
        <v>39</v>
      </c>
      <c r="F25" s="228" t="s">
        <v>39</v>
      </c>
      <c r="G25" s="228" t="s">
        <v>39</v>
      </c>
      <c r="H25" s="228" t="s">
        <v>39</v>
      </c>
      <c r="I25" s="228" t="s">
        <v>39</v>
      </c>
      <c r="J25" s="228" t="s">
        <v>39</v>
      </c>
      <c r="K25" s="228" t="s">
        <v>39</v>
      </c>
      <c r="L25" s="228" t="s">
        <v>39</v>
      </c>
      <c r="M25" s="228" t="s">
        <v>39</v>
      </c>
      <c r="N25" s="228" t="s">
        <v>39</v>
      </c>
      <c r="O25" s="228" t="s">
        <v>39</v>
      </c>
      <c r="P25" s="228" t="s">
        <v>39</v>
      </c>
      <c r="Q25" s="228" t="s">
        <v>39</v>
      </c>
      <c r="R25" s="228" t="s">
        <v>39</v>
      </c>
      <c r="S25" s="228" t="s">
        <v>39</v>
      </c>
      <c r="T25" s="228" t="s">
        <v>39</v>
      </c>
      <c r="U25" s="228" t="s">
        <v>39</v>
      </c>
      <c r="V25" s="228" t="s">
        <v>39</v>
      </c>
      <c r="W25" s="228" t="s">
        <v>39</v>
      </c>
      <c r="X25" s="228" t="s">
        <v>39</v>
      </c>
      <c r="Y25" s="228" t="s">
        <v>39</v>
      </c>
      <c r="Z25" s="228" t="s">
        <v>39</v>
      </c>
      <c r="AA25" s="228" t="s">
        <v>39</v>
      </c>
      <c r="AB25" s="228" t="s">
        <v>39</v>
      </c>
      <c r="AC25" s="228" t="s">
        <v>39</v>
      </c>
      <c r="AD25" s="228" t="s">
        <v>39</v>
      </c>
      <c r="AE25" s="228" t="s">
        <v>39</v>
      </c>
      <c r="AF25" s="228" t="s">
        <v>39</v>
      </c>
      <c r="AG25" s="228" t="s">
        <v>39</v>
      </c>
      <c r="AH25" s="228" t="s">
        <v>39</v>
      </c>
      <c r="AI25" s="228" t="s">
        <v>39</v>
      </c>
      <c r="AJ25" s="242" t="s">
        <v>39</v>
      </c>
      <c r="AK25" s="242" t="s">
        <v>39</v>
      </c>
      <c r="AL25" s="242" t="s">
        <v>39</v>
      </c>
      <c r="AM25" s="242" t="s">
        <v>39</v>
      </c>
      <c r="AN25" s="242" t="s">
        <v>39</v>
      </c>
      <c r="AO25" s="242" t="s">
        <v>39</v>
      </c>
      <c r="AP25" s="242" t="s">
        <v>39</v>
      </c>
      <c r="AQ25" s="242" t="s">
        <v>39</v>
      </c>
      <c r="AR25" s="241"/>
      <c r="AS25" s="231" t="s">
        <v>39</v>
      </c>
      <c r="AT25" s="142" t="s">
        <v>15</v>
      </c>
    </row>
    <row r="26" spans="1:46" s="146" customFormat="1" ht="12.75" customHeight="1">
      <c r="A26" s="150"/>
      <c r="B26" s="138" t="s">
        <v>23</v>
      </c>
      <c r="C26" s="139">
        <v>8.0109999999999992</v>
      </c>
      <c r="D26" s="139">
        <v>8.91</v>
      </c>
      <c r="E26" s="140">
        <v>11.06</v>
      </c>
      <c r="F26" s="140">
        <v>15.195</v>
      </c>
      <c r="G26" s="140">
        <v>15.35</v>
      </c>
      <c r="H26" s="140">
        <v>15.244999999999999</v>
      </c>
      <c r="I26" s="140">
        <v>14.439</v>
      </c>
      <c r="J26" s="140">
        <v>16.350000000000001</v>
      </c>
      <c r="K26" s="140">
        <v>14.092000000000001</v>
      </c>
      <c r="L26" s="140">
        <v>13.875</v>
      </c>
      <c r="M26" s="140">
        <v>14.106999999999999</v>
      </c>
      <c r="N26" s="140">
        <v>14.281000000000001</v>
      </c>
      <c r="O26" s="140">
        <v>14.666</v>
      </c>
      <c r="P26" s="140">
        <v>14.391999999999999</v>
      </c>
      <c r="Q26" s="140">
        <v>14.288</v>
      </c>
      <c r="R26" s="140">
        <v>13.848000000000001</v>
      </c>
      <c r="S26" s="140">
        <v>14.509</v>
      </c>
      <c r="T26" s="140">
        <v>15.153</v>
      </c>
      <c r="U26" s="140">
        <v>15.888999999999999</v>
      </c>
      <c r="V26" s="140">
        <v>16.324999999999999</v>
      </c>
      <c r="W26" s="140">
        <v>16.343</v>
      </c>
      <c r="X26" s="140">
        <v>16.454999999999998</v>
      </c>
      <c r="Y26" s="140">
        <v>16.899999999999999</v>
      </c>
      <c r="Z26" s="140">
        <v>17.478999999999999</v>
      </c>
      <c r="AA26" s="140">
        <v>17.771000000000001</v>
      </c>
      <c r="AB26" s="140">
        <v>19.044</v>
      </c>
      <c r="AC26" s="140">
        <v>20.004999999999999</v>
      </c>
      <c r="AD26" s="140">
        <v>17.523</v>
      </c>
      <c r="AE26" s="140">
        <v>17.98</v>
      </c>
      <c r="AF26" s="140">
        <v>18.437000000000001</v>
      </c>
      <c r="AG26" s="140">
        <v>18.895</v>
      </c>
      <c r="AH26" s="140">
        <v>19.353000000000002</v>
      </c>
      <c r="AI26" s="140">
        <v>9.1649999999999991</v>
      </c>
      <c r="AJ26" s="242"/>
      <c r="AK26" s="242">
        <v>96.315580961005153</v>
      </c>
      <c r="AL26" s="242">
        <v>94.7</v>
      </c>
      <c r="AM26" s="242">
        <v>100</v>
      </c>
      <c r="AN26" s="242"/>
      <c r="AO26" s="242">
        <v>99.5</v>
      </c>
      <c r="AP26" s="242">
        <v>100</v>
      </c>
      <c r="AQ26" s="242">
        <v>100</v>
      </c>
      <c r="AR26" s="241">
        <v>100</v>
      </c>
      <c r="AS26" s="352">
        <v>-52.643001085103094</v>
      </c>
      <c r="AT26" s="138" t="s">
        <v>23</v>
      </c>
    </row>
    <row r="27" spans="1:46" ht="12.75" customHeight="1">
      <c r="A27" s="134"/>
      <c r="B27" s="142" t="s">
        <v>32</v>
      </c>
      <c r="C27" s="153">
        <v>6.4379999999999997</v>
      </c>
      <c r="D27" s="153">
        <v>7.5860000000000003</v>
      </c>
      <c r="E27" s="143">
        <v>8.9120000000000008</v>
      </c>
      <c r="F27" s="143">
        <v>9.59</v>
      </c>
      <c r="G27" s="143">
        <v>9.9570000000000007</v>
      </c>
      <c r="H27" s="143">
        <v>9.7639999999999993</v>
      </c>
      <c r="I27" s="143">
        <v>9.9489999999999998</v>
      </c>
      <c r="J27" s="143">
        <v>10.124000000000001</v>
      </c>
      <c r="K27" s="143">
        <v>10.222</v>
      </c>
      <c r="L27" s="143">
        <v>8.7089999999999996</v>
      </c>
      <c r="M27" s="143">
        <v>8.5370000000000008</v>
      </c>
      <c r="N27" s="143">
        <v>8.5540000000000003</v>
      </c>
      <c r="O27" s="143">
        <v>8.73978502490829</v>
      </c>
      <c r="P27" s="143">
        <v>8.7609313094415793</v>
      </c>
      <c r="Q27" s="143">
        <v>8.8098526138045195</v>
      </c>
      <c r="R27" s="143">
        <v>8.6731335633535007</v>
      </c>
      <c r="S27" s="143">
        <v>8.2739999999999991</v>
      </c>
      <c r="T27" s="143">
        <v>8.6850000000000005</v>
      </c>
      <c r="U27" s="143">
        <v>8.907</v>
      </c>
      <c r="V27" s="143">
        <v>9.1669999999999998</v>
      </c>
      <c r="W27" s="143">
        <v>10.365</v>
      </c>
      <c r="X27" s="143">
        <v>10.183999999999999</v>
      </c>
      <c r="Y27" s="143">
        <v>10.263</v>
      </c>
      <c r="Z27" s="143">
        <v>10.778</v>
      </c>
      <c r="AA27" s="143">
        <v>11.211</v>
      </c>
      <c r="AB27" s="143">
        <v>11.804</v>
      </c>
      <c r="AC27" s="143">
        <v>11.981</v>
      </c>
      <c r="AD27" s="143">
        <v>12.103999999999999</v>
      </c>
      <c r="AE27" s="143">
        <v>12.497</v>
      </c>
      <c r="AF27" s="143">
        <v>12.561999999999999</v>
      </c>
      <c r="AG27" s="169">
        <v>13.122</v>
      </c>
      <c r="AH27" s="169">
        <v>13.252000000000001</v>
      </c>
      <c r="AI27" s="169">
        <v>7.375</v>
      </c>
      <c r="AJ27" s="246"/>
      <c r="AK27" s="246"/>
      <c r="AL27" s="242">
        <v>71.099999999999994</v>
      </c>
      <c r="AM27" s="242">
        <v>69.107289107289105</v>
      </c>
      <c r="AN27" s="242">
        <v>69.391421870652309</v>
      </c>
      <c r="AO27" s="242">
        <v>67.8</v>
      </c>
      <c r="AP27" s="242">
        <v>66.882901616864814</v>
      </c>
      <c r="AQ27" s="242">
        <v>64.876497005988</v>
      </c>
      <c r="AR27" s="241">
        <v>86.313689007536851</v>
      </c>
      <c r="AS27" s="431">
        <v>-44.348022939933593</v>
      </c>
      <c r="AT27" s="142" t="s">
        <v>32</v>
      </c>
    </row>
    <row r="28" spans="1:46" s="146" customFormat="1" ht="12.75" customHeight="1">
      <c r="A28" s="150"/>
      <c r="B28" s="138" t="s">
        <v>16</v>
      </c>
      <c r="C28" s="139">
        <v>36.890999999999998</v>
      </c>
      <c r="D28" s="139">
        <v>46.323999999999998</v>
      </c>
      <c r="E28" s="140">
        <v>50.372999999999998</v>
      </c>
      <c r="F28" s="140">
        <v>40.115000000000002</v>
      </c>
      <c r="G28" s="140">
        <v>32.570999999999998</v>
      </c>
      <c r="H28" s="140">
        <v>30.864999999999998</v>
      </c>
      <c r="I28" s="140">
        <v>27.61</v>
      </c>
      <c r="J28" s="140">
        <v>26.635000000000002</v>
      </c>
      <c r="K28" s="140">
        <v>26.568999999999999</v>
      </c>
      <c r="L28" s="140">
        <v>25.806000000000001</v>
      </c>
      <c r="M28" s="140">
        <v>25.664000000000001</v>
      </c>
      <c r="N28" s="140">
        <v>26.198</v>
      </c>
      <c r="O28" s="140">
        <v>24.091999999999999</v>
      </c>
      <c r="P28" s="140">
        <v>22.469000000000001</v>
      </c>
      <c r="Q28" s="140">
        <v>20.748999999999999</v>
      </c>
      <c r="R28" s="140">
        <v>19.638000000000002</v>
      </c>
      <c r="S28" s="140">
        <v>18.690000000000001</v>
      </c>
      <c r="T28" s="140">
        <v>18.157</v>
      </c>
      <c r="U28" s="140">
        <v>18.552</v>
      </c>
      <c r="V28" s="140">
        <v>19.859000000000002</v>
      </c>
      <c r="W28" s="140">
        <v>20.195</v>
      </c>
      <c r="X28" s="140">
        <v>18.637</v>
      </c>
      <c r="Y28" s="140">
        <v>17.920999999999999</v>
      </c>
      <c r="Z28" s="140">
        <v>18.177</v>
      </c>
      <c r="AA28" s="140">
        <v>17.826000000000001</v>
      </c>
      <c r="AB28" s="140">
        <v>16.797000000000001</v>
      </c>
      <c r="AC28" s="140">
        <v>16.015000000000001</v>
      </c>
      <c r="AD28" s="140">
        <v>17.367000000000001</v>
      </c>
      <c r="AE28" s="140">
        <v>19.175000000000001</v>
      </c>
      <c r="AF28" s="140">
        <v>20.318999999999999</v>
      </c>
      <c r="AG28" s="140">
        <v>21.042999999999999</v>
      </c>
      <c r="AH28" s="140">
        <v>22.056000000000001</v>
      </c>
      <c r="AI28" s="140">
        <v>12.557</v>
      </c>
      <c r="AJ28" s="242">
        <v>81.909772752714645</v>
      </c>
      <c r="AK28" s="242">
        <v>86.513510296393278</v>
      </c>
      <c r="AL28" s="242">
        <v>86.2</v>
      </c>
      <c r="AM28" s="242">
        <v>82.21272664279941</v>
      </c>
      <c r="AN28" s="242">
        <v>85.438811665303902</v>
      </c>
      <c r="AO28" s="242">
        <v>88.9</v>
      </c>
      <c r="AP28" s="242">
        <v>88.556721725166327</v>
      </c>
      <c r="AQ28" s="242">
        <v>88.691960804876999</v>
      </c>
      <c r="AR28" s="241">
        <v>90.842024527749885</v>
      </c>
      <c r="AS28" s="352">
        <v>-43.06764599202031</v>
      </c>
      <c r="AT28" s="138" t="s">
        <v>16</v>
      </c>
    </row>
    <row r="29" spans="1:46" ht="12.75" customHeight="1">
      <c r="A29" s="134"/>
      <c r="B29" s="142" t="s">
        <v>33</v>
      </c>
      <c r="C29" s="153">
        <v>3.5459999999999998</v>
      </c>
      <c r="D29" s="153">
        <v>6.0759999999999996</v>
      </c>
      <c r="E29" s="143">
        <v>5.6639999999999997</v>
      </c>
      <c r="F29" s="143">
        <v>5.6920000000000002</v>
      </c>
      <c r="G29" s="143">
        <v>5.694</v>
      </c>
      <c r="H29" s="143">
        <v>5.3970000000000002</v>
      </c>
      <c r="I29" s="143">
        <v>5.1100000000000003</v>
      </c>
      <c r="J29" s="143">
        <v>4.8090000000000002</v>
      </c>
      <c r="K29" s="143">
        <v>4.5019999999999998</v>
      </c>
      <c r="L29" s="143">
        <v>4.5679999999999996</v>
      </c>
      <c r="M29" s="143">
        <v>4.601</v>
      </c>
      <c r="N29" s="143">
        <v>4.3289999999999997</v>
      </c>
      <c r="O29" s="147">
        <v>4.032</v>
      </c>
      <c r="P29" s="147">
        <v>3.992</v>
      </c>
      <c r="Q29" s="143">
        <v>3.9249999999999998</v>
      </c>
      <c r="R29" s="143">
        <v>3.7530000000000001</v>
      </c>
      <c r="S29" s="143">
        <v>3.7519999999999998</v>
      </c>
      <c r="T29" s="143">
        <v>3.8090000000000002</v>
      </c>
      <c r="U29" s="143">
        <v>3.8759999999999999</v>
      </c>
      <c r="V29" s="143">
        <v>3.9870000000000001</v>
      </c>
      <c r="W29" s="143">
        <v>4.2130000000000001</v>
      </c>
      <c r="X29" s="143">
        <v>4.2130000000000001</v>
      </c>
      <c r="Y29" s="143">
        <v>4.1109999999999998</v>
      </c>
      <c r="Z29" s="143">
        <v>4.2370000000000001</v>
      </c>
      <c r="AA29" s="143">
        <v>3.8029999999999999</v>
      </c>
      <c r="AB29" s="143">
        <v>3.649</v>
      </c>
      <c r="AC29" s="143">
        <v>3.8519999999999999</v>
      </c>
      <c r="AD29" s="143">
        <v>3.9569999999999999</v>
      </c>
      <c r="AE29" s="143">
        <v>4.266</v>
      </c>
      <c r="AF29" s="143">
        <v>4.516</v>
      </c>
      <c r="AG29" s="169">
        <v>4.57</v>
      </c>
      <c r="AH29" s="169">
        <v>5.0549999999999997</v>
      </c>
      <c r="AI29" s="169">
        <v>2.5630000000000002</v>
      </c>
      <c r="AJ29" s="242"/>
      <c r="AK29" s="242">
        <v>67.753424657534239</v>
      </c>
      <c r="AL29" s="242">
        <v>65</v>
      </c>
      <c r="AM29" s="242"/>
      <c r="AN29" s="242"/>
      <c r="AO29" s="242">
        <v>8.1999999999999993</v>
      </c>
      <c r="AP29" s="246">
        <v>8.1687692239112017</v>
      </c>
      <c r="AQ29" s="242">
        <v>10.5212199451347</v>
      </c>
      <c r="AR29" s="241">
        <v>90.275437840379254</v>
      </c>
      <c r="AS29" s="431">
        <v>-49.297725024727988</v>
      </c>
      <c r="AT29" s="142" t="s">
        <v>33</v>
      </c>
    </row>
    <row r="30" spans="1:46" s="146" customFormat="1" ht="12.75" customHeight="1">
      <c r="A30" s="150"/>
      <c r="B30" s="138" t="s">
        <v>17</v>
      </c>
      <c r="C30" s="139">
        <v>17.792999999999999</v>
      </c>
      <c r="D30" s="139">
        <v>23.22</v>
      </c>
      <c r="E30" s="140">
        <v>30.582000000000001</v>
      </c>
      <c r="F30" s="140">
        <v>25.428999999999998</v>
      </c>
      <c r="G30" s="140">
        <v>24.268999999999998</v>
      </c>
      <c r="H30" s="140">
        <v>19.402000000000001</v>
      </c>
      <c r="I30" s="140">
        <v>18.312999999999999</v>
      </c>
      <c r="J30" s="140">
        <v>18.879000000000001</v>
      </c>
      <c r="K30" s="140">
        <v>18.356000000000002</v>
      </c>
      <c r="L30" s="140">
        <v>15.794</v>
      </c>
      <c r="M30" s="140">
        <v>13.422000000000001</v>
      </c>
      <c r="N30" s="140">
        <v>12.304</v>
      </c>
      <c r="O30" s="140">
        <v>11.632</v>
      </c>
      <c r="P30" s="140">
        <v>10.965</v>
      </c>
      <c r="Q30" s="140">
        <v>8.5020000000000007</v>
      </c>
      <c r="R30" s="140">
        <v>8.4969999999999999</v>
      </c>
      <c r="S30" s="140">
        <v>8.6379999999999999</v>
      </c>
      <c r="T30" s="140">
        <v>7.9850000000000003</v>
      </c>
      <c r="U30" s="140">
        <v>8.0920000000000005</v>
      </c>
      <c r="V30" s="140">
        <v>7.476</v>
      </c>
      <c r="W30" s="140">
        <v>6.9580000000000002</v>
      </c>
      <c r="X30" s="140">
        <v>6.1280000000000001</v>
      </c>
      <c r="Y30" s="140">
        <v>5.4370000000000003</v>
      </c>
      <c r="Z30" s="140">
        <v>5.0730000000000004</v>
      </c>
      <c r="AA30" s="140">
        <v>4.5709999999999997</v>
      </c>
      <c r="AB30" s="140">
        <v>4.4109999999999996</v>
      </c>
      <c r="AC30" s="140">
        <v>4.976</v>
      </c>
      <c r="AD30" s="140">
        <v>5.149</v>
      </c>
      <c r="AE30" s="140">
        <v>4.9880000000000004</v>
      </c>
      <c r="AF30" s="140">
        <v>5.6630000000000003</v>
      </c>
      <c r="AG30" s="140">
        <v>5.577</v>
      </c>
      <c r="AH30" s="140">
        <v>5.9059999999999997</v>
      </c>
      <c r="AI30" s="140">
        <v>3.72</v>
      </c>
      <c r="AJ30" s="242">
        <v>94.597550306211716</v>
      </c>
      <c r="AK30" s="242">
        <v>96.425379803395899</v>
      </c>
      <c r="AL30" s="242">
        <v>95.4</v>
      </c>
      <c r="AM30" s="242">
        <v>100</v>
      </c>
      <c r="AN30" s="242">
        <v>100</v>
      </c>
      <c r="AO30" s="242"/>
      <c r="AP30" s="242"/>
      <c r="AQ30" s="242"/>
      <c r="AR30" s="241">
        <v>100</v>
      </c>
      <c r="AS30" s="352">
        <v>-37.013206908228909</v>
      </c>
      <c r="AT30" s="138" t="s">
        <v>17</v>
      </c>
    </row>
    <row r="31" spans="1:46" ht="12.75" customHeight="1">
      <c r="A31" s="134"/>
      <c r="B31" s="142" t="s">
        <v>19</v>
      </c>
      <c r="C31" s="153">
        <v>1.38</v>
      </c>
      <c r="D31" s="153">
        <v>1.4359999999999999</v>
      </c>
      <c r="E31" s="143">
        <v>1.429</v>
      </c>
      <c r="F31" s="143">
        <v>0.81399999999999995</v>
      </c>
      <c r="G31" s="143">
        <v>0.54700000000000004</v>
      </c>
      <c r="H31" s="143">
        <v>0.56599999999999995</v>
      </c>
      <c r="I31" s="143">
        <v>0.59</v>
      </c>
      <c r="J31" s="143">
        <v>0.59499999999999997</v>
      </c>
      <c r="K31" s="143">
        <v>0.61299999999999999</v>
      </c>
      <c r="L31" s="143">
        <v>0.61599999999999999</v>
      </c>
      <c r="M31" s="143">
        <v>0.64500000000000002</v>
      </c>
      <c r="N31" s="143">
        <v>0.623</v>
      </c>
      <c r="O31" s="143">
        <v>0.70499999999999996</v>
      </c>
      <c r="P31" s="143">
        <v>0.71499999999999997</v>
      </c>
      <c r="Q31" s="143">
        <v>0.749</v>
      </c>
      <c r="R31" s="143">
        <v>0.77700000000000002</v>
      </c>
      <c r="S31" s="143">
        <v>0.69499999999999995</v>
      </c>
      <c r="T31" s="143">
        <v>0.71599999999999997</v>
      </c>
      <c r="U31" s="143">
        <v>0.72399999999999998</v>
      </c>
      <c r="V31" s="143">
        <v>0.74</v>
      </c>
      <c r="W31" s="143">
        <v>0.76500000000000001</v>
      </c>
      <c r="X31" s="143">
        <v>0.77300000000000002</v>
      </c>
      <c r="Y31" s="143">
        <v>0.72899999999999998</v>
      </c>
      <c r="Z31" s="143">
        <v>0.68899999999999995</v>
      </c>
      <c r="AA31" s="143">
        <v>0.65900000000000003</v>
      </c>
      <c r="AB31" s="143">
        <v>0.67900000000000005</v>
      </c>
      <c r="AC31" s="143">
        <v>0.62</v>
      </c>
      <c r="AD31" s="143">
        <v>0.628</v>
      </c>
      <c r="AE31" s="143">
        <v>0.61099999999999999</v>
      </c>
      <c r="AF31" s="143">
        <v>0.56999999999999995</v>
      </c>
      <c r="AG31" s="169">
        <v>0.56799999999999995</v>
      </c>
      <c r="AH31" s="169">
        <v>0.57199999999999995</v>
      </c>
      <c r="AI31" s="169">
        <v>0.33800000000000002</v>
      </c>
      <c r="AJ31" s="242">
        <v>83.870967741935488</v>
      </c>
      <c r="AK31" s="271">
        <v>98.291721419185279</v>
      </c>
      <c r="AL31" s="242">
        <v>98.5</v>
      </c>
      <c r="AM31" s="242">
        <v>94.555712270803951</v>
      </c>
      <c r="AN31" s="242">
        <v>97.412145272754003</v>
      </c>
      <c r="AO31" s="242">
        <v>98.4</v>
      </c>
      <c r="AP31" s="242">
        <v>98.475377344107329</v>
      </c>
      <c r="AQ31" s="242">
        <v>98.567950737505399</v>
      </c>
      <c r="AR31" s="241">
        <v>90.929705215419503</v>
      </c>
      <c r="AS31" s="431">
        <v>-40.909090909090892</v>
      </c>
      <c r="AT31" s="142" t="s">
        <v>19</v>
      </c>
    </row>
    <row r="32" spans="1:46" ht="12.75" customHeight="1">
      <c r="A32" s="134"/>
      <c r="B32" s="138" t="s">
        <v>18</v>
      </c>
      <c r="C32" s="139"/>
      <c r="D32" s="139"/>
      <c r="E32" s="140">
        <v>6.3810000000000002</v>
      </c>
      <c r="F32" s="140">
        <v>6.0019999999999998</v>
      </c>
      <c r="G32" s="140">
        <v>5.4530000000000003</v>
      </c>
      <c r="H32" s="140">
        <v>4.569</v>
      </c>
      <c r="I32" s="140">
        <v>4.548</v>
      </c>
      <c r="J32" s="140">
        <v>4.202</v>
      </c>
      <c r="K32" s="140">
        <v>3.7690000000000001</v>
      </c>
      <c r="L32" s="140">
        <v>3.0950000000000002</v>
      </c>
      <c r="M32" s="140">
        <v>3.0920000000000001</v>
      </c>
      <c r="N32" s="140">
        <v>2.968</v>
      </c>
      <c r="O32" s="140">
        <v>2.87</v>
      </c>
      <c r="P32" s="140">
        <v>2.8050000000000002</v>
      </c>
      <c r="Q32" s="140">
        <v>2.6819999999999999</v>
      </c>
      <c r="R32" s="140">
        <v>2.3159999999999998</v>
      </c>
      <c r="S32" s="140">
        <v>2.2280000000000002</v>
      </c>
      <c r="T32" s="140">
        <v>2.1819999999999999</v>
      </c>
      <c r="U32" s="140">
        <v>2.2130000000000001</v>
      </c>
      <c r="V32" s="140">
        <v>2.165</v>
      </c>
      <c r="W32" s="140">
        <v>2.2959999999999998</v>
      </c>
      <c r="X32" s="140">
        <v>2.2639999999999998</v>
      </c>
      <c r="Y32" s="140">
        <v>2.3090000000000002</v>
      </c>
      <c r="Z32" s="140">
        <v>2.431</v>
      </c>
      <c r="AA32" s="140">
        <v>2.4590000000000001</v>
      </c>
      <c r="AB32" s="140">
        <v>2.4849999999999999</v>
      </c>
      <c r="AC32" s="140">
        <v>2.5830000000000002</v>
      </c>
      <c r="AD32" s="140">
        <v>3.411</v>
      </c>
      <c r="AE32" s="140">
        <v>3.484</v>
      </c>
      <c r="AF32" s="140">
        <v>3.754</v>
      </c>
      <c r="AG32" s="140">
        <v>3.7919999999999998</v>
      </c>
      <c r="AH32" s="140">
        <v>3.9569999999999999</v>
      </c>
      <c r="AI32" s="140">
        <v>2.133</v>
      </c>
      <c r="AJ32" s="242">
        <v>92.288557213930346</v>
      </c>
      <c r="AK32" s="242">
        <v>90.214698596201487</v>
      </c>
      <c r="AL32" s="242">
        <v>91</v>
      </c>
      <c r="AM32" s="242">
        <v>99.7</v>
      </c>
      <c r="AN32" s="242">
        <v>91.718960107575072</v>
      </c>
      <c r="AO32" s="242">
        <v>93.6</v>
      </c>
      <c r="AP32" s="242">
        <v>91.489892687796356</v>
      </c>
      <c r="AQ32" s="242">
        <v>74</v>
      </c>
      <c r="AR32" s="241">
        <v>97.042233492913681</v>
      </c>
      <c r="AS32" s="352">
        <v>-46.095526914329035</v>
      </c>
      <c r="AT32" s="138" t="s">
        <v>18</v>
      </c>
    </row>
    <row r="33" spans="1:46" ht="12.75" customHeight="1">
      <c r="A33" s="134"/>
      <c r="B33" s="142" t="s">
        <v>34</v>
      </c>
      <c r="C33" s="153">
        <v>2.1560000000000001</v>
      </c>
      <c r="D33" s="153">
        <v>3.2160000000000002</v>
      </c>
      <c r="E33" s="143">
        <v>3.331</v>
      </c>
      <c r="F33" s="143">
        <v>3.23</v>
      </c>
      <c r="G33" s="143">
        <v>3.0569999999999999</v>
      </c>
      <c r="H33" s="143">
        <v>3.0070000000000001</v>
      </c>
      <c r="I33" s="143">
        <v>3.0369999999999999</v>
      </c>
      <c r="J33" s="143">
        <v>3.1840000000000002</v>
      </c>
      <c r="K33" s="143">
        <v>3.254</v>
      </c>
      <c r="L33" s="143">
        <v>3.3759999999999999</v>
      </c>
      <c r="M33" s="143">
        <v>3.3769999999999998</v>
      </c>
      <c r="N33" s="143">
        <v>3.415</v>
      </c>
      <c r="O33" s="143">
        <v>3.4049999999999998</v>
      </c>
      <c r="P33" s="143">
        <v>3.282</v>
      </c>
      <c r="Q33" s="143">
        <v>3.3180000000000001</v>
      </c>
      <c r="R33" s="143">
        <v>3.3380000000000001</v>
      </c>
      <c r="S33" s="143">
        <v>3.3519999999999999</v>
      </c>
      <c r="T33" s="143">
        <v>3.4780000000000002</v>
      </c>
      <c r="U33" s="143">
        <v>3.54</v>
      </c>
      <c r="V33" s="143">
        <v>3.778</v>
      </c>
      <c r="W33" s="143">
        <v>4.0519999999999996</v>
      </c>
      <c r="X33" s="143">
        <v>3.8759999999999999</v>
      </c>
      <c r="Y33" s="143">
        <v>3.9590000000000001</v>
      </c>
      <c r="Z33" s="143">
        <v>3.8820000000000001</v>
      </c>
      <c r="AA33" s="143">
        <v>4.0350000000000001</v>
      </c>
      <c r="AB33" s="143">
        <v>4.0529999999999999</v>
      </c>
      <c r="AC33" s="143">
        <v>3.8740000000000001</v>
      </c>
      <c r="AD33" s="143">
        <v>4.1139999999999999</v>
      </c>
      <c r="AE33" s="143">
        <v>3.8679999999999999</v>
      </c>
      <c r="AF33" s="143">
        <v>4.2709999999999999</v>
      </c>
      <c r="AG33" s="169">
        <v>4.5350000000000001</v>
      </c>
      <c r="AH33" s="169">
        <v>4.9240000000000004</v>
      </c>
      <c r="AI33" s="169">
        <v>2.82</v>
      </c>
      <c r="AJ33" s="242">
        <v>96.827757125154903</v>
      </c>
      <c r="AK33" s="242">
        <v>96.175672341475405</v>
      </c>
      <c r="AL33" s="242">
        <v>96.5</v>
      </c>
      <c r="AM33" s="242">
        <v>97.301239970824213</v>
      </c>
      <c r="AN33" s="242">
        <v>96.975180972078604</v>
      </c>
      <c r="AO33" s="242">
        <v>96.7</v>
      </c>
      <c r="AP33" s="242">
        <v>96.846747519294368</v>
      </c>
      <c r="AQ33" s="242">
        <v>96.649065800162504</v>
      </c>
      <c r="AR33" s="241">
        <v>98.900709219858157</v>
      </c>
      <c r="AS33" s="431">
        <v>-42.729488220958579</v>
      </c>
      <c r="AT33" s="142" t="s">
        <v>34</v>
      </c>
    </row>
    <row r="34" spans="1:46" ht="12.75" customHeight="1">
      <c r="A34" s="134"/>
      <c r="B34" s="370" t="s">
        <v>35</v>
      </c>
      <c r="C34" s="376">
        <v>4.6399999999999997</v>
      </c>
      <c r="D34" s="376">
        <v>6.9980000000000002</v>
      </c>
      <c r="E34" s="316">
        <v>6.6</v>
      </c>
      <c r="F34" s="316">
        <v>5.9850000000000003</v>
      </c>
      <c r="G34" s="316">
        <v>5.9630000000000001</v>
      </c>
      <c r="H34" s="316">
        <v>6.4219999999999997</v>
      </c>
      <c r="I34" s="316">
        <v>6.5069999999999997</v>
      </c>
      <c r="J34" s="316">
        <v>6.8390000000000004</v>
      </c>
      <c r="K34" s="316">
        <v>6.97</v>
      </c>
      <c r="L34" s="316">
        <v>7.0389999999999997</v>
      </c>
      <c r="M34" s="316">
        <v>7.23</v>
      </c>
      <c r="N34" s="316">
        <v>7.7009999999999996</v>
      </c>
      <c r="O34" s="316">
        <v>8.2430000000000003</v>
      </c>
      <c r="P34" s="316">
        <v>8.7319999999999993</v>
      </c>
      <c r="Q34" s="316">
        <v>8.8740000000000006</v>
      </c>
      <c r="R34" s="316">
        <v>8.8339999999999996</v>
      </c>
      <c r="S34" s="316">
        <v>8.6340000000000003</v>
      </c>
      <c r="T34" s="316">
        <v>8.91</v>
      </c>
      <c r="U34" s="316">
        <v>9.6170000000000009</v>
      </c>
      <c r="V34" s="316">
        <v>10.260999999999999</v>
      </c>
      <c r="W34" s="316">
        <v>11.146000000000001</v>
      </c>
      <c r="X34" s="316">
        <v>11.321</v>
      </c>
      <c r="Y34" s="316">
        <v>11.154999999999999</v>
      </c>
      <c r="Z34" s="316">
        <v>11.379</v>
      </c>
      <c r="AA34" s="316">
        <v>11.792</v>
      </c>
      <c r="AB34" s="316">
        <v>11.842000000000001</v>
      </c>
      <c r="AC34" s="316">
        <v>12.121</v>
      </c>
      <c r="AD34" s="316">
        <v>12.741</v>
      </c>
      <c r="AE34" s="316">
        <v>12.8</v>
      </c>
      <c r="AF34" s="316">
        <v>13.331</v>
      </c>
      <c r="AG34" s="316">
        <v>13.547000000000001</v>
      </c>
      <c r="AH34" s="378">
        <v>14.617000000000001</v>
      </c>
      <c r="AI34" s="378">
        <v>8.1289999999999996</v>
      </c>
      <c r="AJ34" s="377">
        <v>46.530332848464106</v>
      </c>
      <c r="AK34" s="377">
        <v>50</v>
      </c>
      <c r="AL34" s="377">
        <v>49.8</v>
      </c>
      <c r="AM34" s="377">
        <v>49.941134918766188</v>
      </c>
      <c r="AN34" s="342">
        <v>49.4453125</v>
      </c>
      <c r="AO34" s="342">
        <v>51.3</v>
      </c>
      <c r="AP34" s="486">
        <v>50.313722595408571</v>
      </c>
      <c r="AQ34" s="486">
        <v>53.027296982964998</v>
      </c>
      <c r="AR34" s="295">
        <v>61.114528232254898</v>
      </c>
      <c r="AS34" s="354">
        <v>-44.386673051925854</v>
      </c>
      <c r="AT34" s="370" t="s">
        <v>35</v>
      </c>
    </row>
    <row r="35" spans="1:46" ht="12.75" customHeight="1">
      <c r="A35" s="134"/>
      <c r="B35" s="142" t="s">
        <v>6</v>
      </c>
      <c r="C35" s="226" t="s">
        <v>39</v>
      </c>
      <c r="D35" s="226" t="s">
        <v>39</v>
      </c>
      <c r="E35" s="227" t="s">
        <v>39</v>
      </c>
      <c r="F35" s="227" t="s">
        <v>39</v>
      </c>
      <c r="G35" s="227" t="s">
        <v>39</v>
      </c>
      <c r="H35" s="227" t="s">
        <v>39</v>
      </c>
      <c r="I35" s="227" t="s">
        <v>39</v>
      </c>
      <c r="J35" s="227" t="s">
        <v>39</v>
      </c>
      <c r="K35" s="227" t="s">
        <v>39</v>
      </c>
      <c r="L35" s="227" t="s">
        <v>39</v>
      </c>
      <c r="M35" s="227" t="s">
        <v>39</v>
      </c>
      <c r="N35" s="227" t="s">
        <v>39</v>
      </c>
      <c r="O35" s="227" t="s">
        <v>39</v>
      </c>
      <c r="P35" s="227" t="s">
        <v>39</v>
      </c>
      <c r="Q35" s="227" t="s">
        <v>39</v>
      </c>
      <c r="R35" s="227" t="s">
        <v>39</v>
      </c>
      <c r="S35" s="227" t="s">
        <v>39</v>
      </c>
      <c r="T35" s="227" t="s">
        <v>39</v>
      </c>
      <c r="U35" s="227" t="s">
        <v>39</v>
      </c>
      <c r="V35" s="227" t="s">
        <v>39</v>
      </c>
      <c r="W35" s="227" t="s">
        <v>39</v>
      </c>
      <c r="X35" s="227" t="s">
        <v>39</v>
      </c>
      <c r="Y35" s="227" t="s">
        <v>39</v>
      </c>
      <c r="Z35" s="227" t="s">
        <v>39</v>
      </c>
      <c r="AA35" s="227" t="s">
        <v>39</v>
      </c>
      <c r="AB35" s="227" t="s">
        <v>39</v>
      </c>
      <c r="AC35" s="265" t="s">
        <v>39</v>
      </c>
      <c r="AD35" s="265" t="s">
        <v>39</v>
      </c>
      <c r="AE35" s="265" t="s">
        <v>39</v>
      </c>
      <c r="AF35" s="228" t="s">
        <v>39</v>
      </c>
      <c r="AG35" s="228" t="s">
        <v>39</v>
      </c>
      <c r="AH35" s="228" t="s">
        <v>39</v>
      </c>
      <c r="AI35" s="228" t="s">
        <v>39</v>
      </c>
      <c r="AJ35" s="242" t="s">
        <v>39</v>
      </c>
      <c r="AK35" s="242" t="s">
        <v>39</v>
      </c>
      <c r="AL35" s="242" t="s">
        <v>39</v>
      </c>
      <c r="AM35" s="242" t="s">
        <v>39</v>
      </c>
      <c r="AN35" s="242" t="s">
        <v>39</v>
      </c>
      <c r="AO35" s="242" t="s">
        <v>39</v>
      </c>
      <c r="AP35" s="242" t="s">
        <v>39</v>
      </c>
      <c r="AQ35" s="508" t="s">
        <v>39</v>
      </c>
      <c r="AR35" s="489"/>
      <c r="AS35" s="509" t="s">
        <v>39</v>
      </c>
      <c r="AT35" s="142" t="s">
        <v>6</v>
      </c>
    </row>
    <row r="36" spans="1:46" s="146" customFormat="1" ht="12.75" customHeight="1">
      <c r="A36" s="150"/>
      <c r="B36" s="138" t="s">
        <v>36</v>
      </c>
      <c r="C36" s="139">
        <v>1.86</v>
      </c>
      <c r="D36" s="139">
        <v>2.3940000000000001</v>
      </c>
      <c r="E36" s="140">
        <v>2.1040000000000001</v>
      </c>
      <c r="F36" s="140">
        <v>2.15</v>
      </c>
      <c r="G36" s="140">
        <v>2.2559999999999998</v>
      </c>
      <c r="H36" s="140">
        <v>2.3159999999999998</v>
      </c>
      <c r="I36" s="140">
        <v>2.3980000000000001</v>
      </c>
      <c r="J36" s="140">
        <v>2.3809999999999998</v>
      </c>
      <c r="K36" s="140">
        <v>2.4489999999999998</v>
      </c>
      <c r="L36" s="140">
        <v>2.5609999999999999</v>
      </c>
      <c r="M36" s="140">
        <v>2.59</v>
      </c>
      <c r="N36" s="140">
        <v>2.6739999999999999</v>
      </c>
      <c r="O36" s="140">
        <v>2.6349999999999998</v>
      </c>
      <c r="P36" s="140">
        <v>2.677</v>
      </c>
      <c r="Q36" s="140">
        <v>2.4769999999999999</v>
      </c>
      <c r="R36" s="140">
        <v>2.3809999999999998</v>
      </c>
      <c r="S36" s="140">
        <v>2.62</v>
      </c>
      <c r="T36" s="140">
        <v>2.7229999999999999</v>
      </c>
      <c r="U36" s="140">
        <v>2.8330000000000002</v>
      </c>
      <c r="V36" s="140">
        <v>2.9580000000000002</v>
      </c>
      <c r="W36" s="140">
        <v>3.1230000000000002</v>
      </c>
      <c r="X36" s="140">
        <v>3.08</v>
      </c>
      <c r="Y36" s="140">
        <v>3.1859999999999999</v>
      </c>
      <c r="Z36" s="140">
        <v>3.0760000000000001</v>
      </c>
      <c r="AA36" s="140">
        <v>3.0920000000000001</v>
      </c>
      <c r="AB36" s="140">
        <v>3.26</v>
      </c>
      <c r="AC36" s="140">
        <v>3.44</v>
      </c>
      <c r="AD36" s="140">
        <v>3.5550000000000002</v>
      </c>
      <c r="AE36" s="140">
        <v>3.6949999999999998</v>
      </c>
      <c r="AF36" s="140">
        <v>3.605</v>
      </c>
      <c r="AG36" s="140">
        <v>3.7589999999999999</v>
      </c>
      <c r="AH36" s="140">
        <v>3.8109999999999999</v>
      </c>
      <c r="AI36" s="140">
        <v>1.8009999999999999</v>
      </c>
      <c r="AJ36" s="242">
        <v>74.141161773891312</v>
      </c>
      <c r="AK36" s="242">
        <v>74.577832361068459</v>
      </c>
      <c r="AL36" s="242">
        <v>74.400000000000006</v>
      </c>
      <c r="AM36" s="242">
        <v>44.872513309050156</v>
      </c>
      <c r="AN36" s="242">
        <v>98.895087472241812</v>
      </c>
      <c r="AO36" s="242">
        <v>98.895087472241812</v>
      </c>
      <c r="AP36" s="242">
        <v>99.085824908582481</v>
      </c>
      <c r="AQ36" s="242">
        <v>99.864901378005939</v>
      </c>
      <c r="AR36" s="241">
        <v>99.944933920704841</v>
      </c>
      <c r="AS36" s="352">
        <v>-52.742062450800312</v>
      </c>
      <c r="AT36" s="138" t="s">
        <v>36</v>
      </c>
    </row>
    <row r="37" spans="1:46" ht="18" customHeight="1">
      <c r="A37" s="134"/>
      <c r="B37" s="315" t="s">
        <v>7</v>
      </c>
      <c r="C37" s="301">
        <v>9.3390000000000004</v>
      </c>
      <c r="D37" s="301">
        <v>9.9640000000000004</v>
      </c>
      <c r="E37" s="471">
        <v>12.68</v>
      </c>
      <c r="F37" s="471">
        <v>13.83</v>
      </c>
      <c r="G37" s="471">
        <v>13.21</v>
      </c>
      <c r="H37" s="471">
        <v>13.38</v>
      </c>
      <c r="I37" s="471">
        <v>13.84</v>
      </c>
      <c r="J37" s="471">
        <v>11.71</v>
      </c>
      <c r="K37" s="471">
        <v>11.89</v>
      </c>
      <c r="L37" s="471">
        <v>12.05</v>
      </c>
      <c r="M37" s="471">
        <v>12.15</v>
      </c>
      <c r="N37" s="471">
        <v>12.5</v>
      </c>
      <c r="O37" s="471">
        <v>12.62</v>
      </c>
      <c r="P37" s="471">
        <v>13.301</v>
      </c>
      <c r="Q37" s="471">
        <v>14.147</v>
      </c>
      <c r="R37" s="471">
        <v>14.509</v>
      </c>
      <c r="S37" s="471">
        <v>14.914</v>
      </c>
      <c r="T37" s="471">
        <v>16.143999999999998</v>
      </c>
      <c r="U37" s="471">
        <v>16.577999999999999</v>
      </c>
      <c r="V37" s="471">
        <v>17.434000000000001</v>
      </c>
      <c r="W37" s="471">
        <v>17.775500000000001</v>
      </c>
      <c r="X37" s="471">
        <v>18.570700000000002</v>
      </c>
      <c r="Y37" s="471">
        <v>19.176599999999997</v>
      </c>
      <c r="Z37" s="471">
        <v>19.471400000000003</v>
      </c>
      <c r="AA37" s="471">
        <v>19.262400000000003</v>
      </c>
      <c r="AB37" s="471">
        <v>19.447200000000002</v>
      </c>
      <c r="AC37" s="471">
        <v>20.010200000000001</v>
      </c>
      <c r="AD37" s="471">
        <v>20.389299999999999</v>
      </c>
      <c r="AE37" s="471">
        <v>20.812000000000001</v>
      </c>
      <c r="AF37" s="471">
        <v>20.864999999999998</v>
      </c>
      <c r="AG37" s="563">
        <v>20.613</v>
      </c>
      <c r="AH37" s="563">
        <v>21.736999999999998</v>
      </c>
      <c r="AI37" s="563">
        <v>13.34</v>
      </c>
      <c r="AJ37" s="488"/>
      <c r="AK37" s="488"/>
      <c r="AL37" s="488"/>
      <c r="AM37" s="488"/>
      <c r="AN37" s="488"/>
      <c r="AO37" s="488"/>
      <c r="AP37" s="488"/>
      <c r="AQ37" s="486"/>
      <c r="AR37" s="295"/>
      <c r="AS37" s="315">
        <v>-38.629985738602379</v>
      </c>
      <c r="AT37" s="315" t="s">
        <v>7</v>
      </c>
    </row>
    <row r="38" spans="1:46" ht="12.75" customHeight="1">
      <c r="A38" s="134"/>
      <c r="B38" s="138" t="s">
        <v>82</v>
      </c>
      <c r="C38" s="139"/>
      <c r="D38" s="139"/>
      <c r="E38" s="140"/>
      <c r="F38" s="140"/>
      <c r="G38" s="140"/>
      <c r="H38" s="140"/>
      <c r="I38" s="140"/>
      <c r="J38" s="140"/>
      <c r="K38" s="140"/>
      <c r="L38" s="140"/>
      <c r="M38" s="140"/>
      <c r="N38" s="140"/>
      <c r="O38" s="140"/>
      <c r="P38" s="140"/>
      <c r="Q38" s="140"/>
      <c r="R38" s="140"/>
      <c r="S38" s="140"/>
      <c r="T38" s="140"/>
      <c r="U38" s="140"/>
      <c r="V38" s="140"/>
      <c r="W38" s="140"/>
      <c r="X38" s="140"/>
      <c r="Y38" s="140">
        <v>9.0660000000000004E-2</v>
      </c>
      <c r="Z38" s="140">
        <v>6.5100000000000005E-2</v>
      </c>
      <c r="AA38" s="140">
        <v>6.2E-2</v>
      </c>
      <c r="AB38" s="140">
        <v>7.2999999999999995E-2</v>
      </c>
      <c r="AC38" s="140">
        <v>7.5999999999999998E-2</v>
      </c>
      <c r="AD38" s="140">
        <v>8.1000000000000003E-2</v>
      </c>
      <c r="AE38" s="140">
        <v>8.3896999999999999E-2</v>
      </c>
      <c r="AF38" s="140">
        <v>0.06</v>
      </c>
      <c r="AG38" s="140">
        <v>6.7000000000000004E-2</v>
      </c>
      <c r="AH38" s="140">
        <v>6.6000000000000003E-2</v>
      </c>
      <c r="AI38" s="140">
        <v>2.8000000000000001E-2</v>
      </c>
      <c r="AJ38" s="244"/>
      <c r="AK38" s="244"/>
      <c r="AL38" s="244"/>
      <c r="AM38" s="244"/>
      <c r="AN38" s="244"/>
      <c r="AO38" s="244"/>
      <c r="AP38" s="242"/>
      <c r="AQ38" s="242"/>
      <c r="AR38" s="241"/>
      <c r="AS38" s="352">
        <v>-57.575757575757578</v>
      </c>
      <c r="AT38" s="138" t="s">
        <v>82</v>
      </c>
    </row>
    <row r="39" spans="1:46" ht="12.75" customHeight="1">
      <c r="A39" s="134"/>
      <c r="B39" s="142" t="s">
        <v>3</v>
      </c>
      <c r="C39" s="302"/>
      <c r="D39" s="302"/>
      <c r="E39" s="209"/>
      <c r="F39" s="143"/>
      <c r="G39" s="143"/>
      <c r="H39" s="143"/>
      <c r="I39" s="143"/>
      <c r="J39" s="147">
        <v>0.1</v>
      </c>
      <c r="K39" s="147">
        <v>0.1</v>
      </c>
      <c r="L39" s="147">
        <v>0.1</v>
      </c>
      <c r="M39" s="147">
        <v>0.1</v>
      </c>
      <c r="N39" s="147">
        <v>0.1</v>
      </c>
      <c r="O39" s="147">
        <v>0.1</v>
      </c>
      <c r="P39" s="143">
        <v>0.13300000000000001</v>
      </c>
      <c r="Q39" s="143">
        <v>9.8000000000000004E-2</v>
      </c>
      <c r="R39" s="143">
        <v>9.1999999999999998E-2</v>
      </c>
      <c r="S39" s="143">
        <v>9.4E-2</v>
      </c>
      <c r="T39" s="143">
        <v>9.4E-2</v>
      </c>
      <c r="U39" s="143">
        <v>0.105</v>
      </c>
      <c r="V39" s="143">
        <v>0.109</v>
      </c>
      <c r="W39" s="143">
        <v>0.14799999999999999</v>
      </c>
      <c r="X39" s="143">
        <v>0.154</v>
      </c>
      <c r="Y39" s="143">
        <v>0.155</v>
      </c>
      <c r="Z39" s="143">
        <v>0.14499999999999999</v>
      </c>
      <c r="AA39" s="143">
        <v>9.9000000000000005E-2</v>
      </c>
      <c r="AB39" s="143">
        <v>0.08</v>
      </c>
      <c r="AC39" s="143">
        <v>0.08</v>
      </c>
      <c r="AD39" s="143">
        <v>0.17699999999999999</v>
      </c>
      <c r="AE39" s="143">
        <v>8.3000000000000004E-2</v>
      </c>
      <c r="AF39" s="143">
        <v>5.8999999999999997E-2</v>
      </c>
      <c r="AG39" s="143">
        <v>6.3E-2</v>
      </c>
      <c r="AH39" s="143">
        <v>6.2E-2</v>
      </c>
      <c r="AI39" s="143">
        <v>2.5000000000000001E-2</v>
      </c>
      <c r="AJ39" s="244"/>
      <c r="AK39" s="244"/>
      <c r="AL39" s="244"/>
      <c r="AM39" s="244"/>
      <c r="AN39" s="244"/>
      <c r="AO39" s="244"/>
      <c r="AP39" s="242"/>
      <c r="AQ39" s="242"/>
      <c r="AR39" s="241"/>
      <c r="AS39" s="431">
        <v>-59.677419354838705</v>
      </c>
      <c r="AT39" s="142" t="s">
        <v>3</v>
      </c>
    </row>
    <row r="40" spans="1:46" ht="12.75" customHeight="1">
      <c r="A40" s="134"/>
      <c r="B40" s="138" t="s">
        <v>89</v>
      </c>
      <c r="C40" s="139">
        <v>0.253</v>
      </c>
      <c r="D40" s="139">
        <v>0.36899999999999999</v>
      </c>
      <c r="E40" s="140">
        <v>0.77900000000000003</v>
      </c>
      <c r="F40" s="140">
        <v>0.318</v>
      </c>
      <c r="G40" s="140">
        <v>0.191</v>
      </c>
      <c r="H40" s="140">
        <v>0.223</v>
      </c>
      <c r="I40" s="140">
        <v>0.215</v>
      </c>
      <c r="J40" s="140">
        <v>0.19700000000000001</v>
      </c>
      <c r="K40" s="140">
        <v>0.16800000000000001</v>
      </c>
      <c r="L40" s="140">
        <v>9.5000000000000001E-2</v>
      </c>
      <c r="M40" s="140">
        <v>0.11600000000000001</v>
      </c>
      <c r="N40" s="140">
        <v>0.121</v>
      </c>
      <c r="O40" s="140">
        <v>0.125</v>
      </c>
      <c r="P40" s="140">
        <v>0.13800000000000001</v>
      </c>
      <c r="Q40" s="140">
        <v>0.123</v>
      </c>
      <c r="R40" s="140">
        <v>0.105</v>
      </c>
      <c r="S40" s="140">
        <v>8.8999999999999996E-2</v>
      </c>
      <c r="T40" s="140">
        <v>7.2999999999999995E-2</v>
      </c>
      <c r="U40" s="140">
        <v>0.08</v>
      </c>
      <c r="V40" s="140">
        <v>5.0999999999999997E-2</v>
      </c>
      <c r="W40" s="140">
        <v>4.1000000000000002E-2</v>
      </c>
      <c r="X40" s="140">
        <v>3.2000000000000001E-2</v>
      </c>
      <c r="Y40" s="140">
        <v>1.9E-2</v>
      </c>
      <c r="Z40" s="140">
        <v>1.7999999999999999E-2</v>
      </c>
      <c r="AA40" s="140">
        <v>1.6E-2</v>
      </c>
      <c r="AB40" s="140">
        <v>1.2E-2</v>
      </c>
      <c r="AC40" s="140">
        <v>8.0000000000000002E-3</v>
      </c>
      <c r="AD40" s="140">
        <v>7.0000000000000001E-3</v>
      </c>
      <c r="AE40" s="140">
        <v>3.2000000000000002E-3</v>
      </c>
      <c r="AF40" s="140">
        <v>2.3999999999999998E-3</v>
      </c>
      <c r="AG40" s="140">
        <v>2.7000000000000001E-3</v>
      </c>
      <c r="AH40" s="140">
        <v>2E-3</v>
      </c>
      <c r="AI40" s="140">
        <v>1E-3</v>
      </c>
      <c r="AJ40" s="242"/>
      <c r="AK40" s="242"/>
      <c r="AL40" s="242"/>
      <c r="AM40" s="242"/>
      <c r="AN40" s="242"/>
      <c r="AO40" s="242"/>
      <c r="AP40" s="242"/>
      <c r="AQ40" s="242"/>
      <c r="AR40" s="241"/>
      <c r="AS40" s="352">
        <v>-50</v>
      </c>
      <c r="AT40" s="138" t="s">
        <v>89</v>
      </c>
    </row>
    <row r="41" spans="1:46" s="146" customFormat="1" ht="12.75" customHeight="1">
      <c r="A41" s="150"/>
      <c r="B41" s="142" t="s">
        <v>83</v>
      </c>
      <c r="C41" s="302">
        <v>3.6709999999999998</v>
      </c>
      <c r="D41" s="302">
        <v>3.3519999999999999</v>
      </c>
      <c r="E41" s="209">
        <v>4.452</v>
      </c>
      <c r="F41" s="143">
        <v>2.6749999999999998</v>
      </c>
      <c r="G41" s="143">
        <v>2.544</v>
      </c>
      <c r="H41" s="143">
        <v>3.0760000000000001</v>
      </c>
      <c r="I41" s="143">
        <v>2.2989999999999999</v>
      </c>
      <c r="J41" s="147">
        <v>2.3260000000000001</v>
      </c>
      <c r="K41" s="147">
        <v>1.415</v>
      </c>
      <c r="L41" s="147">
        <v>1.304</v>
      </c>
      <c r="M41" s="147">
        <v>1.3680000000000001</v>
      </c>
      <c r="N41" s="147">
        <v>0.78900000000000003</v>
      </c>
      <c r="O41" s="147">
        <v>1.236</v>
      </c>
      <c r="P41" s="143">
        <v>1.0469999999999999</v>
      </c>
      <c r="Q41" s="143">
        <v>0.95399999999999996</v>
      </c>
      <c r="R41" s="143">
        <v>0.80900000000000005</v>
      </c>
      <c r="S41" s="143">
        <v>0.82099999999999995</v>
      </c>
      <c r="T41" s="143">
        <v>0.71299999999999997</v>
      </c>
      <c r="U41" s="143">
        <v>0.68400000000000005</v>
      </c>
      <c r="V41" s="143">
        <v>0.68700000000000006</v>
      </c>
      <c r="W41" s="143">
        <v>0.58299999999999996</v>
      </c>
      <c r="X41" s="143">
        <v>0.52200000000000002</v>
      </c>
      <c r="Y41" s="143">
        <v>0.52200000000000002</v>
      </c>
      <c r="Z41" s="143">
        <v>0.54100000000000004</v>
      </c>
      <c r="AA41" s="143">
        <v>0.54</v>
      </c>
      <c r="AB41" s="143">
        <v>0.61199999999999999</v>
      </c>
      <c r="AC41" s="143">
        <v>0.45300000000000001</v>
      </c>
      <c r="AD41" s="143">
        <v>0.50900000000000001</v>
      </c>
      <c r="AE41" s="143">
        <v>0.438</v>
      </c>
      <c r="AF41" s="143">
        <v>0.377</v>
      </c>
      <c r="AG41" s="169">
        <v>0.34699999999999998</v>
      </c>
      <c r="AH41" s="169">
        <v>0.28499999999999998</v>
      </c>
      <c r="AI41" s="169">
        <v>0.157</v>
      </c>
      <c r="AJ41" s="244"/>
      <c r="AK41" s="244"/>
      <c r="AL41" s="244"/>
      <c r="AM41" s="244"/>
      <c r="AN41" s="244"/>
      <c r="AO41" s="244"/>
      <c r="AP41" s="242"/>
      <c r="AQ41" s="242"/>
      <c r="AR41" s="241"/>
      <c r="AS41" s="431">
        <v>-44.912280701754383</v>
      </c>
      <c r="AT41" s="142" t="s">
        <v>83</v>
      </c>
    </row>
    <row r="42" spans="1:46" s="146" customFormat="1" ht="12.75" customHeight="1">
      <c r="A42" s="150"/>
      <c r="B42" s="144" t="s">
        <v>20</v>
      </c>
      <c r="C42" s="139">
        <v>5.5609999999999999</v>
      </c>
      <c r="D42" s="139">
        <v>6.0110000000000001</v>
      </c>
      <c r="E42" s="140">
        <v>6.41</v>
      </c>
      <c r="F42" s="140">
        <v>6.048</v>
      </c>
      <c r="G42" s="140">
        <v>6.2590000000000003</v>
      </c>
      <c r="H42" s="140">
        <v>7.1470000000000002</v>
      </c>
      <c r="I42" s="140">
        <v>6.335</v>
      </c>
      <c r="J42" s="140">
        <v>5.7969999999999997</v>
      </c>
      <c r="K42" s="140">
        <v>5.2290000000000001</v>
      </c>
      <c r="L42" s="140">
        <v>5.84</v>
      </c>
      <c r="M42" s="140">
        <v>6.16</v>
      </c>
      <c r="N42" s="140">
        <v>6.1459999999999999</v>
      </c>
      <c r="O42" s="140">
        <v>5.8319999999999999</v>
      </c>
      <c r="P42" s="140">
        <v>5.5679999999999996</v>
      </c>
      <c r="Q42" s="140">
        <v>5.2039999999999997</v>
      </c>
      <c r="R42" s="140">
        <v>5.8780000000000001</v>
      </c>
      <c r="S42" s="140">
        <v>5.2370000000000001</v>
      </c>
      <c r="T42" s="140">
        <v>5.0359999999999996</v>
      </c>
      <c r="U42" s="140">
        <v>5.2770000000000001</v>
      </c>
      <c r="V42" s="140">
        <v>5.5529999999999999</v>
      </c>
      <c r="W42" s="140">
        <v>5.0970000000000004</v>
      </c>
      <c r="X42" s="140">
        <v>5.3739999999999997</v>
      </c>
      <c r="Y42" s="140">
        <v>5.4909999999999997</v>
      </c>
      <c r="Z42" s="140">
        <v>5.8819999999999997</v>
      </c>
      <c r="AA42" s="140">
        <v>4.5979999999999999</v>
      </c>
      <c r="AB42" s="140">
        <v>3.7749999999999999</v>
      </c>
      <c r="AC42" s="140">
        <v>4.3929999999999998</v>
      </c>
      <c r="AD42" s="140">
        <v>4.8280000000000003</v>
      </c>
      <c r="AE42" s="140">
        <v>4.3250000000000002</v>
      </c>
      <c r="AF42" s="316">
        <v>4.5659999999999998</v>
      </c>
      <c r="AG42" s="378">
        <v>5.56</v>
      </c>
      <c r="AH42" s="378">
        <v>11.068</v>
      </c>
      <c r="AI42" s="378">
        <v>6.0940000000000003</v>
      </c>
      <c r="AJ42" s="379"/>
      <c r="AK42" s="317"/>
      <c r="AL42" s="317"/>
      <c r="AM42" s="317"/>
      <c r="AN42" s="379"/>
      <c r="AO42" s="379"/>
      <c r="AP42" s="486"/>
      <c r="AQ42" s="486"/>
      <c r="AR42" s="295"/>
      <c r="AS42" s="464">
        <v>-44.940368630285498</v>
      </c>
      <c r="AT42" s="144" t="s">
        <v>20</v>
      </c>
    </row>
    <row r="43" spans="1:46" ht="12.75" customHeight="1">
      <c r="A43" s="134"/>
      <c r="B43" s="136" t="s">
        <v>24</v>
      </c>
      <c r="C43" s="564">
        <v>30.6</v>
      </c>
      <c r="D43" s="564">
        <v>30.5</v>
      </c>
      <c r="E43" s="565">
        <v>33.4</v>
      </c>
      <c r="F43" s="495">
        <v>32.700000000000003</v>
      </c>
      <c r="G43" s="495">
        <v>31.9</v>
      </c>
      <c r="H43" s="495">
        <v>30.6</v>
      </c>
      <c r="I43" s="495">
        <v>28.9</v>
      </c>
      <c r="J43" s="495">
        <v>30.270700000000001</v>
      </c>
      <c r="K43" s="495">
        <v>32.347799999999999</v>
      </c>
      <c r="L43" s="495">
        <v>34.885599999999997</v>
      </c>
      <c r="M43" s="495">
        <v>36.497199999999999</v>
      </c>
      <c r="N43" s="495">
        <v>38.6937</v>
      </c>
      <c r="O43" s="495">
        <v>38.406100000000002</v>
      </c>
      <c r="P43" s="495">
        <v>39.380699999999997</v>
      </c>
      <c r="Q43" s="495">
        <v>39.923299999999998</v>
      </c>
      <c r="R43" s="495">
        <v>41.163999999999994</v>
      </c>
      <c r="S43" s="495">
        <v>43.473999999999997</v>
      </c>
      <c r="T43" s="495">
        <v>44.642000000000003</v>
      </c>
      <c r="U43" s="495">
        <v>47.296999999999997</v>
      </c>
      <c r="V43" s="495">
        <v>50.473999999999997</v>
      </c>
      <c r="W43" s="495">
        <v>53.002000000000002</v>
      </c>
      <c r="X43" s="495">
        <v>52.765000000000001</v>
      </c>
      <c r="Y43" s="495">
        <v>55.831000000000003</v>
      </c>
      <c r="Z43" s="495">
        <v>58.462000000000003</v>
      </c>
      <c r="AA43" s="495">
        <v>60.783000000000001</v>
      </c>
      <c r="AB43" s="495">
        <v>61.95</v>
      </c>
      <c r="AC43" s="495">
        <v>64.710999999999999</v>
      </c>
      <c r="AD43" s="495">
        <v>66.593999999999994</v>
      </c>
      <c r="AE43" s="566">
        <v>68.010000000000005</v>
      </c>
      <c r="AF43" s="294">
        <v>68.912000000000006</v>
      </c>
      <c r="AG43" s="447">
        <v>69.706000000000003</v>
      </c>
      <c r="AH43" s="380">
        <v>71.822999999999993</v>
      </c>
      <c r="AI43" s="380">
        <v>24.187999999999999</v>
      </c>
      <c r="AJ43" s="245">
        <v>96.189491986942897</v>
      </c>
      <c r="AK43" s="269">
        <v>95.483870967741936</v>
      </c>
      <c r="AL43" s="269">
        <v>96.1</v>
      </c>
      <c r="AM43" s="296">
        <v>96.907560983018925</v>
      </c>
      <c r="AN43" s="342">
        <v>97.038069259962001</v>
      </c>
      <c r="AO43" s="342">
        <v>97</v>
      </c>
      <c r="AP43" s="487">
        <v>96.859354256509931</v>
      </c>
      <c r="AQ43" s="242">
        <v>96.912507962878308</v>
      </c>
      <c r="AR43" s="507"/>
      <c r="AS43" s="465">
        <v>-66.322765687871566</v>
      </c>
      <c r="AT43" s="315" t="s">
        <v>24</v>
      </c>
    </row>
    <row r="44" spans="1:46" s="146" customFormat="1" ht="22.5" customHeight="1">
      <c r="A44" s="150"/>
      <c r="B44" s="638" t="s">
        <v>104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row>
    <row r="45" spans="1:46" ht="23.25" customHeight="1">
      <c r="B45" s="640" t="s">
        <v>182</v>
      </c>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c r="AI45" s="640"/>
      <c r="AJ45" s="640"/>
      <c r="AK45" s="640"/>
      <c r="AL45" s="640"/>
      <c r="AM45" s="640"/>
      <c r="AN45" s="640"/>
      <c r="AO45" s="640"/>
      <c r="AP45" s="640"/>
      <c r="AQ45" s="640"/>
      <c r="AR45" s="640"/>
      <c r="AS45" s="640"/>
      <c r="AT45" s="640"/>
    </row>
    <row r="46" spans="1:46" ht="20.25" customHeight="1">
      <c r="B46" s="641" t="s">
        <v>183</v>
      </c>
      <c r="C46" s="641"/>
      <c r="D46" s="641"/>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row>
    <row r="47" spans="1:46" ht="12.75" customHeight="1">
      <c r="B47" s="639" t="s">
        <v>134</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row>
    <row r="56" ht="12.75" customHeight="1"/>
    <row r="57" ht="12.75" customHeight="1"/>
    <row r="58" ht="12.75" customHeight="1"/>
    <row r="69" spans="25:40">
      <c r="Y69" s="120" t="s">
        <v>174</v>
      </c>
    </row>
    <row r="70" spans="25:40" ht="15">
      <c r="Y70" s="503" t="s">
        <v>153</v>
      </c>
      <c r="Z70" s="499"/>
      <c r="AA70" s="499"/>
      <c r="AB70" s="499"/>
      <c r="AC70" s="499"/>
      <c r="AD70" s="499"/>
      <c r="AE70" s="499"/>
      <c r="AF70" s="499"/>
      <c r="AG70" s="499"/>
      <c r="AH70" s="499"/>
      <c r="AI70" s="499"/>
      <c r="AJ70" s="499"/>
      <c r="AK70" s="499"/>
      <c r="AL70" s="499"/>
      <c r="AM70" s="499"/>
      <c r="AN70" s="499"/>
    </row>
    <row r="71" spans="25:40" ht="38.25">
      <c r="Y71" s="501" t="s">
        <v>150</v>
      </c>
      <c r="Z71" s="632" t="s">
        <v>154</v>
      </c>
      <c r="AA71" s="633"/>
      <c r="AB71" s="633"/>
      <c r="AC71" s="633"/>
      <c r="AD71" s="633"/>
      <c r="AE71" s="633"/>
      <c r="AF71" s="633"/>
      <c r="AG71" s="633"/>
      <c r="AH71" s="633"/>
      <c r="AI71" s="633"/>
      <c r="AJ71" s="633"/>
      <c r="AK71" s="634"/>
      <c r="AL71" s="632" t="s">
        <v>155</v>
      </c>
      <c r="AM71" s="634"/>
      <c r="AN71" s="502" t="s">
        <v>156</v>
      </c>
    </row>
    <row r="72" spans="25:40" ht="51">
      <c r="Y72" s="506" t="s">
        <v>157</v>
      </c>
      <c r="Z72" s="506" t="s">
        <v>158</v>
      </c>
      <c r="AA72" s="506" t="s">
        <v>159</v>
      </c>
      <c r="AB72" s="506" t="s">
        <v>160</v>
      </c>
      <c r="AC72" s="506" t="s">
        <v>161</v>
      </c>
      <c r="AD72" s="506" t="s">
        <v>162</v>
      </c>
      <c r="AE72" s="506" t="s">
        <v>163</v>
      </c>
      <c r="AF72" s="506" t="s">
        <v>164</v>
      </c>
      <c r="AG72" s="506" t="s">
        <v>165</v>
      </c>
      <c r="AH72" s="506" t="s">
        <v>166</v>
      </c>
      <c r="AI72" s="506" t="s">
        <v>167</v>
      </c>
      <c r="AJ72" s="506" t="s">
        <v>168</v>
      </c>
      <c r="AK72" s="506" t="s">
        <v>169</v>
      </c>
      <c r="AL72" s="506" t="s">
        <v>170</v>
      </c>
      <c r="AM72" s="506" t="s">
        <v>171</v>
      </c>
      <c r="AN72" s="506" t="s">
        <v>172</v>
      </c>
    </row>
    <row r="73" spans="25:40" ht="12.75">
      <c r="Y73" s="504" t="s">
        <v>151</v>
      </c>
      <c r="Z73" s="505" t="s">
        <v>173</v>
      </c>
      <c r="AA73" s="505" t="s">
        <v>173</v>
      </c>
      <c r="AB73" s="505" t="s">
        <v>173</v>
      </c>
      <c r="AC73" s="505" t="s">
        <v>173</v>
      </c>
      <c r="AD73" s="505" t="s">
        <v>173</v>
      </c>
      <c r="AE73" s="505" t="s">
        <v>173</v>
      </c>
      <c r="AF73" s="505" t="s">
        <v>173</v>
      </c>
      <c r="AG73" s="505" t="s">
        <v>173</v>
      </c>
      <c r="AH73" s="505" t="s">
        <v>173</v>
      </c>
      <c r="AI73" s="505" t="s">
        <v>173</v>
      </c>
      <c r="AJ73" s="505" t="s">
        <v>173</v>
      </c>
      <c r="AK73" s="505" t="s">
        <v>173</v>
      </c>
      <c r="AL73" s="500">
        <v>-0.47498523547210525</v>
      </c>
      <c r="AM73" s="500">
        <v>-0.43642531974306364</v>
      </c>
      <c r="AN73" s="500">
        <v>-0.45555141143857247</v>
      </c>
    </row>
    <row r="74" spans="25:40" ht="12.75">
      <c r="Y74" s="504" t="s">
        <v>152</v>
      </c>
      <c r="Z74" s="505">
        <v>-1.9768563162970154E-2</v>
      </c>
      <c r="AA74" s="505">
        <v>2.6831896551724244E-2</v>
      </c>
      <c r="AB74" s="505">
        <v>-0.16260954235637781</v>
      </c>
      <c r="AC74" s="505">
        <v>-0.89292929292929291</v>
      </c>
      <c r="AD74" s="505">
        <v>-0.8</v>
      </c>
      <c r="AE74" s="505">
        <v>-0.68724696356275305</v>
      </c>
      <c r="AF74" s="505">
        <v>-0.68944099378881996</v>
      </c>
      <c r="AG74" s="505">
        <v>-0.67133620689655171</v>
      </c>
      <c r="AH74" s="505">
        <v>-0.65263157894736845</v>
      </c>
      <c r="AI74" s="505">
        <v>-0.67500000000000004</v>
      </c>
      <c r="AJ74" s="505">
        <v>-0.71270718232044206</v>
      </c>
      <c r="AK74" s="505">
        <v>-0.71982758620689657</v>
      </c>
      <c r="AL74" s="500">
        <v>-0.42493333333333339</v>
      </c>
      <c r="AM74" s="500">
        <v>-0.6864541130878985</v>
      </c>
      <c r="AN74" s="500">
        <v>-0.55207673203733831</v>
      </c>
    </row>
  </sheetData>
  <mergeCells count="9">
    <mergeCell ref="Z71:AK71"/>
    <mergeCell ref="AL71:AM71"/>
    <mergeCell ref="AJ4:AR4"/>
    <mergeCell ref="B2:AT2"/>
    <mergeCell ref="B44:AT44"/>
    <mergeCell ref="B47:AT47"/>
    <mergeCell ref="B45:AT45"/>
    <mergeCell ref="B46:AT46"/>
    <mergeCell ref="AG3:AI3"/>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T68"/>
  <sheetViews>
    <sheetView topLeftCell="A13" zoomScaleNormal="100" workbookViewId="0">
      <selection activeCell="P61" sqref="P61"/>
    </sheetView>
  </sheetViews>
  <sheetFormatPr defaultRowHeight="12.75"/>
  <cols>
    <col min="1" max="1" width="3.28515625" customWidth="1"/>
    <col min="2" max="2" width="2.5703125" customWidth="1"/>
    <col min="3" max="3" width="7.28515625" customWidth="1"/>
    <col min="4" max="4" width="5.28515625" customWidth="1"/>
    <col min="5" max="11" width="5.7109375" customWidth="1"/>
    <col min="12" max="12" width="5" customWidth="1"/>
    <col min="13" max="15" width="5.7109375" customWidth="1"/>
    <col min="16" max="16" width="4.85546875" customWidth="1"/>
    <col min="17" max="17" width="7.5703125" customWidth="1"/>
    <col min="18" max="18" width="7.42578125" customWidth="1"/>
    <col min="19" max="20" width="7.7109375" customWidth="1"/>
  </cols>
  <sheetData>
    <row r="1" spans="2:20" ht="14.25" customHeight="1">
      <c r="C1" s="647"/>
      <c r="D1" s="647"/>
      <c r="E1" s="73"/>
      <c r="F1" s="35"/>
      <c r="G1" s="35"/>
      <c r="H1" s="35"/>
      <c r="I1" s="35"/>
      <c r="J1" s="35"/>
      <c r="K1" s="35"/>
      <c r="L1" s="35"/>
      <c r="M1" s="35"/>
      <c r="N1" s="35"/>
      <c r="O1" s="35"/>
      <c r="P1" s="36"/>
      <c r="S1" s="53" t="s">
        <v>74</v>
      </c>
      <c r="T1" s="53"/>
    </row>
    <row r="2" spans="2:20" s="14" customFormat="1" ht="30" customHeight="1">
      <c r="C2" s="648" t="s">
        <v>124</v>
      </c>
      <c r="D2" s="648"/>
      <c r="E2" s="648"/>
      <c r="F2" s="648"/>
      <c r="G2" s="648"/>
      <c r="H2" s="648"/>
      <c r="I2" s="648"/>
      <c r="J2" s="648"/>
      <c r="K2" s="648"/>
      <c r="L2" s="648"/>
      <c r="M2" s="648"/>
      <c r="N2" s="648"/>
      <c r="O2" s="648"/>
      <c r="P2" s="648"/>
      <c r="Q2" s="648"/>
      <c r="R2" s="648"/>
      <c r="S2" s="648"/>
      <c r="T2" s="550"/>
    </row>
    <row r="3" spans="2:20" ht="10.5" customHeight="1">
      <c r="C3" s="649" t="s">
        <v>86</v>
      </c>
      <c r="D3" s="650"/>
      <c r="E3" s="650"/>
      <c r="F3" s="650"/>
      <c r="G3" s="650"/>
      <c r="H3" s="650"/>
      <c r="I3" s="650"/>
      <c r="J3" s="650"/>
      <c r="K3" s="650"/>
      <c r="L3" s="650"/>
      <c r="M3" s="650"/>
      <c r="N3" s="650"/>
      <c r="O3" s="650"/>
      <c r="P3" s="650"/>
      <c r="Q3" s="650"/>
      <c r="R3" s="384"/>
    </row>
    <row r="4" spans="2:20" ht="32.25" customHeight="1">
      <c r="B4" s="388"/>
      <c r="C4" s="397"/>
      <c r="D4" s="49" t="s">
        <v>25</v>
      </c>
      <c r="E4" s="49" t="s">
        <v>10</v>
      </c>
      <c r="F4" s="49" t="s">
        <v>26</v>
      </c>
      <c r="G4" s="50" t="s">
        <v>27</v>
      </c>
      <c r="H4" s="49" t="s">
        <v>28</v>
      </c>
      <c r="I4" s="49" t="s">
        <v>30</v>
      </c>
      <c r="J4" s="49" t="s">
        <v>23</v>
      </c>
      <c r="K4" s="118" t="s">
        <v>16</v>
      </c>
      <c r="L4" s="49" t="s">
        <v>33</v>
      </c>
      <c r="M4" s="49" t="s">
        <v>19</v>
      </c>
      <c r="N4" s="49" t="s">
        <v>34</v>
      </c>
      <c r="O4" s="49" t="s">
        <v>35</v>
      </c>
      <c r="P4" s="50" t="s">
        <v>24</v>
      </c>
      <c r="Q4" s="117" t="s">
        <v>106</v>
      </c>
      <c r="R4" s="117" t="s">
        <v>90</v>
      </c>
      <c r="S4" s="85" t="s">
        <v>111</v>
      </c>
    </row>
    <row r="5" spans="2:20" ht="15" customHeight="1">
      <c r="C5" s="52">
        <v>1990</v>
      </c>
      <c r="D5" s="93" t="s">
        <v>39</v>
      </c>
      <c r="E5" s="92" t="s">
        <v>39</v>
      </c>
      <c r="F5" s="92" t="s">
        <v>39</v>
      </c>
      <c r="G5" s="92" t="s">
        <v>39</v>
      </c>
      <c r="H5" s="83">
        <v>14.92</v>
      </c>
      <c r="I5" s="83">
        <v>0.3</v>
      </c>
      <c r="J5" s="92" t="s">
        <v>39</v>
      </c>
      <c r="K5" s="292" t="s">
        <v>39</v>
      </c>
      <c r="L5" s="92" t="s">
        <v>39</v>
      </c>
      <c r="M5" s="92" t="s">
        <v>39</v>
      </c>
      <c r="N5" s="92" t="s">
        <v>39</v>
      </c>
      <c r="O5" s="92">
        <v>6.0000000000000001E-3</v>
      </c>
      <c r="P5" s="92" t="s">
        <v>39</v>
      </c>
      <c r="Q5" s="593">
        <f t="shared" ref="Q5:Q35" si="0">SUM(D5:O5)</f>
        <v>15.226000000000001</v>
      </c>
      <c r="R5" s="593">
        <f t="shared" ref="R5:R34" si="1">SUM(D5:P5)</f>
        <v>15.226000000000001</v>
      </c>
      <c r="S5" s="94"/>
      <c r="T5" s="19"/>
    </row>
    <row r="6" spans="2:20" ht="15" customHeight="1">
      <c r="C6" s="52">
        <v>1991</v>
      </c>
      <c r="D6" s="87" t="s">
        <v>39</v>
      </c>
      <c r="E6" s="82" t="s">
        <v>39</v>
      </c>
      <c r="F6" s="34">
        <v>2</v>
      </c>
      <c r="G6" s="82" t="s">
        <v>39</v>
      </c>
      <c r="H6" s="34">
        <v>17.87</v>
      </c>
      <c r="I6" s="34">
        <v>0.4</v>
      </c>
      <c r="J6" s="82" t="s">
        <v>39</v>
      </c>
      <c r="K6" s="293" t="s">
        <v>39</v>
      </c>
      <c r="L6" s="82" t="s">
        <v>39</v>
      </c>
      <c r="M6" s="82" t="s">
        <v>39</v>
      </c>
      <c r="N6" s="82" t="s">
        <v>39</v>
      </c>
      <c r="O6" s="34">
        <v>9.4E-2</v>
      </c>
      <c r="P6" s="82" t="s">
        <v>39</v>
      </c>
      <c r="Q6" s="593">
        <f t="shared" si="0"/>
        <v>20.364000000000001</v>
      </c>
      <c r="R6" s="593">
        <f t="shared" si="1"/>
        <v>20.364000000000001</v>
      </c>
      <c r="S6" s="86">
        <f>Q6/Q5-1</f>
        <v>0.33744910022330221</v>
      </c>
      <c r="T6" s="513"/>
    </row>
    <row r="7" spans="2:20" ht="15" customHeight="1">
      <c r="C7" s="52">
        <v>1992</v>
      </c>
      <c r="D7" s="87" t="s">
        <v>39</v>
      </c>
      <c r="E7" s="82" t="s">
        <v>39</v>
      </c>
      <c r="F7" s="34">
        <v>5.2</v>
      </c>
      <c r="G7" s="34">
        <v>0.4</v>
      </c>
      <c r="H7" s="34">
        <v>18.96</v>
      </c>
      <c r="I7" s="34">
        <v>0.4</v>
      </c>
      <c r="J7" s="82" t="s">
        <v>39</v>
      </c>
      <c r="K7" s="293" t="s">
        <v>39</v>
      </c>
      <c r="L7" s="82" t="s">
        <v>39</v>
      </c>
      <c r="M7" s="82" t="s">
        <v>39</v>
      </c>
      <c r="N7" s="82" t="s">
        <v>39</v>
      </c>
      <c r="O7" s="34">
        <v>0.154</v>
      </c>
      <c r="P7" s="82" t="s">
        <v>39</v>
      </c>
      <c r="Q7" s="593">
        <f t="shared" si="0"/>
        <v>25.114000000000001</v>
      </c>
      <c r="R7" s="593">
        <f t="shared" si="1"/>
        <v>25.114000000000001</v>
      </c>
      <c r="S7" s="86">
        <f t="shared" ref="S7:S33" si="2">Q7/Q6-1</f>
        <v>0.23325476330779815</v>
      </c>
      <c r="T7" s="513"/>
    </row>
    <row r="8" spans="2:20" ht="15" customHeight="1">
      <c r="B8" s="2"/>
      <c r="C8" s="52">
        <v>1993</v>
      </c>
      <c r="D8" s="87" t="s">
        <v>39</v>
      </c>
      <c r="E8" s="82" t="s">
        <v>39</v>
      </c>
      <c r="F8" s="34">
        <v>7</v>
      </c>
      <c r="G8" s="34">
        <v>0.9</v>
      </c>
      <c r="H8" s="34">
        <v>18.93</v>
      </c>
      <c r="I8" s="34">
        <v>0.5</v>
      </c>
      <c r="J8" s="82" t="s">
        <v>39</v>
      </c>
      <c r="K8" s="293" t="s">
        <v>39</v>
      </c>
      <c r="L8" s="82" t="s">
        <v>39</v>
      </c>
      <c r="M8" s="82" t="s">
        <v>39</v>
      </c>
      <c r="N8" s="82" t="s">
        <v>39</v>
      </c>
      <c r="O8" s="34">
        <v>0.27200000000000002</v>
      </c>
      <c r="P8" s="82" t="s">
        <v>39</v>
      </c>
      <c r="Q8" s="593">
        <f t="shared" si="0"/>
        <v>27.601999999999997</v>
      </c>
      <c r="R8" s="593">
        <f t="shared" si="1"/>
        <v>27.601999999999997</v>
      </c>
      <c r="S8" s="86">
        <f t="shared" si="2"/>
        <v>9.9068248785537882E-2</v>
      </c>
      <c r="T8" s="513"/>
    </row>
    <row r="9" spans="2:20" ht="15" customHeight="1" thickBot="1">
      <c r="B9" s="2"/>
      <c r="C9" s="52">
        <v>1994</v>
      </c>
      <c r="D9" s="87" t="s">
        <v>39</v>
      </c>
      <c r="E9" s="82" t="s">
        <v>39</v>
      </c>
      <c r="F9" s="34">
        <v>8.1999999999999993</v>
      </c>
      <c r="G9" s="34">
        <v>0.9</v>
      </c>
      <c r="H9" s="328">
        <v>20.51</v>
      </c>
      <c r="I9" s="34">
        <v>0.8</v>
      </c>
      <c r="J9" s="82" t="s">
        <v>39</v>
      </c>
      <c r="K9" s="293" t="s">
        <v>39</v>
      </c>
      <c r="L9" s="82" t="s">
        <v>39</v>
      </c>
      <c r="M9" s="82" t="s">
        <v>39</v>
      </c>
      <c r="N9" s="82" t="s">
        <v>39</v>
      </c>
      <c r="O9" s="34">
        <v>0.30499999999999999</v>
      </c>
      <c r="P9" s="259" t="s">
        <v>39</v>
      </c>
      <c r="Q9" s="593">
        <f t="shared" si="0"/>
        <v>30.715</v>
      </c>
      <c r="R9" s="593">
        <f t="shared" si="1"/>
        <v>30.715</v>
      </c>
      <c r="S9" s="86">
        <f t="shared" si="2"/>
        <v>0.11278168248677645</v>
      </c>
      <c r="T9" s="513"/>
    </row>
    <row r="10" spans="2:20" ht="15" customHeight="1" thickTop="1">
      <c r="C10" s="52">
        <v>1995</v>
      </c>
      <c r="D10" s="87" t="s">
        <v>39</v>
      </c>
      <c r="E10" s="82" t="s">
        <v>39</v>
      </c>
      <c r="F10" s="34">
        <v>8.6999999999999993</v>
      </c>
      <c r="G10" s="34">
        <v>1.294</v>
      </c>
      <c r="H10" s="34">
        <v>21.43</v>
      </c>
      <c r="I10" s="34">
        <v>1.1000000000000001</v>
      </c>
      <c r="J10" s="82" t="s">
        <v>39</v>
      </c>
      <c r="K10" s="293" t="s">
        <v>39</v>
      </c>
      <c r="L10" s="82" t="s">
        <v>39</v>
      </c>
      <c r="M10" s="82" t="s">
        <v>39</v>
      </c>
      <c r="N10" s="82" t="s">
        <v>39</v>
      </c>
      <c r="O10" s="34">
        <v>0.41499999999999998</v>
      </c>
      <c r="P10" s="259" t="s">
        <v>39</v>
      </c>
      <c r="Q10" s="593">
        <f t="shared" si="0"/>
        <v>32.939</v>
      </c>
      <c r="R10" s="593">
        <f t="shared" si="1"/>
        <v>32.939</v>
      </c>
      <c r="S10" s="86">
        <f t="shared" si="2"/>
        <v>7.2407618427478448E-2</v>
      </c>
      <c r="T10" s="513"/>
    </row>
    <row r="11" spans="2:20" ht="15" customHeight="1">
      <c r="C11" s="52">
        <v>1996</v>
      </c>
      <c r="D11" s="87">
        <v>0.32</v>
      </c>
      <c r="E11" s="82" t="s">
        <v>39</v>
      </c>
      <c r="F11" s="34">
        <v>8.85</v>
      </c>
      <c r="G11" s="34">
        <v>1.1000000000000001</v>
      </c>
      <c r="H11" s="34">
        <v>24.79</v>
      </c>
      <c r="I11" s="34">
        <v>1.3</v>
      </c>
      <c r="J11" s="82">
        <v>3.1E-2</v>
      </c>
      <c r="K11" s="293" t="s">
        <v>39</v>
      </c>
      <c r="L11" s="82" t="s">
        <v>39</v>
      </c>
      <c r="M11" s="82" t="s">
        <v>39</v>
      </c>
      <c r="N11" s="82">
        <v>2.4E-2</v>
      </c>
      <c r="O11" s="34">
        <v>1.101</v>
      </c>
      <c r="P11" s="259" t="s">
        <v>39</v>
      </c>
      <c r="Q11" s="593">
        <f t="shared" si="0"/>
        <v>37.515999999999998</v>
      </c>
      <c r="R11" s="593">
        <f t="shared" si="1"/>
        <v>37.515999999999998</v>
      </c>
      <c r="S11" s="86">
        <f t="shared" si="2"/>
        <v>0.13895382373478249</v>
      </c>
      <c r="T11" s="513"/>
    </row>
    <row r="12" spans="2:20" ht="15" customHeight="1">
      <c r="C12" s="52">
        <v>1997</v>
      </c>
      <c r="D12" s="84">
        <v>0.55500000000000005</v>
      </c>
      <c r="E12" s="82" t="s">
        <v>39</v>
      </c>
      <c r="F12" s="34">
        <v>10.073</v>
      </c>
      <c r="G12" s="34">
        <v>1.3</v>
      </c>
      <c r="H12" s="34">
        <v>27.58</v>
      </c>
      <c r="I12" s="34">
        <v>2.4</v>
      </c>
      <c r="J12" s="82">
        <v>7.2999999999999995E-2</v>
      </c>
      <c r="K12" s="293" t="s">
        <v>39</v>
      </c>
      <c r="L12" s="82" t="s">
        <v>39</v>
      </c>
      <c r="M12" s="82" t="s">
        <v>39</v>
      </c>
      <c r="N12" s="82">
        <v>5.2999999999999999E-2</v>
      </c>
      <c r="O12" s="34">
        <v>1.3280000000000001</v>
      </c>
      <c r="P12" s="259" t="s">
        <v>39</v>
      </c>
      <c r="Q12" s="593">
        <f t="shared" si="0"/>
        <v>43.361999999999995</v>
      </c>
      <c r="R12" s="593">
        <f t="shared" si="1"/>
        <v>43.361999999999995</v>
      </c>
      <c r="S12" s="86">
        <f t="shared" si="2"/>
        <v>0.15582684721185625</v>
      </c>
      <c r="T12" s="513"/>
    </row>
    <row r="13" spans="2:20" ht="15" customHeight="1">
      <c r="C13" s="52">
        <v>1998</v>
      </c>
      <c r="D13" s="84">
        <v>0.78800000000000003</v>
      </c>
      <c r="E13" s="82" t="s">
        <v>39</v>
      </c>
      <c r="F13" s="34">
        <v>10.154999999999999</v>
      </c>
      <c r="G13" s="34">
        <v>1.516</v>
      </c>
      <c r="H13" s="34">
        <v>30.619</v>
      </c>
      <c r="I13" s="34">
        <v>3.6379999999999999</v>
      </c>
      <c r="J13" s="34">
        <v>0.09</v>
      </c>
      <c r="K13" s="259" t="s">
        <v>39</v>
      </c>
      <c r="L13" s="82" t="s">
        <v>39</v>
      </c>
      <c r="M13" s="82" t="s">
        <v>39</v>
      </c>
      <c r="N13" s="34">
        <v>5.6000000000000001E-2</v>
      </c>
      <c r="O13" s="34">
        <v>1.605</v>
      </c>
      <c r="P13" s="259" t="s">
        <v>39</v>
      </c>
      <c r="Q13" s="593">
        <f t="shared" si="0"/>
        <v>48.466999999999999</v>
      </c>
      <c r="R13" s="593">
        <f t="shared" si="1"/>
        <v>48.466999999999999</v>
      </c>
      <c r="S13" s="86">
        <f t="shared" si="2"/>
        <v>0.11772980951063161</v>
      </c>
      <c r="T13" s="513"/>
    </row>
    <row r="14" spans="2:20" ht="15" customHeight="1">
      <c r="C14" s="52">
        <v>1999</v>
      </c>
      <c r="D14" s="84">
        <v>0.80400000000000005</v>
      </c>
      <c r="E14" s="82" t="s">
        <v>39</v>
      </c>
      <c r="F14" s="34">
        <v>11.590999999999999</v>
      </c>
      <c r="G14" s="34">
        <v>1.6739999999999999</v>
      </c>
      <c r="H14" s="34">
        <v>32.192</v>
      </c>
      <c r="I14" s="34">
        <v>4.4640000000000004</v>
      </c>
      <c r="J14" s="34">
        <v>0.1</v>
      </c>
      <c r="K14" s="259" t="s">
        <v>39</v>
      </c>
      <c r="L14" s="82" t="s">
        <v>39</v>
      </c>
      <c r="M14" s="82" t="s">
        <v>39</v>
      </c>
      <c r="N14" s="34">
        <v>5.3999999999999999E-2</v>
      </c>
      <c r="O14" s="34">
        <v>1.8120000000000001</v>
      </c>
      <c r="P14" s="259" t="s">
        <v>39</v>
      </c>
      <c r="Q14" s="593">
        <f t="shared" si="0"/>
        <v>52.690999999999995</v>
      </c>
      <c r="R14" s="593">
        <f t="shared" si="1"/>
        <v>52.690999999999995</v>
      </c>
      <c r="S14" s="86">
        <f t="shared" si="2"/>
        <v>8.7152082860503022E-2</v>
      </c>
      <c r="T14" s="513"/>
    </row>
    <row r="15" spans="2:20" ht="15" customHeight="1">
      <c r="C15" s="52">
        <v>2000</v>
      </c>
      <c r="D15" s="84">
        <v>0.86499999999999999</v>
      </c>
      <c r="E15" s="82" t="s">
        <v>39</v>
      </c>
      <c r="F15" s="34">
        <v>13.925000000000001</v>
      </c>
      <c r="G15" s="34">
        <v>1.9419999999999999</v>
      </c>
      <c r="H15" s="34">
        <v>34.747</v>
      </c>
      <c r="I15" s="34">
        <v>5.0860000000000003</v>
      </c>
      <c r="J15" s="34">
        <v>0.113</v>
      </c>
      <c r="K15" s="259" t="s">
        <v>39</v>
      </c>
      <c r="L15" s="82" t="s">
        <v>39</v>
      </c>
      <c r="M15" s="82" t="s">
        <v>39</v>
      </c>
      <c r="N15" s="34">
        <v>7.0999999999999994E-2</v>
      </c>
      <c r="O15" s="34">
        <v>2.0470000000000002</v>
      </c>
      <c r="P15" s="259" t="s">
        <v>39</v>
      </c>
      <c r="Q15" s="593">
        <f t="shared" si="0"/>
        <v>58.795999999999992</v>
      </c>
      <c r="R15" s="593">
        <f t="shared" si="1"/>
        <v>58.795999999999992</v>
      </c>
      <c r="S15" s="86">
        <f t="shared" si="2"/>
        <v>0.11586418933024611</v>
      </c>
      <c r="T15" s="513"/>
    </row>
    <row r="16" spans="2:20" ht="15" customHeight="1">
      <c r="C16" s="52">
        <v>2001</v>
      </c>
      <c r="D16" s="84">
        <v>0.88900000000000001</v>
      </c>
      <c r="E16" s="82" t="s">
        <v>39</v>
      </c>
      <c r="F16" s="34">
        <v>15.515000000000001</v>
      </c>
      <c r="G16" s="34">
        <v>2.077</v>
      </c>
      <c r="H16" s="34">
        <v>37.404000000000003</v>
      </c>
      <c r="I16" s="34">
        <v>6.7629999999999999</v>
      </c>
      <c r="J16" s="34">
        <v>0.191</v>
      </c>
      <c r="K16" s="259" t="s">
        <v>39</v>
      </c>
      <c r="L16" s="82" t="s">
        <v>39</v>
      </c>
      <c r="M16" s="82" t="s">
        <v>39</v>
      </c>
      <c r="N16" s="34">
        <v>0.06</v>
      </c>
      <c r="O16" s="34">
        <v>2.2269999999999999</v>
      </c>
      <c r="P16" s="259" t="s">
        <v>39</v>
      </c>
      <c r="Q16" s="593">
        <f t="shared" si="0"/>
        <v>65.126000000000005</v>
      </c>
      <c r="R16" s="593">
        <f t="shared" si="1"/>
        <v>65.126000000000005</v>
      </c>
      <c r="S16" s="86">
        <f t="shared" si="2"/>
        <v>0.10766038506020847</v>
      </c>
      <c r="T16" s="513"/>
    </row>
    <row r="17" spans="2:20" ht="15" customHeight="1">
      <c r="C17" s="52">
        <v>2002</v>
      </c>
      <c r="D17" s="84">
        <v>0.90900000000000003</v>
      </c>
      <c r="E17" s="82" t="s">
        <v>39</v>
      </c>
      <c r="F17" s="34">
        <v>15.255000000000001</v>
      </c>
      <c r="G17" s="34">
        <v>2.181</v>
      </c>
      <c r="H17" s="34">
        <v>39.856000000000002</v>
      </c>
      <c r="I17" s="34">
        <v>7.0780000000000003</v>
      </c>
      <c r="J17" s="34">
        <v>0.20100000000000001</v>
      </c>
      <c r="K17" s="259" t="s">
        <v>39</v>
      </c>
      <c r="L17" s="82" t="s">
        <v>39</v>
      </c>
      <c r="M17" s="82" t="s">
        <v>39</v>
      </c>
      <c r="N17" s="34">
        <v>0.13500000000000001</v>
      </c>
      <c r="O17" s="34">
        <v>2.39</v>
      </c>
      <c r="P17" s="259" t="s">
        <v>39</v>
      </c>
      <c r="Q17" s="593">
        <f t="shared" si="0"/>
        <v>68.00500000000001</v>
      </c>
      <c r="R17" s="593">
        <f t="shared" si="1"/>
        <v>68.00500000000001</v>
      </c>
      <c r="S17" s="86">
        <f t="shared" si="2"/>
        <v>4.4206614869637395E-2</v>
      </c>
      <c r="T17" s="513"/>
    </row>
    <row r="18" spans="2:20" ht="15" customHeight="1">
      <c r="C18" s="52">
        <v>2003</v>
      </c>
      <c r="D18" s="84">
        <v>0.878</v>
      </c>
      <c r="E18" s="82" t="s">
        <v>39</v>
      </c>
      <c r="F18" s="34">
        <v>17.457000000000001</v>
      </c>
      <c r="G18" s="34">
        <v>2.0270000000000001</v>
      </c>
      <c r="H18" s="34">
        <v>39.603999999999999</v>
      </c>
      <c r="I18" s="34">
        <v>7.431</v>
      </c>
      <c r="J18" s="34">
        <v>0.66400000000000003</v>
      </c>
      <c r="K18" s="259" t="s">
        <v>39</v>
      </c>
      <c r="L18" s="82" t="s">
        <v>39</v>
      </c>
      <c r="M18" s="82" t="s">
        <v>39</v>
      </c>
      <c r="N18" s="34">
        <v>0.2</v>
      </c>
      <c r="O18" s="34">
        <v>2.4</v>
      </c>
      <c r="P18" s="259" t="s">
        <v>39</v>
      </c>
      <c r="Q18" s="593">
        <f t="shared" si="0"/>
        <v>70.661000000000016</v>
      </c>
      <c r="R18" s="593">
        <f t="shared" si="1"/>
        <v>70.661000000000016</v>
      </c>
      <c r="S18" s="86">
        <f t="shared" si="2"/>
        <v>3.9055951768252495E-2</v>
      </c>
      <c r="T18" s="513"/>
    </row>
    <row r="19" spans="2:20" ht="15" customHeight="1">
      <c r="C19" s="52">
        <v>2004</v>
      </c>
      <c r="D19" s="84">
        <v>0.94</v>
      </c>
      <c r="E19" s="34">
        <v>1E-3</v>
      </c>
      <c r="F19" s="34">
        <v>19.603999999999999</v>
      </c>
      <c r="G19" s="34">
        <v>2.085</v>
      </c>
      <c r="H19" s="34">
        <v>41.439</v>
      </c>
      <c r="I19" s="34">
        <v>7.9249999999999998</v>
      </c>
      <c r="J19" s="34">
        <v>0.65700000000000003</v>
      </c>
      <c r="K19" s="259" t="s">
        <v>39</v>
      </c>
      <c r="L19" s="34">
        <v>0.436</v>
      </c>
      <c r="M19" s="34" t="s">
        <v>39</v>
      </c>
      <c r="N19" s="34">
        <v>0.16200000000000001</v>
      </c>
      <c r="O19" s="34">
        <v>2.4220000000000002</v>
      </c>
      <c r="P19" s="34">
        <v>0.44</v>
      </c>
      <c r="Q19" s="593">
        <f t="shared" si="0"/>
        <v>75.671000000000006</v>
      </c>
      <c r="R19" s="593">
        <f t="shared" si="1"/>
        <v>76.111000000000004</v>
      </c>
      <c r="S19" s="86">
        <f t="shared" si="2"/>
        <v>7.0901911945769003E-2</v>
      </c>
      <c r="T19" s="513"/>
    </row>
    <row r="20" spans="2:20" ht="15" customHeight="1">
      <c r="C20" s="52">
        <v>2005</v>
      </c>
      <c r="D20" s="84">
        <v>0.98199999999999998</v>
      </c>
      <c r="E20" s="34">
        <v>6.0000000000000001E-3</v>
      </c>
      <c r="F20" s="34">
        <v>20.853000000000002</v>
      </c>
      <c r="G20" s="34">
        <v>2.3239999999999998</v>
      </c>
      <c r="H20" s="34">
        <v>43.13</v>
      </c>
      <c r="I20" s="34">
        <v>8.5500000000000007</v>
      </c>
      <c r="J20" s="34">
        <v>0.68700000000000006</v>
      </c>
      <c r="K20" s="259" t="s">
        <v>39</v>
      </c>
      <c r="L20" s="34">
        <v>0.49</v>
      </c>
      <c r="M20" s="34" t="s">
        <v>39</v>
      </c>
      <c r="N20" s="34">
        <v>0.311</v>
      </c>
      <c r="O20" s="34">
        <v>2.33</v>
      </c>
      <c r="P20" s="40">
        <v>0.45</v>
      </c>
      <c r="Q20" s="593">
        <f t="shared" si="0"/>
        <v>79.662999999999997</v>
      </c>
      <c r="R20" s="593">
        <f t="shared" si="1"/>
        <v>80.113</v>
      </c>
      <c r="S20" s="86">
        <f t="shared" si="2"/>
        <v>5.2754688057512045E-2</v>
      </c>
      <c r="T20" s="513"/>
    </row>
    <row r="21" spans="2:20" ht="15" customHeight="1">
      <c r="C21" s="52">
        <v>2006</v>
      </c>
      <c r="D21" s="84">
        <v>1</v>
      </c>
      <c r="E21" s="34">
        <v>0.14799999999999999</v>
      </c>
      <c r="F21" s="34">
        <v>21.635000000000002</v>
      </c>
      <c r="G21" s="34">
        <v>2.6970000000000001</v>
      </c>
      <c r="H21" s="34">
        <v>44.853000000000002</v>
      </c>
      <c r="I21" s="34">
        <v>8.9120000000000008</v>
      </c>
      <c r="J21" s="34">
        <v>0.73299999999999998</v>
      </c>
      <c r="K21" s="259" t="s">
        <v>39</v>
      </c>
      <c r="L21" s="34">
        <v>0.50800000000000001</v>
      </c>
      <c r="M21" s="34" t="s">
        <v>39</v>
      </c>
      <c r="N21" s="34">
        <v>0.435</v>
      </c>
      <c r="O21" s="34">
        <v>2.4900000000000002</v>
      </c>
      <c r="P21" s="34">
        <v>0.90400000000000003</v>
      </c>
      <c r="Q21" s="593">
        <f t="shared" si="0"/>
        <v>83.411000000000001</v>
      </c>
      <c r="R21" s="593">
        <f t="shared" si="1"/>
        <v>84.314999999999998</v>
      </c>
      <c r="S21" s="86">
        <f t="shared" si="2"/>
        <v>4.704819050249176E-2</v>
      </c>
      <c r="T21" s="513"/>
    </row>
    <row r="22" spans="2:20" ht="15" customHeight="1">
      <c r="C22" s="52">
        <v>2007</v>
      </c>
      <c r="D22" s="84">
        <v>1.018</v>
      </c>
      <c r="E22" s="34">
        <v>0.32900000000000001</v>
      </c>
      <c r="F22" s="34">
        <v>21.919</v>
      </c>
      <c r="G22" s="34">
        <v>2.5920000000000001</v>
      </c>
      <c r="H22" s="34">
        <v>47.966000000000001</v>
      </c>
      <c r="I22" s="34">
        <v>8.8179999999999996</v>
      </c>
      <c r="J22" s="34">
        <v>0.8</v>
      </c>
      <c r="K22" s="259" t="s">
        <v>39</v>
      </c>
      <c r="L22" s="34">
        <v>0.50600000000000001</v>
      </c>
      <c r="M22" s="34" t="s">
        <v>39</v>
      </c>
      <c r="N22" s="34">
        <v>0.57999999999999996</v>
      </c>
      <c r="O22" s="34">
        <v>2.7749999999999999</v>
      </c>
      <c r="P22" s="34">
        <v>1.3919999999999999</v>
      </c>
      <c r="Q22" s="593">
        <f t="shared" si="0"/>
        <v>87.302999999999997</v>
      </c>
      <c r="R22" s="593">
        <f t="shared" si="1"/>
        <v>88.694999999999993</v>
      </c>
      <c r="S22" s="86">
        <f t="shared" si="2"/>
        <v>4.6660512402440846E-2</v>
      </c>
      <c r="T22" s="513"/>
    </row>
    <row r="23" spans="2:20" ht="15" customHeight="1">
      <c r="C23" s="52">
        <v>2008</v>
      </c>
      <c r="D23" s="84">
        <v>1.079</v>
      </c>
      <c r="E23" s="34">
        <v>0.253</v>
      </c>
      <c r="F23" s="34">
        <v>23.332999999999998</v>
      </c>
      <c r="G23" s="34">
        <v>5.4829999999999997</v>
      </c>
      <c r="H23" s="34">
        <v>52.564</v>
      </c>
      <c r="I23" s="34">
        <v>8.8780000000000001</v>
      </c>
      <c r="J23" s="34">
        <v>0.86699999999999999</v>
      </c>
      <c r="K23" s="259" t="s">
        <v>39</v>
      </c>
      <c r="L23" s="34">
        <v>0.52500000000000002</v>
      </c>
      <c r="M23" s="34">
        <v>1.4E-2</v>
      </c>
      <c r="N23" s="34">
        <v>0.622</v>
      </c>
      <c r="O23" s="34">
        <v>2.992</v>
      </c>
      <c r="P23" s="34">
        <v>0.99299999999999999</v>
      </c>
      <c r="Q23" s="593">
        <f t="shared" si="0"/>
        <v>96.610000000000014</v>
      </c>
      <c r="R23" s="593">
        <f t="shared" si="1"/>
        <v>97.603000000000009</v>
      </c>
      <c r="S23" s="86">
        <f t="shared" si="2"/>
        <v>0.10660572947092328</v>
      </c>
      <c r="T23" s="513"/>
    </row>
    <row r="24" spans="2:20" ht="15" customHeight="1" thickBot="1">
      <c r="B24" s="2"/>
      <c r="C24" s="52">
        <v>2009</v>
      </c>
      <c r="D24" s="34">
        <v>1.0609999999999999</v>
      </c>
      <c r="E24" s="34">
        <v>0.23499999999999999</v>
      </c>
      <c r="F24" s="34">
        <v>22.561</v>
      </c>
      <c r="G24" s="34">
        <v>11.505000000000001</v>
      </c>
      <c r="H24" s="34">
        <v>51.863999999999997</v>
      </c>
      <c r="I24" s="34">
        <v>10.746</v>
      </c>
      <c r="J24" s="34">
        <v>0.91500000000000004</v>
      </c>
      <c r="K24" s="259" t="s">
        <v>39</v>
      </c>
      <c r="L24" s="34">
        <v>0.52900000000000003</v>
      </c>
      <c r="M24" s="34">
        <v>1.6E-2</v>
      </c>
      <c r="N24" s="34">
        <v>0.60399999999999998</v>
      </c>
      <c r="O24" s="34">
        <v>3.05</v>
      </c>
      <c r="P24" s="34">
        <v>1.014</v>
      </c>
      <c r="Q24" s="593">
        <f t="shared" si="0"/>
        <v>103.086</v>
      </c>
      <c r="R24" s="593">
        <f t="shared" si="1"/>
        <v>104.1</v>
      </c>
      <c r="S24" s="86">
        <f t="shared" si="2"/>
        <v>6.7032398302453E-2</v>
      </c>
      <c r="T24" s="513"/>
    </row>
    <row r="25" spans="2:20" ht="15" customHeight="1" thickTop="1" thickBot="1">
      <c r="B25" s="2"/>
      <c r="C25" s="52">
        <v>2010</v>
      </c>
      <c r="D25" s="34">
        <v>1.0609999999999999</v>
      </c>
      <c r="E25" s="34">
        <v>0.27100000000000002</v>
      </c>
      <c r="F25" s="34">
        <v>23.903134902000001</v>
      </c>
      <c r="G25" s="34">
        <v>11.715</v>
      </c>
      <c r="H25" s="34">
        <v>51.890184043437998</v>
      </c>
      <c r="I25" s="34">
        <v>11.606199999999999</v>
      </c>
      <c r="J25" s="111">
        <v>0.28499999999999998</v>
      </c>
      <c r="K25" s="259" t="s">
        <v>39</v>
      </c>
      <c r="L25" s="34">
        <v>0.51925939799999998</v>
      </c>
      <c r="M25" s="34">
        <f>15.1/1000</f>
        <v>1.5099999999999999E-2</v>
      </c>
      <c r="N25" s="34">
        <v>0.65100000000000002</v>
      </c>
      <c r="O25" s="40">
        <f>AVERAGE(O24,O26)</f>
        <v>2.9384999999999999</v>
      </c>
      <c r="P25" s="34">
        <v>1.014</v>
      </c>
      <c r="Q25" s="593">
        <f t="shared" si="0"/>
        <v>104.85537834343801</v>
      </c>
      <c r="R25" s="593">
        <f t="shared" si="1"/>
        <v>105.869378343438</v>
      </c>
      <c r="S25" s="86">
        <f t="shared" si="2"/>
        <v>1.716409932908447E-2</v>
      </c>
      <c r="T25" s="513"/>
    </row>
    <row r="26" spans="2:20" ht="15" customHeight="1" thickTop="1">
      <c r="B26" s="2"/>
      <c r="C26" s="52">
        <v>2011</v>
      </c>
      <c r="D26" s="34">
        <v>0.90500000000000003</v>
      </c>
      <c r="E26" s="34">
        <v>0.28499999999999998</v>
      </c>
      <c r="F26" s="34">
        <v>23.306000000000001</v>
      </c>
      <c r="G26" s="34">
        <v>11.231</v>
      </c>
      <c r="H26" s="34">
        <v>51.365000000000002</v>
      </c>
      <c r="I26" s="34">
        <v>12.282999999999999</v>
      </c>
      <c r="J26" s="34">
        <v>0.30499999999999999</v>
      </c>
      <c r="K26" s="259" t="s">
        <v>39</v>
      </c>
      <c r="L26" s="34">
        <v>0.46600000000000003</v>
      </c>
      <c r="M26" s="34">
        <f>13.34/1000</f>
        <v>1.3339999999999999E-2</v>
      </c>
      <c r="N26" s="34">
        <v>0.70899999999999996</v>
      </c>
      <c r="O26" s="34">
        <v>2.827</v>
      </c>
      <c r="P26" s="261">
        <v>4.3639999999999999</v>
      </c>
      <c r="Q26" s="593">
        <f t="shared" si="0"/>
        <v>103.69534000000002</v>
      </c>
      <c r="R26" s="593">
        <f t="shared" si="1"/>
        <v>108.05934000000002</v>
      </c>
      <c r="S26" s="86">
        <f t="shared" si="2"/>
        <v>-1.1063222142391749E-2</v>
      </c>
      <c r="T26" s="513"/>
    </row>
    <row r="27" spans="2:20" ht="15" customHeight="1">
      <c r="B27" s="2"/>
      <c r="C27" s="52">
        <v>2012</v>
      </c>
      <c r="D27" s="40">
        <v>0.90500000000000003</v>
      </c>
      <c r="E27" s="34">
        <v>0.27100000000000002</v>
      </c>
      <c r="F27" s="34">
        <v>24.753</v>
      </c>
      <c r="G27" s="34">
        <v>11.177</v>
      </c>
      <c r="H27" s="34">
        <v>51.085999999999999</v>
      </c>
      <c r="I27" s="34">
        <v>12.794</v>
      </c>
      <c r="J27" s="34">
        <v>0.32400000000000001</v>
      </c>
      <c r="K27" s="259" t="s">
        <v>39</v>
      </c>
      <c r="L27" s="34">
        <v>0.46200000000000002</v>
      </c>
      <c r="M27" s="34">
        <f>11.88/1000</f>
        <v>1.188E-2</v>
      </c>
      <c r="N27" s="34">
        <v>0.70799999999999996</v>
      </c>
      <c r="O27" s="34">
        <v>2.948</v>
      </c>
      <c r="P27" s="40">
        <v>4.3639999999999999</v>
      </c>
      <c r="Q27" s="593">
        <f t="shared" si="0"/>
        <v>105.43988</v>
      </c>
      <c r="R27" s="593">
        <f t="shared" si="1"/>
        <v>109.80388000000001</v>
      </c>
      <c r="S27" s="86">
        <f t="shared" si="2"/>
        <v>1.6823706831955887E-2</v>
      </c>
      <c r="T27" s="513"/>
    </row>
    <row r="28" spans="2:20" ht="15" customHeight="1">
      <c r="B28" s="2"/>
      <c r="C28" s="52">
        <v>2013</v>
      </c>
      <c r="D28" s="274">
        <v>0.90500000000000003</v>
      </c>
      <c r="E28" s="34">
        <v>0.246</v>
      </c>
      <c r="F28" s="34">
        <v>25.178000000000001</v>
      </c>
      <c r="G28" s="34">
        <v>12.744</v>
      </c>
      <c r="H28" s="34">
        <v>50.786000000000001</v>
      </c>
      <c r="I28" s="40">
        <v>12.794</v>
      </c>
      <c r="J28" s="34">
        <v>0.36299999999999999</v>
      </c>
      <c r="K28" s="259" t="s">
        <v>39</v>
      </c>
      <c r="L28" s="34">
        <v>0.46500000000000002</v>
      </c>
      <c r="M28" s="34">
        <f>11.05/1000</f>
        <v>1.1050000000000001E-2</v>
      </c>
      <c r="N28" s="34">
        <v>0.75700000000000001</v>
      </c>
      <c r="O28" s="34">
        <v>3.0550000000000002</v>
      </c>
      <c r="P28" s="40">
        <v>4.3639999999999999</v>
      </c>
      <c r="Q28" s="593">
        <f t="shared" si="0"/>
        <v>107.30405000000002</v>
      </c>
      <c r="R28" s="593">
        <f t="shared" si="1"/>
        <v>111.66805000000002</v>
      </c>
      <c r="S28" s="86">
        <f t="shared" si="2"/>
        <v>1.767993286790559E-2</v>
      </c>
      <c r="T28" s="513"/>
    </row>
    <row r="29" spans="2:20" ht="15" customHeight="1">
      <c r="B29" s="2"/>
      <c r="C29" s="291">
        <v>2014</v>
      </c>
      <c r="D29" s="274">
        <v>0.91</v>
      </c>
      <c r="E29" s="40">
        <v>0.246</v>
      </c>
      <c r="F29" s="34">
        <v>24.315999999999999</v>
      </c>
      <c r="G29" s="34">
        <v>12.788</v>
      </c>
      <c r="H29" s="34">
        <v>50.658999999999999</v>
      </c>
      <c r="I29" s="40">
        <v>12.794</v>
      </c>
      <c r="J29" s="34">
        <v>0.24199999999999999</v>
      </c>
      <c r="K29" s="259" t="s">
        <v>39</v>
      </c>
      <c r="L29" s="34">
        <v>0.53800000000000003</v>
      </c>
      <c r="M29" s="34">
        <f>7.7/1000</f>
        <v>7.7000000000000002E-3</v>
      </c>
      <c r="N29" s="34">
        <v>0.65100000000000002</v>
      </c>
      <c r="O29" s="34">
        <v>3.2280000000000002</v>
      </c>
      <c r="P29" s="303">
        <v>2.9</v>
      </c>
      <c r="Q29" s="594">
        <f t="shared" si="0"/>
        <v>106.37969999999999</v>
      </c>
      <c r="R29" s="594">
        <f t="shared" si="1"/>
        <v>109.27969999999999</v>
      </c>
      <c r="S29" s="86">
        <f t="shared" si="2"/>
        <v>-8.6143067293362741E-3</v>
      </c>
      <c r="T29" s="513"/>
    </row>
    <row r="30" spans="2:20" ht="15" customHeight="1">
      <c r="B30" s="2"/>
      <c r="C30" s="52">
        <v>2015</v>
      </c>
      <c r="D30" s="259">
        <v>1.2</v>
      </c>
      <c r="E30" s="259">
        <v>0.56699999999999995</v>
      </c>
      <c r="F30" s="34">
        <v>25.28</v>
      </c>
      <c r="G30" s="34">
        <v>14.129</v>
      </c>
      <c r="H30" s="34">
        <v>49.98</v>
      </c>
      <c r="I30" s="40">
        <v>12.794</v>
      </c>
      <c r="J30" s="34">
        <v>0.996</v>
      </c>
      <c r="K30" s="34">
        <v>0.46700000000000003</v>
      </c>
      <c r="L30" s="34">
        <v>0.56899999999999995</v>
      </c>
      <c r="M30" s="34">
        <f>5.6/1000</f>
        <v>5.5999999999999999E-3</v>
      </c>
      <c r="N30" s="34">
        <v>0.57099999999999995</v>
      </c>
      <c r="O30" s="34">
        <v>3.3650000000000002</v>
      </c>
      <c r="P30" s="259">
        <v>2.9</v>
      </c>
      <c r="Q30" s="594">
        <f t="shared" si="0"/>
        <v>109.92359999999999</v>
      </c>
      <c r="R30" s="594">
        <f t="shared" si="1"/>
        <v>112.8236</v>
      </c>
      <c r="S30" s="86">
        <f t="shared" si="2"/>
        <v>3.3313686727824976E-2</v>
      </c>
      <c r="T30" s="513"/>
    </row>
    <row r="31" spans="2:20" ht="15" customHeight="1">
      <c r="B31" s="2"/>
      <c r="C31" s="52">
        <v>2016</v>
      </c>
      <c r="D31" s="259">
        <v>1.5</v>
      </c>
      <c r="E31" s="259">
        <v>0.69799999999999995</v>
      </c>
      <c r="F31" s="34">
        <v>27.213000000000001</v>
      </c>
      <c r="G31" s="34">
        <v>15.058999999999999</v>
      </c>
      <c r="H31" s="34">
        <v>50.539000000000001</v>
      </c>
      <c r="I31" s="40">
        <v>12.794</v>
      </c>
      <c r="J31" s="34">
        <v>0.36499999999999999</v>
      </c>
      <c r="K31" s="259">
        <v>1.4354899999999999</v>
      </c>
      <c r="L31" s="34">
        <v>0.61411000000000004</v>
      </c>
      <c r="M31" s="34">
        <f>3.9/1000</f>
        <v>3.8999999999999998E-3</v>
      </c>
      <c r="N31" s="34">
        <v>0.61299999999999999</v>
      </c>
      <c r="O31" s="34">
        <v>3.4809999999999999</v>
      </c>
      <c r="P31" s="303">
        <v>4.5979999999999999</v>
      </c>
      <c r="Q31" s="594">
        <f t="shared" si="0"/>
        <v>114.31549999999999</v>
      </c>
      <c r="R31" s="594">
        <f t="shared" si="1"/>
        <v>118.91349999999998</v>
      </c>
      <c r="S31" s="86">
        <f t="shared" si="2"/>
        <v>3.9954113584343975E-2</v>
      </c>
      <c r="T31" s="513"/>
    </row>
    <row r="32" spans="2:20" ht="15" customHeight="1">
      <c r="B32" s="2"/>
      <c r="C32" s="52">
        <v>2017</v>
      </c>
      <c r="D32" s="259">
        <v>1.5640000000000001</v>
      </c>
      <c r="E32" s="259">
        <v>0.76900000000000002</v>
      </c>
      <c r="F32" s="34">
        <v>28.501999999999999</v>
      </c>
      <c r="G32" s="34">
        <v>15.54</v>
      </c>
      <c r="H32" s="34">
        <v>58.28</v>
      </c>
      <c r="I32" s="40">
        <v>12.79</v>
      </c>
      <c r="J32" s="34">
        <v>0.41299999999999998</v>
      </c>
      <c r="K32" s="259">
        <v>1.44</v>
      </c>
      <c r="L32" s="34">
        <v>0.65300000000000002</v>
      </c>
      <c r="M32" s="34">
        <f>1.54/1000</f>
        <v>1.5400000000000001E-3</v>
      </c>
      <c r="N32" s="34">
        <v>0.67800000000000005</v>
      </c>
      <c r="O32" s="34">
        <v>3.6040000000000001</v>
      </c>
      <c r="P32" s="303">
        <v>4.8250000000000002</v>
      </c>
      <c r="Q32" s="594">
        <f t="shared" si="0"/>
        <v>124.23454</v>
      </c>
      <c r="R32" s="594">
        <f t="shared" si="1"/>
        <v>129.05954</v>
      </c>
      <c r="S32" s="86">
        <f t="shared" si="2"/>
        <v>8.6768985833067358E-2</v>
      </c>
      <c r="T32" s="513"/>
    </row>
    <row r="33" spans="2:20" ht="14.25" customHeight="1">
      <c r="B33" s="2"/>
      <c r="C33" s="52">
        <v>2018</v>
      </c>
      <c r="D33" s="274">
        <f>D32</f>
        <v>1.5640000000000001</v>
      </c>
      <c r="E33" s="259">
        <v>0.79400000000000004</v>
      </c>
      <c r="F33" s="34">
        <v>31.067</v>
      </c>
      <c r="G33" s="34">
        <v>16.126000000000001</v>
      </c>
      <c r="H33" s="34">
        <v>56.808</v>
      </c>
      <c r="I33" s="40">
        <v>12.79</v>
      </c>
      <c r="J33" s="34">
        <v>0.39500000000000002</v>
      </c>
      <c r="K33" s="259">
        <v>1.55</v>
      </c>
      <c r="L33" s="34">
        <v>0.66100000000000003</v>
      </c>
      <c r="M33" s="34">
        <f>1.79/1000</f>
        <v>1.7900000000000001E-3</v>
      </c>
      <c r="N33" s="34">
        <v>0.79500000000000004</v>
      </c>
      <c r="O33" s="34">
        <v>3.5230000000000001</v>
      </c>
      <c r="P33" s="437">
        <v>4.8250000000000002</v>
      </c>
      <c r="Q33" s="594">
        <f t="shared" si="0"/>
        <v>126.07478999999999</v>
      </c>
      <c r="R33" s="595">
        <f t="shared" si="1"/>
        <v>130.89979</v>
      </c>
      <c r="S33" s="86">
        <f t="shared" si="2"/>
        <v>1.4812708285473652E-2</v>
      </c>
      <c r="T33" s="513"/>
    </row>
    <row r="34" spans="2:20" ht="14.25" customHeight="1">
      <c r="B34" s="438"/>
      <c r="C34" s="52">
        <v>2019</v>
      </c>
      <c r="D34" s="40">
        <f>D33</f>
        <v>1.5640000000000001</v>
      </c>
      <c r="E34" s="259">
        <f>881/1000</f>
        <v>0.88100000000000001</v>
      </c>
      <c r="F34" s="34">
        <f>33204/1000</f>
        <v>33.204000000000001</v>
      </c>
      <c r="G34" s="34">
        <f>16071/1000</f>
        <v>16.071000000000002</v>
      </c>
      <c r="H34" s="34">
        <f>59951/1000</f>
        <v>59.951000000000001</v>
      </c>
      <c r="I34" s="40">
        <f>I33</f>
        <v>12.79</v>
      </c>
      <c r="J34" s="34">
        <f>452/1000</f>
        <v>0.45200000000000001</v>
      </c>
      <c r="K34" s="259">
        <f>1683/1000</f>
        <v>1.6830000000000001</v>
      </c>
      <c r="L34" s="34">
        <f>696/1000</f>
        <v>0.69599999999999995</v>
      </c>
      <c r="M34" s="34">
        <f>1.74/1000</f>
        <v>1.74E-3</v>
      </c>
      <c r="N34" s="34">
        <f>814/1000</f>
        <v>0.81399999999999995</v>
      </c>
      <c r="O34" s="34">
        <f>3900/1000</f>
        <v>3.9</v>
      </c>
      <c r="P34" s="437">
        <f>P33</f>
        <v>4.8250000000000002</v>
      </c>
      <c r="Q34" s="594">
        <f t="shared" si="0"/>
        <v>132.00773999999998</v>
      </c>
      <c r="R34" s="594">
        <f t="shared" si="1"/>
        <v>136.83273999999997</v>
      </c>
      <c r="S34" s="86">
        <f>Q34/Q33-1</f>
        <v>4.7058971900726387E-2</v>
      </c>
      <c r="T34" s="34"/>
    </row>
    <row r="35" spans="2:20" ht="21.75" customHeight="1">
      <c r="B35" s="438"/>
      <c r="C35" s="340">
        <v>2020</v>
      </c>
      <c r="D35" s="492">
        <v>0.99</v>
      </c>
      <c r="E35" s="492">
        <f>E34+E34*rail_pkm!AS10/100</f>
        <v>0.53747816875460575</v>
      </c>
      <c r="F35" s="440">
        <f>18.153</f>
        <v>18.152999999999999</v>
      </c>
      <c r="G35" s="440">
        <f>5.609</f>
        <v>5.609</v>
      </c>
      <c r="H35" s="440">
        <f>35.804</f>
        <v>35.804000000000002</v>
      </c>
      <c r="I35" s="492">
        <f>I34+I34*rail_pkm!AS19/100</f>
        <v>5.0334095005831818</v>
      </c>
      <c r="J35" s="440">
        <f>0.141</f>
        <v>0.14099999999999999</v>
      </c>
      <c r="K35" s="439">
        <v>0.75800000000000001</v>
      </c>
      <c r="L35" s="440">
        <f>0.223</f>
        <v>0.223</v>
      </c>
      <c r="M35" s="440">
        <f>M34+M34*rail_pkm!AS31/100</f>
        <v>1.0281818181818185E-3</v>
      </c>
      <c r="N35" s="440">
        <f>0.325</f>
        <v>0.32500000000000001</v>
      </c>
      <c r="O35" s="440">
        <f>1.798</f>
        <v>1.798</v>
      </c>
      <c r="P35" s="493"/>
      <c r="Q35" s="596">
        <f t="shared" si="0"/>
        <v>69.37291585115598</v>
      </c>
      <c r="R35" s="596"/>
      <c r="S35" s="558">
        <f>Q35/Q34-1</f>
        <v>-0.47447842186256661</v>
      </c>
      <c r="T35" s="34"/>
    </row>
    <row r="36" spans="2:20" ht="13.5" customHeight="1">
      <c r="B36" s="2"/>
      <c r="C36" s="31" t="s">
        <v>63</v>
      </c>
      <c r="D36" s="47"/>
      <c r="E36" s="47"/>
      <c r="F36" s="47"/>
      <c r="G36" s="47"/>
      <c r="H36" s="47"/>
      <c r="I36" s="47"/>
      <c r="J36" s="47"/>
      <c r="K36" s="288"/>
      <c r="L36" s="47"/>
      <c r="M36" s="47"/>
      <c r="N36" s="47"/>
      <c r="O36" s="47"/>
      <c r="P36" s="47"/>
      <c r="Q36" s="47"/>
      <c r="R36" s="383"/>
      <c r="S36" s="1"/>
      <c r="T36" s="1"/>
    </row>
    <row r="37" spans="2:20" ht="29.25" customHeight="1">
      <c r="B37" s="2"/>
      <c r="C37" s="651" t="s">
        <v>130</v>
      </c>
      <c r="D37" s="652"/>
      <c r="E37" s="652"/>
      <c r="F37" s="652"/>
      <c r="G37" s="652"/>
      <c r="H37" s="652"/>
      <c r="I37" s="652"/>
      <c r="J37" s="652"/>
      <c r="K37" s="652"/>
      <c r="L37" s="652"/>
      <c r="M37" s="652"/>
      <c r="N37" s="652"/>
      <c r="O37" s="652"/>
      <c r="P37" s="652"/>
      <c r="Q37" s="652"/>
      <c r="R37" s="385"/>
      <c r="S37" s="1"/>
      <c r="T37" s="1"/>
    </row>
    <row r="38" spans="2:20" ht="24.95" customHeight="1">
      <c r="B38" s="2"/>
      <c r="C38" s="38"/>
      <c r="D38" s="386"/>
      <c r="E38" s="386"/>
      <c r="F38" s="386"/>
      <c r="G38" s="386"/>
      <c r="H38" s="386"/>
      <c r="I38" s="386"/>
      <c r="J38" s="37"/>
      <c r="K38" s="37"/>
      <c r="L38" s="37"/>
      <c r="M38" s="37"/>
      <c r="N38" s="386"/>
      <c r="O38" s="37"/>
      <c r="P38" s="386"/>
      <c r="Q38" s="39"/>
      <c r="R38" s="39"/>
      <c r="S38" s="1"/>
      <c r="T38" s="1"/>
    </row>
    <row r="39" spans="2:20" ht="15" customHeight="1">
      <c r="B39" s="2"/>
      <c r="C39" s="643" t="s">
        <v>47</v>
      </c>
      <c r="D39" s="643"/>
      <c r="E39" s="643"/>
      <c r="F39" s="643"/>
      <c r="G39" s="643"/>
      <c r="H39" s="643"/>
      <c r="I39" s="643"/>
      <c r="J39" s="643"/>
      <c r="K39" s="643"/>
      <c r="L39" s="643"/>
      <c r="M39" s="643"/>
      <c r="N39" s="643"/>
      <c r="O39" s="643"/>
      <c r="P39" s="643"/>
      <c r="Q39" s="643"/>
      <c r="R39" s="382"/>
      <c r="S39" s="1"/>
      <c r="T39" s="1"/>
    </row>
    <row r="40" spans="2:20" ht="15" customHeight="1">
      <c r="B40" s="2"/>
      <c r="C40" s="644" t="s">
        <v>38</v>
      </c>
      <c r="D40" s="644"/>
      <c r="E40" s="644"/>
      <c r="F40" s="644"/>
      <c r="G40" s="644"/>
      <c r="H40" s="644"/>
      <c r="I40" s="644"/>
      <c r="J40" s="644"/>
      <c r="K40" s="644"/>
      <c r="L40" s="644"/>
      <c r="M40" s="644"/>
      <c r="N40" s="644"/>
      <c r="O40" s="644"/>
      <c r="P40" s="644"/>
      <c r="Q40" s="644"/>
      <c r="R40" s="396"/>
      <c r="S40" s="1"/>
      <c r="T40" s="1"/>
    </row>
    <row r="41" spans="2:20" ht="15" customHeight="1">
      <c r="B41" s="2"/>
      <c r="C41" s="38"/>
      <c r="D41" s="49" t="s">
        <v>25</v>
      </c>
      <c r="E41" s="49" t="s">
        <v>10</v>
      </c>
      <c r="F41" s="49" t="s">
        <v>26</v>
      </c>
      <c r="G41" s="50" t="s">
        <v>27</v>
      </c>
      <c r="H41" s="49" t="s">
        <v>28</v>
      </c>
      <c r="I41" s="49" t="s">
        <v>30</v>
      </c>
      <c r="J41" s="49" t="s">
        <v>23</v>
      </c>
      <c r="K41" s="118" t="s">
        <v>16</v>
      </c>
      <c r="L41" s="49" t="s">
        <v>33</v>
      </c>
      <c r="M41" s="49" t="s">
        <v>19</v>
      </c>
      <c r="N41" s="49" t="s">
        <v>34</v>
      </c>
      <c r="O41" s="49" t="s">
        <v>35</v>
      </c>
      <c r="P41" s="395" t="s">
        <v>24</v>
      </c>
      <c r="Q41" s="118" t="s">
        <v>106</v>
      </c>
      <c r="R41" s="118" t="s">
        <v>90</v>
      </c>
      <c r="S41" s="393"/>
      <c r="T41" s="393"/>
    </row>
    <row r="42" spans="2:20" ht="15" customHeight="1">
      <c r="B42" s="2"/>
      <c r="C42" s="51">
        <v>2000</v>
      </c>
      <c r="D42" s="88">
        <v>11.184380656839927</v>
      </c>
      <c r="E42" s="88" t="s">
        <v>39</v>
      </c>
      <c r="F42" s="88">
        <v>18.467190069492336</v>
      </c>
      <c r="G42" s="88">
        <v>9.6405877680698975</v>
      </c>
      <c r="H42" s="88">
        <v>46.391188251001331</v>
      </c>
      <c r="I42" s="88">
        <v>10.259824094246753</v>
      </c>
      <c r="J42" s="88">
        <v>0.77048956770762311</v>
      </c>
      <c r="K42" s="88" t="s">
        <v>39</v>
      </c>
      <c r="L42" s="88" t="s">
        <v>39</v>
      </c>
      <c r="M42" s="88" t="s">
        <v>39</v>
      </c>
      <c r="N42" s="88">
        <v>2.0851688693098382</v>
      </c>
      <c r="O42" s="90">
        <v>24.83319179910227</v>
      </c>
      <c r="P42" s="88" t="s">
        <v>39</v>
      </c>
      <c r="Q42" s="89">
        <v>17.365119549977312</v>
      </c>
      <c r="R42" s="91">
        <v>15.596050306391138</v>
      </c>
      <c r="S42" s="1"/>
      <c r="T42" s="1"/>
    </row>
    <row r="43" spans="2:20" ht="15" customHeight="1">
      <c r="B43" s="2"/>
      <c r="C43" s="52">
        <v>2001</v>
      </c>
      <c r="D43" s="88">
        <v>11.059965165464046</v>
      </c>
      <c r="E43" s="88" t="s">
        <v>39</v>
      </c>
      <c r="F43" s="88">
        <v>20.480766692187874</v>
      </c>
      <c r="G43" s="88">
        <v>9.9721528711350107</v>
      </c>
      <c r="H43" s="88">
        <v>48.703125000000007</v>
      </c>
      <c r="I43" s="88">
        <v>13.505471683041776</v>
      </c>
      <c r="J43" s="88">
        <v>1.3271261812117845</v>
      </c>
      <c r="K43" s="88" t="s">
        <v>39</v>
      </c>
      <c r="L43" s="88" t="s">
        <v>39</v>
      </c>
      <c r="M43" s="88" t="s">
        <v>39</v>
      </c>
      <c r="N43" s="88">
        <v>1.8281535648994516</v>
      </c>
      <c r="O43" s="90">
        <v>25.503893724232707</v>
      </c>
      <c r="P43" s="88" t="s">
        <v>39</v>
      </c>
      <c r="Q43" s="91">
        <v>19.160646792516967</v>
      </c>
      <c r="R43" s="91">
        <v>17.171169169492217</v>
      </c>
      <c r="S43" s="1"/>
      <c r="T43" s="1"/>
    </row>
    <row r="44" spans="2:20" ht="15" customHeight="1">
      <c r="B44" s="2"/>
      <c r="C44" s="52">
        <v>2002</v>
      </c>
      <c r="D44" s="88">
        <v>11.004842615012107</v>
      </c>
      <c r="E44" s="88" t="s">
        <v>39</v>
      </c>
      <c r="F44" s="88">
        <v>21.54082943842754</v>
      </c>
      <c r="G44" s="88">
        <v>10.28240064117675</v>
      </c>
      <c r="H44" s="88">
        <v>50.707379134860055</v>
      </c>
      <c r="I44" s="88">
        <v>14.355833198117802</v>
      </c>
      <c r="J44" s="88">
        <v>1.406774916013438</v>
      </c>
      <c r="K44" s="88" t="s">
        <v>39</v>
      </c>
      <c r="L44" s="88" t="s">
        <v>39</v>
      </c>
      <c r="M44" s="88" t="s">
        <v>39</v>
      </c>
      <c r="N44" s="88">
        <v>4.06871609403255</v>
      </c>
      <c r="O44" s="90">
        <v>26.932612125309895</v>
      </c>
      <c r="P44" s="88" t="s">
        <v>39</v>
      </c>
      <c r="Q44" s="91">
        <v>20.489123625432832</v>
      </c>
      <c r="R44" s="91">
        <v>18.289217744818977</v>
      </c>
      <c r="S44" s="1"/>
      <c r="T44" s="1"/>
    </row>
    <row r="45" spans="2:20" ht="15" customHeight="1">
      <c r="B45" s="2"/>
      <c r="C45" s="52">
        <v>2003</v>
      </c>
      <c r="D45" s="88">
        <v>10.623109497882636</v>
      </c>
      <c r="E45" s="88" t="s">
        <v>39</v>
      </c>
      <c r="F45" s="88">
        <v>24.48627494985482</v>
      </c>
      <c r="G45" s="88">
        <v>9.594357930610121</v>
      </c>
      <c r="H45" s="88">
        <v>51.702349869451702</v>
      </c>
      <c r="I45" s="88">
        <v>15.259666919933466</v>
      </c>
      <c r="J45" s="88">
        <v>4.7949162333911035</v>
      </c>
      <c r="K45" s="88" t="s">
        <v>39</v>
      </c>
      <c r="L45" s="88" t="s">
        <v>39</v>
      </c>
      <c r="M45" s="88" t="s">
        <v>39</v>
      </c>
      <c r="N45" s="88">
        <v>5.9916117435590177</v>
      </c>
      <c r="O45" s="90">
        <v>27.16776092370387</v>
      </c>
      <c r="P45" s="88" t="s">
        <v>39</v>
      </c>
      <c r="Q45" s="91">
        <v>21.623486006943821</v>
      </c>
      <c r="R45" s="91">
        <v>19.204336016749828</v>
      </c>
      <c r="S45" s="1"/>
      <c r="T45" s="1"/>
    </row>
    <row r="46" spans="2:20" ht="15" customHeight="1">
      <c r="B46" s="2"/>
      <c r="C46" s="52">
        <v>2004</v>
      </c>
      <c r="D46" s="88">
        <v>10.189701897018971</v>
      </c>
      <c r="E46" s="88">
        <v>1.5197568389057751E-2</v>
      </c>
      <c r="F46" s="88">
        <v>26.89163237311385</v>
      </c>
      <c r="G46" s="88">
        <v>10.227607181399</v>
      </c>
      <c r="H46" s="88">
        <v>51.669576059850378</v>
      </c>
      <c r="I46" s="88">
        <v>16.09006375116742</v>
      </c>
      <c r="J46" s="88">
        <v>4.5282238610517611</v>
      </c>
      <c r="K46" s="88" t="s">
        <v>39</v>
      </c>
      <c r="L46" s="88">
        <v>11.620469083155651</v>
      </c>
      <c r="M46" s="88" t="s">
        <v>39</v>
      </c>
      <c r="N46" s="88">
        <v>4.8329355608591893</v>
      </c>
      <c r="O46" s="90">
        <v>28.051887885105398</v>
      </c>
      <c r="P46" s="88">
        <v>1.0120991857202006</v>
      </c>
      <c r="Q46" s="91">
        <v>22.796109017403381</v>
      </c>
      <c r="R46" s="91">
        <v>20.273506276953075</v>
      </c>
      <c r="S46" s="1"/>
      <c r="T46" s="1"/>
    </row>
    <row r="47" spans="2:20" ht="15" customHeight="1">
      <c r="B47" s="2"/>
      <c r="C47" s="52">
        <v>2005</v>
      </c>
      <c r="D47" s="88">
        <v>11.539365452408932</v>
      </c>
      <c r="E47" s="88">
        <v>8.9995500224988756E-2</v>
      </c>
      <c r="F47" s="88">
        <v>27.152343750000004</v>
      </c>
      <c r="G47" s="88">
        <v>10.747317795042544</v>
      </c>
      <c r="H47" s="88">
        <v>52.405832320777648</v>
      </c>
      <c r="I47" s="88">
        <v>17.06995687589842</v>
      </c>
      <c r="J47" s="88">
        <v>4.53375569194219</v>
      </c>
      <c r="K47" s="88" t="s">
        <v>39</v>
      </c>
      <c r="L47" s="88">
        <v>12.864268836965081</v>
      </c>
      <c r="M47" s="88" t="s">
        <v>39</v>
      </c>
      <c r="N47" s="88">
        <v>8.9419206440483023</v>
      </c>
      <c r="O47" s="90">
        <v>26.150392817059487</v>
      </c>
      <c r="P47" s="88">
        <v>1.0080193539715963</v>
      </c>
      <c r="Q47" s="91">
        <v>23.442429022082013</v>
      </c>
      <c r="R47" s="91">
        <v>20.837473274619857</v>
      </c>
      <c r="S47" s="1"/>
      <c r="T47" s="1"/>
    </row>
    <row r="48" spans="2:20" ht="15" customHeight="1">
      <c r="B48" s="2"/>
      <c r="C48" s="52">
        <v>2006</v>
      </c>
      <c r="D48" s="88">
        <v>11.155734047300312</v>
      </c>
      <c r="E48" s="88">
        <v>2.138110372724646</v>
      </c>
      <c r="F48" s="88">
        <v>27.38607594936709</v>
      </c>
      <c r="G48" s="88">
        <v>12.200859534042072</v>
      </c>
      <c r="H48" s="88">
        <v>52.276223776223787</v>
      </c>
      <c r="I48" s="88">
        <v>17.75829431104912</v>
      </c>
      <c r="J48" s="88">
        <v>4.6132544527660651</v>
      </c>
      <c r="K48" s="88" t="s">
        <v>39</v>
      </c>
      <c r="L48" s="88">
        <v>13.106295149638802</v>
      </c>
      <c r="M48" s="88" t="s">
        <v>39</v>
      </c>
      <c r="N48" s="88">
        <v>12.288135593220337</v>
      </c>
      <c r="O48" s="90">
        <v>25.891650202765938</v>
      </c>
      <c r="P48" s="88">
        <v>1.9113262997653129</v>
      </c>
      <c r="Q48" s="91">
        <v>23.874073713646212</v>
      </c>
      <c r="R48" s="91">
        <v>21.255382226300554</v>
      </c>
      <c r="S48" s="1"/>
      <c r="T48" s="1"/>
    </row>
    <row r="49" spans="2:20" ht="15.75" customHeight="1">
      <c r="C49" s="52">
        <v>2007</v>
      </c>
      <c r="D49" s="88">
        <v>10.826332021695203</v>
      </c>
      <c r="E49" s="88">
        <v>4.7694984053348799</v>
      </c>
      <c r="F49" s="88">
        <v>27.708041007749003</v>
      </c>
      <c r="G49" s="88">
        <v>11.858901038568881</v>
      </c>
      <c r="H49" s="88">
        <v>54.568828213879407</v>
      </c>
      <c r="I49" s="88">
        <v>17.713941341904377</v>
      </c>
      <c r="J49" s="88">
        <v>4.9004594180704446</v>
      </c>
      <c r="K49" s="88" t="s">
        <v>39</v>
      </c>
      <c r="L49" s="88">
        <v>12.691246551291698</v>
      </c>
      <c r="M49" s="88" t="s">
        <v>39</v>
      </c>
      <c r="N49" s="88">
        <v>15.352038115404977</v>
      </c>
      <c r="O49" s="90">
        <v>27.044147743884611</v>
      </c>
      <c r="P49" s="88">
        <v>2.7578555295795852</v>
      </c>
      <c r="Q49" s="91">
        <v>24.706811261164376</v>
      </c>
      <c r="R49" s="91">
        <v>21.963449966570085</v>
      </c>
      <c r="S49" s="1"/>
      <c r="T49" s="1"/>
    </row>
    <row r="50" spans="2:20" ht="15.75" customHeight="1">
      <c r="C50" s="52">
        <v>2008</v>
      </c>
      <c r="D50" s="88">
        <v>10.642075155340763</v>
      </c>
      <c r="E50" s="88">
        <v>3.7354200501993207</v>
      </c>
      <c r="F50" s="88">
        <v>28.269120622931084</v>
      </c>
      <c r="G50" s="88">
        <v>22.87538070007092</v>
      </c>
      <c r="H50" s="88">
        <v>56.399141630901283</v>
      </c>
      <c r="I50" s="88">
        <v>17.926661820531457</v>
      </c>
      <c r="J50" s="88">
        <v>5.3050235574863862</v>
      </c>
      <c r="K50" s="88" t="s">
        <v>39</v>
      </c>
      <c r="L50" s="88">
        <v>12.461428910515073</v>
      </c>
      <c r="M50" s="88">
        <v>1.8300653594771243</v>
      </c>
      <c r="N50" s="88">
        <v>15.350444225074039</v>
      </c>
      <c r="O50" s="90">
        <v>26.843710748250494</v>
      </c>
      <c r="P50" s="88">
        <v>1.873514207011056</v>
      </c>
      <c r="Q50" s="91">
        <v>26.353992274523979</v>
      </c>
      <c r="R50" s="91">
        <v>23.261637775118952</v>
      </c>
      <c r="S50" s="1"/>
      <c r="T50" s="1"/>
    </row>
    <row r="51" spans="2:20" ht="15.75" customHeight="1" thickBot="1">
      <c r="C51" s="52">
        <v>2009</v>
      </c>
      <c r="D51" s="88">
        <v>10.364364559929665</v>
      </c>
      <c r="E51" s="88">
        <v>3.6310259579728053</v>
      </c>
      <c r="F51" s="88">
        <v>27.428453327497749</v>
      </c>
      <c r="G51" s="88">
        <v>49.72554782383196</v>
      </c>
      <c r="H51" s="88">
        <v>56.190682556879736</v>
      </c>
      <c r="I51" s="88">
        <v>22.329814645499127</v>
      </c>
      <c r="J51" s="392">
        <v>5.5606198723792168</v>
      </c>
      <c r="K51" s="108" t="s">
        <v>39</v>
      </c>
      <c r="L51" s="88">
        <v>12.556373130785664</v>
      </c>
      <c r="M51" s="88">
        <v>2.0698576972833118</v>
      </c>
      <c r="N51" s="88">
        <v>15.583075335397318</v>
      </c>
      <c r="O51" s="90">
        <v>26.9410829432029</v>
      </c>
      <c r="P51" s="88">
        <v>1.9217284184592058</v>
      </c>
      <c r="Q51" s="91">
        <v>28.694780793319413</v>
      </c>
      <c r="R51" s="91">
        <v>25.266070410057885</v>
      </c>
      <c r="S51" s="109"/>
      <c r="T51" s="109"/>
    </row>
    <row r="52" spans="2:20" ht="15.75" customHeight="1" thickBot="1">
      <c r="C52" s="52">
        <v>2010</v>
      </c>
      <c r="D52" s="88">
        <v>10.043544112078758</v>
      </c>
      <c r="E52" s="88">
        <v>4.1317273974691267</v>
      </c>
      <c r="F52" s="88">
        <v>28.492746509798316</v>
      </c>
      <c r="G52" s="88">
        <v>52.168685429283933</v>
      </c>
      <c r="H52" s="88">
        <v>56.158207839218612</v>
      </c>
      <c r="I52" s="88">
        <v>24.604002374289831</v>
      </c>
      <c r="J52" s="88">
        <v>1.6863905325443789</v>
      </c>
      <c r="K52" s="108"/>
      <c r="L52" s="88">
        <v>12.630975383118463</v>
      </c>
      <c r="M52" s="88">
        <v>2.0713305898491083</v>
      </c>
      <c r="N52" s="88">
        <v>16.443546350088408</v>
      </c>
      <c r="O52" s="90">
        <v>26.342447333034514</v>
      </c>
      <c r="P52" s="398">
        <v>1.8161953036843328</v>
      </c>
      <c r="Q52" s="113">
        <v>29.265750178889554</v>
      </c>
      <c r="R52" s="91">
        <v>25.565026959329956</v>
      </c>
      <c r="S52" s="109"/>
      <c r="T52" s="109"/>
    </row>
    <row r="53" spans="2:20" ht="15.75" customHeight="1" thickTop="1">
      <c r="C53" s="52">
        <v>2011</v>
      </c>
      <c r="D53" s="88">
        <v>8.4825194488705602</v>
      </c>
      <c r="E53" s="88">
        <v>4.2735042735042734</v>
      </c>
      <c r="F53" s="88">
        <v>27.286244482689991</v>
      </c>
      <c r="G53" s="88">
        <v>49.269576661548584</v>
      </c>
      <c r="H53" s="88">
        <v>53.672936259143157</v>
      </c>
      <c r="I53" s="88">
        <v>26.220514462589389</v>
      </c>
      <c r="J53" s="88">
        <v>1.7449510841581326</v>
      </c>
      <c r="K53" s="108"/>
      <c r="L53" s="88">
        <v>10.998347887656362</v>
      </c>
      <c r="M53" s="88">
        <v>1.9361393323657476</v>
      </c>
      <c r="N53" s="88">
        <v>18.263781555899019</v>
      </c>
      <c r="O53" s="90">
        <v>24.844010897266898</v>
      </c>
      <c r="P53" s="88">
        <v>7.4646779104375494</v>
      </c>
      <c r="Q53" s="91">
        <v>28.483818156846585</v>
      </c>
      <c r="R53" s="91">
        <v>25.575448744651041</v>
      </c>
      <c r="S53" s="109"/>
      <c r="T53" s="109"/>
    </row>
    <row r="54" spans="2:20" ht="15.75" customHeight="1">
      <c r="C54" s="52">
        <v>2012</v>
      </c>
      <c r="D54" s="88">
        <v>8.3356359952104633</v>
      </c>
      <c r="E54" s="88">
        <v>3.7659811006114512</v>
      </c>
      <c r="F54" s="88">
        <v>27.876569626668168</v>
      </c>
      <c r="G54" s="88">
        <v>49.728599394910127</v>
      </c>
      <c r="H54" s="88">
        <v>53.325678496868477</v>
      </c>
      <c r="I54" s="88">
        <v>27.361577450330422</v>
      </c>
      <c r="J54" s="88">
        <v>1.8231950931292553</v>
      </c>
      <c r="K54" s="108"/>
      <c r="L54" s="88">
        <v>12.148303970549566</v>
      </c>
      <c r="M54" s="88">
        <v>1.8027314112291348</v>
      </c>
      <c r="N54" s="88">
        <v>17.546468401486987</v>
      </c>
      <c r="O54" s="90">
        <v>25</v>
      </c>
      <c r="P54" s="88">
        <v>7.1796390438115925</v>
      </c>
      <c r="Q54" s="113">
        <v>28.707059156647496</v>
      </c>
      <c r="R54" s="91">
        <v>25.650377617215515</v>
      </c>
      <c r="S54" s="109"/>
      <c r="T54" s="109"/>
    </row>
    <row r="55" spans="2:20" ht="15.75" customHeight="1">
      <c r="C55" s="52">
        <v>2013</v>
      </c>
      <c r="D55" s="88">
        <v>8.3134300936983294</v>
      </c>
      <c r="E55" s="88">
        <v>3.2747603833865817</v>
      </c>
      <c r="F55" s="88">
        <v>28.095742900184124</v>
      </c>
      <c r="G55" s="88">
        <v>53.573230200100888</v>
      </c>
      <c r="H55" s="88">
        <v>53.402733964248164</v>
      </c>
      <c r="I55" s="391">
        <v>26.25002564681262</v>
      </c>
      <c r="J55" s="88">
        <v>1.9061121613106489</v>
      </c>
      <c r="K55" s="108"/>
      <c r="L55" s="88">
        <v>12.743217319813649</v>
      </c>
      <c r="M55" s="88">
        <v>1.6273932253313699</v>
      </c>
      <c r="N55" s="88">
        <v>18.677522822600544</v>
      </c>
      <c r="O55" s="90">
        <v>25.798007093396386</v>
      </c>
      <c r="P55" s="91">
        <v>7.0443906376109755</v>
      </c>
      <c r="Q55" s="112">
        <v>28.861156984781903</v>
      </c>
      <c r="R55" s="91">
        <v>25.745151517946081</v>
      </c>
      <c r="S55" s="109"/>
      <c r="T55" s="109"/>
    </row>
    <row r="56" spans="2:20" ht="15.75" customHeight="1">
      <c r="C56" s="52">
        <v>2014</v>
      </c>
      <c r="D56" s="88">
        <v>8.2915717539863341</v>
      </c>
      <c r="E56" s="88">
        <v>3.2182103610675035</v>
      </c>
      <c r="F56" s="88">
        <v>26.727928244811817</v>
      </c>
      <c r="G56" s="88">
        <v>51.005105296745377</v>
      </c>
      <c r="H56" s="88">
        <v>53.664194915254235</v>
      </c>
      <c r="I56" s="391">
        <v>25.610024621174212</v>
      </c>
      <c r="J56" s="88">
        <v>1.2096975756060986</v>
      </c>
      <c r="K56" s="108"/>
      <c r="L56" s="88">
        <v>13.966770508826585</v>
      </c>
      <c r="M56" s="88">
        <v>1.241935483870968</v>
      </c>
      <c r="N56" s="88">
        <v>16.804336602994322</v>
      </c>
      <c r="O56" s="90">
        <v>26.631466050655888</v>
      </c>
      <c r="P56" s="91">
        <v>4.4814637387770233</v>
      </c>
      <c r="Q56" s="112">
        <v>28.271645622772585</v>
      </c>
      <c r="R56" s="91">
        <v>24.780651627708689</v>
      </c>
      <c r="S56" s="109"/>
      <c r="T56" s="109"/>
    </row>
    <row r="57" spans="2:20" ht="15.75" customHeight="1">
      <c r="C57" s="52">
        <v>2015</v>
      </c>
      <c r="D57" s="88">
        <v>11.613277847672505</v>
      </c>
      <c r="E57" s="88">
        <v>6.9784615384615378</v>
      </c>
      <c r="F57" s="88">
        <v>27.565451591446859</v>
      </c>
      <c r="G57" s="88">
        <v>54.047127228215132</v>
      </c>
      <c r="H57" s="88">
        <v>52.777191129883839</v>
      </c>
      <c r="I57" s="391">
        <v>24.506292259658665</v>
      </c>
      <c r="J57" s="88">
        <v>5.6839582263311081</v>
      </c>
      <c r="K57" s="88">
        <v>2.6890078885242126</v>
      </c>
      <c r="L57" s="88">
        <v>14.379580490270405</v>
      </c>
      <c r="M57" s="88">
        <v>0.89171974522292996</v>
      </c>
      <c r="N57" s="88">
        <v>13.879436071949442</v>
      </c>
      <c r="O57" s="90">
        <v>26.410799780237031</v>
      </c>
      <c r="P57" s="91">
        <v>4.3547466738745229</v>
      </c>
      <c r="Q57" s="112">
        <v>28.801521777293342</v>
      </c>
      <c r="R57" s="91">
        <v>25.169625189346196</v>
      </c>
      <c r="S57" s="109"/>
      <c r="T57" s="109"/>
    </row>
    <row r="58" spans="2:20" ht="15.75" customHeight="1">
      <c r="C58" s="52">
        <v>2016</v>
      </c>
      <c r="D58" s="88">
        <v>14.961996528816806</v>
      </c>
      <c r="E58" s="88">
        <v>7.9880979629205759</v>
      </c>
      <c r="F58" s="88">
        <v>28.889761773323709</v>
      </c>
      <c r="G58" s="88">
        <v>56.463980262541192</v>
      </c>
      <c r="H58" s="88">
        <v>53.764893617021279</v>
      </c>
      <c r="I58" s="391">
        <v>24.51988206155211</v>
      </c>
      <c r="J58" s="88">
        <v>2.0300333704115681</v>
      </c>
      <c r="K58" s="88">
        <v>7.4862581486310296</v>
      </c>
      <c r="L58" s="88">
        <v>14.395452414439758</v>
      </c>
      <c r="M58" s="88">
        <v>0.63829787234042545</v>
      </c>
      <c r="N58" s="88">
        <v>15.847983453981385</v>
      </c>
      <c r="O58" s="90">
        <v>27.195312499999996</v>
      </c>
      <c r="P58" s="91">
        <v>6.7607704749301574</v>
      </c>
      <c r="Q58" s="112">
        <v>29.575298985975152</v>
      </c>
      <c r="R58" s="91">
        <v>26.161654310391796</v>
      </c>
      <c r="S58" s="109"/>
      <c r="T58" s="109"/>
    </row>
    <row r="59" spans="2:20" ht="13.5" customHeight="1">
      <c r="C59" s="52">
        <v>2017</v>
      </c>
      <c r="D59" s="88">
        <v>15.087786995948294</v>
      </c>
      <c r="E59" s="88">
        <v>8.178240986919068</v>
      </c>
      <c r="F59" s="88">
        <v>29.829408686551545</v>
      </c>
      <c r="G59" s="88">
        <v>56.476232010466646</v>
      </c>
      <c r="H59" s="88">
        <v>58.163672654690622</v>
      </c>
      <c r="I59" s="391">
        <v>24.027352482575939</v>
      </c>
      <c r="J59" s="88">
        <v>2.2400607474100989</v>
      </c>
      <c r="K59" s="88">
        <v>7.0869629410896211</v>
      </c>
      <c r="L59" s="88">
        <v>14.45969884853853</v>
      </c>
      <c r="M59" s="88">
        <v>0.27017543859649124</v>
      </c>
      <c r="N59" s="88">
        <v>15.874502458440649</v>
      </c>
      <c r="O59" s="90">
        <v>27.034731077938641</v>
      </c>
      <c r="P59" s="91">
        <v>7.0016833062456456</v>
      </c>
      <c r="Q59" s="112">
        <v>30.995172384542641</v>
      </c>
      <c r="R59" s="91">
        <v>27.475201764414091</v>
      </c>
      <c r="S59" s="109"/>
      <c r="T59" s="109"/>
    </row>
    <row r="60" spans="2:20" ht="13.5" customHeight="1">
      <c r="B60" s="390"/>
      <c r="C60" s="52">
        <v>2018</v>
      </c>
      <c r="D60" s="436">
        <v>14.603174603174601</v>
      </c>
      <c r="E60" s="108">
        <v>7.7690802348336598</v>
      </c>
      <c r="F60" s="108">
        <v>31.636456211812625</v>
      </c>
      <c r="G60" s="108">
        <v>56.741731175228715</v>
      </c>
      <c r="H60" s="108">
        <v>58.444444444444443</v>
      </c>
      <c r="I60" s="436">
        <v>23.04795199394518</v>
      </c>
      <c r="J60" s="108">
        <v>2.0905001323101349</v>
      </c>
      <c r="K60" s="108">
        <v>7.3658698854726046</v>
      </c>
      <c r="L60" s="108">
        <v>14.463894967177243</v>
      </c>
      <c r="M60" s="108">
        <v>0.31514084507042256</v>
      </c>
      <c r="N60" s="108">
        <v>17.530319735391402</v>
      </c>
      <c r="O60" s="90">
        <v>26.005757732339262</v>
      </c>
      <c r="P60" s="90">
        <v>6.9219292456890376</v>
      </c>
      <c r="Q60" s="112">
        <v>30.953410834632521</v>
      </c>
      <c r="R60" s="91">
        <v>27.441671156430353</v>
      </c>
      <c r="S60" s="109"/>
      <c r="T60" s="109"/>
    </row>
    <row r="61" spans="2:20">
      <c r="C61" s="52">
        <v>2019</v>
      </c>
      <c r="D61" s="436">
        <v>14.13593637020969</v>
      </c>
      <c r="E61" s="108">
        <v>8.1153279292557112</v>
      </c>
      <c r="F61" s="108">
        <v>33.120536248653401</v>
      </c>
      <c r="G61" s="108">
        <v>55.711165805803034</v>
      </c>
      <c r="H61" s="108">
        <v>58.809507460197565</v>
      </c>
      <c r="I61" s="436">
        <v>22.602763934542111</v>
      </c>
      <c r="J61" s="108">
        <v>2.3355552110783857</v>
      </c>
      <c r="K61" s="108">
        <v>7.6305767138193685</v>
      </c>
      <c r="L61" s="108">
        <v>13.768545994065281</v>
      </c>
      <c r="M61" s="108">
        <v>0.30419580419580422</v>
      </c>
      <c r="N61" s="108">
        <v>16.53127538586515</v>
      </c>
      <c r="O61" s="112">
        <v>26.681261544776628</v>
      </c>
      <c r="P61" s="91">
        <v>6.7179037355721709</v>
      </c>
      <c r="Q61" s="113">
        <v>31.362015223940165</v>
      </c>
      <c r="R61" s="90">
        <v>27.769821345580514</v>
      </c>
      <c r="S61" s="109"/>
      <c r="T61" s="109"/>
    </row>
    <row r="62" spans="2:20">
      <c r="C62" s="291">
        <v>2020</v>
      </c>
      <c r="D62" s="436">
        <v>13.207043756670222</v>
      </c>
      <c r="E62" s="108">
        <v>8.1153279292557112</v>
      </c>
      <c r="F62" s="108">
        <v>31.413639745963621</v>
      </c>
      <c r="G62" s="108">
        <v>46.509121061359863</v>
      </c>
      <c r="H62" s="108">
        <v>60.467472809565628</v>
      </c>
      <c r="I62" s="436">
        <v>22.602763934542107</v>
      </c>
      <c r="J62" s="108">
        <v>1.5384615384615383</v>
      </c>
      <c r="K62" s="108">
        <v>6.0364736800191121</v>
      </c>
      <c r="L62" s="108">
        <v>8.7007413187670686</v>
      </c>
      <c r="M62" s="108">
        <v>0.30419580419580428</v>
      </c>
      <c r="N62" s="108">
        <v>11.524822695035462</v>
      </c>
      <c r="O62" s="112">
        <v>22.118341739451349</v>
      </c>
      <c r="P62" s="90"/>
      <c r="Q62" s="113">
        <v>30.525523779231012</v>
      </c>
      <c r="R62" s="394"/>
      <c r="S62" s="109"/>
      <c r="T62" s="109"/>
    </row>
    <row r="63" spans="2:20">
      <c r="C63" s="645" t="s">
        <v>81</v>
      </c>
      <c r="D63" s="646"/>
      <c r="E63" s="646"/>
      <c r="F63" s="646"/>
      <c r="G63" s="646"/>
      <c r="H63" s="646"/>
      <c r="I63" s="646"/>
      <c r="J63" s="646"/>
      <c r="K63" s="646"/>
      <c r="L63" s="646"/>
      <c r="M63" s="646"/>
      <c r="N63" s="646"/>
      <c r="O63" s="646"/>
      <c r="P63" s="646"/>
      <c r="Q63" s="646"/>
      <c r="R63" s="383"/>
    </row>
    <row r="67" spans="9:13">
      <c r="I67" s="1"/>
    </row>
    <row r="68" spans="9:13">
      <c r="M68" s="1"/>
    </row>
  </sheetData>
  <mergeCells count="7">
    <mergeCell ref="C39:Q39"/>
    <mergeCell ref="C40:Q40"/>
    <mergeCell ref="C63:Q63"/>
    <mergeCell ref="C1:D1"/>
    <mergeCell ref="C2:S2"/>
    <mergeCell ref="C3:Q3"/>
    <mergeCell ref="C37:Q37"/>
  </mergeCells>
  <phoneticPr fontId="16" type="noConversion"/>
  <printOptions horizontalCentered="1"/>
  <pageMargins left="0.6692913385826772" right="0.47244094488188981"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T2.3</vt:lpstr>
      <vt:lpstr>passeng_graph</vt:lpstr>
      <vt:lpstr>perf_mode_pkm</vt:lpstr>
      <vt:lpstr>split_mode_pkm</vt:lpstr>
      <vt:lpstr>cars</vt:lpstr>
      <vt:lpstr>bus_coach</vt:lpstr>
      <vt:lpstr>tram_metro</vt:lpstr>
      <vt:lpstr>rail_pkm</vt:lpstr>
      <vt:lpstr>hs_rail</vt:lpstr>
      <vt:lpstr>USA</vt:lpstr>
      <vt:lpstr>T2.3!A</vt:lpstr>
      <vt:lpstr>bus_coach!Print_Area</vt:lpstr>
      <vt:lpstr>cars!Print_Area</vt:lpstr>
      <vt:lpstr>passeng_graph!Print_Area</vt:lpstr>
      <vt:lpstr>perf_mode_pkm!Print_Area</vt:lpstr>
      <vt:lpstr>rail_pkm!Print_Area</vt:lpstr>
      <vt:lpstr>T2.3!Print_Area</vt:lpstr>
      <vt:lpstr>tram_metro!Print_Area</vt:lpstr>
      <vt:lpstr>USA!Print_Area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2012-03-29T14:37:27Z</cp:lastPrinted>
  <dcterms:created xsi:type="dcterms:W3CDTF">2003-09-05T14:33:05Z</dcterms:created>
  <dcterms:modified xsi:type="dcterms:W3CDTF">2022-09-15T13:35:53Z</dcterms:modified>
</cp:coreProperties>
</file>