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'growth_eu27'!$B$1:$I$36</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'T3.1'!$A$1:$E$27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<sst xmlns="http://schemas.openxmlformats.org/spreadsheetml/2006/main" count="915" uniqueCount="330">
  <si>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</si>
  <si>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</si>
  <si>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</si>
  <si>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</si>
  <si>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</si>
  <si>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</si>
  <si>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</si>
  <si>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</si>
  <si>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</si>
  <si>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</si>
  <si>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</si>
  <si>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</si>
  <si>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</si>
  <si>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</si>
  <si>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</si>
  <si>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</si>
  <si>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</si>
  <si>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</si>
  <si>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</si>
  <si>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</si>
  <si>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</si>
  <si>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</si>
  <si>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</si>
  <si>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</si>
  <si>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</si>
  <si>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</si>
  <si>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</si>
  <si>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</si>
  <si>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</si>
  <si>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</si>
  <si>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</si>
  <si>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</si>
  <si>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</si>
  <si>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</si>
  <si>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</si>
  <si>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</si>
  <si>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</si>
  <si>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</si>
  <si>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</si>
  <si>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</si>
  <si>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</si>
  <si>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</si>
  <si>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</si>
  <si>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</si>
  <si>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</si>
  <si>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</si>
  <si>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</si>
  <si>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</si>
  <si>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</si>
  <si>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</si>
  <si>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</si>
  <si>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</si>
  <si>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</si>
  <si>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</si>
  <si>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</si>
  <si>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</si>
  <si>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</si>
  <si>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</si>
  <si>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</si>
  <si>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</si>
  <si>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</si>
  <si>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</si>
  <si>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</si>
  <si>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</si>
  <si>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</si>
  <si>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</si>
  <si>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</si>
  <si>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</si>
  <si>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</si>
  <si>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</si>
  <si>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</si>
  <si>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</si>
  <si>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</si>
  <si>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</si>
  <si>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</si>
  <si>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</si>
  <si>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</si>
  <si>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</si>
  <si>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</si>
  <si>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</si>
  <si>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</si>
  <si>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</si>
  <si>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</si>
  <si>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</si>
  <si>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</si>
  <si>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</si>
  <si>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</si>
  <si>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</si>
  <si>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</si>
  <si>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</si>
  <si>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</si>
  <si>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</si>
  <si>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</si>
  <si>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</si>
  <si>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</si>
  <si>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</si>
  <si>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</si>
  <si>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</si>
  <si>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</si>
  <si>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</si>
  <si>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</si>
  <si>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</si>
  <si>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</si>
  <si>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</si>
  <si>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</si>
  <si>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</si>
  <si>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</si>
  <si>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</si>
  <si>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</si>
  <si>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</si>
  <si>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</si>
  <si>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</si>
  <si>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</si>
  <si>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</si>
  <si>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</si>
  <si>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</si>
  <si>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</si>
  <si>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</si>
  <si>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</si>
  <si>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</si>
  <si>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</si>
  <si>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</si>
  <si>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</si>
  <si>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</si>
  <si>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</si>
  <si>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</si>
  <si>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</si>
  <si>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</si>
  <si>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</si>
  <si>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</si>
  <si>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</si>
  <si>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</si>
  <si>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</si>
  <si>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</si>
  <si>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</si>
  <si>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</si>
  <si>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</si>
  <si>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</si>
  <si>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</si>
  <si>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</si>
  <si>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</si>
  <si>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</si>
  <si>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</si>
  <si>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</si>
  <si>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</si>
  <si>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</si>
  <si>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</si>
  <si>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</si>
  <si>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</si>
  <si>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</si>
  <si>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</si>
  <si>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</si>
  <si>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</si>
  <si>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</si>
  <si>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</si>
  <si>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</si>
  <si>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</si>
  <si>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</si>
  <si>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</si>
  <si>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</si>
  <si>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</si>
  <si>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</si>
  <si>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</si>
  <si>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</si>
  <si>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</si>
  <si>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</si>
  <si>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</si>
  <si>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</si>
  <si>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</si>
  <si>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</si>
  <si>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</si>
  <si>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</si>
  <si>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</si>
  <si>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</si>
  <si>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</si>
  <si>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</si>
  <si>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</si>
  <si>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</si>
  <si>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3.1.11</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</si>
  <si>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</si>
  <si>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</si>
  <si>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</si>
  <si>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</si>
  <si>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</si>
  <si>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</si>
  <si>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</si>
  <si>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</si>
  <si>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</si>
  <si>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</si>
  <si>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</si>
  <si>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</si>
  <si>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</si>
  <si>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</si>
  <si>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</si>
  <si>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</si>
  <si>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</si>
  <si>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</si>
  <si>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</si>
  <si>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</si>
  <si>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</si>
  <si>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</si>
  <si>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</si>
  <si>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</si>
  <si>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</si>
  <si>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</si>
  <si>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</si>
  <si>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</si>
  <si>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</si>
  <si>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</si>
  <si>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</si>
  <si>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</si>
  <si>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</si>
  <si>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</si>
  <si>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</si>
  <si>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</si>
  <si>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</si>
  <si>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</si>
  <si>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</si>
  <si>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</si>
  <si>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</si>
  <si>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</si>
  <si>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</si>
  <si>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</si>
  <si>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</si>
  <si>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</si>
  <si>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</si>
  <si>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</si>
  <si>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</si>
  <si>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</si>
  <si>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</si>
  <si>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</si>
  <si>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r>
      <t xml:space="preserve">GDP </t>
    </r>
    <r>
      <rPr>
        <sz val="8"/>
        <rFont val="Arial"/>
        <family val="2"/>
      </rPr>
      <t>at year 2000 prices and exchange rates</t>
    </r>
  </si>
  <si>
    <t>GDP (at constant year 2000 prices)</t>
  </si>
  <si>
    <t>Gross Value Added</t>
  </si>
  <si>
    <r>
      <t>IT</t>
    </r>
    <r>
      <rPr>
        <sz val="8"/>
        <rFont val="Arial"/>
        <family val="2"/>
      </rPr>
      <t>: 150 km/h on certain 2x3 lane motorways.</t>
    </r>
  </si>
  <si>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</si>
  <si>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</si>
  <si>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</si>
  <si>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</si>
  <si>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</si>
  <si>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</si>
  <si>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</si>
  <si>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</si>
  <si>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</si>
  <si>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</si>
  <si>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</si>
  <si>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</si>
  <si>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</si>
  <si>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</si>
  <si>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</si>
  <si>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</si>
  <si>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</si>
  <si>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</si>
  <si>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</si>
  <si>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</si>
  <si>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</si>
  <si>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</si>
  <si>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t>EUROPEAN UNION</t>
  </si>
  <si>
    <t>European Commission</t>
  </si>
  <si>
    <t>Directorate-General for Energy and Transport</t>
  </si>
  <si>
    <t>ENERGY AND TRANSPORT IN FIGURES</t>
  </si>
  <si>
    <t>Part 3 : TRANSPORT</t>
  </si>
  <si>
    <t>Chapter 3.1  :</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</si>
  <si>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</si>
  <si>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</si>
  <si>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</si>
  <si>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</si>
  <si>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</si>
  <si>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</si>
  <si>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</si>
  <si>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2008*</t>
  </si>
  <si>
    <t>:</t>
  </si>
  <si>
    <r>
      <t>EU</t>
    </r>
    <r>
      <rPr>
        <sz val="8"/>
        <rFont val="Arial"/>
        <family val="0"/>
      </rPr>
      <t>-totals all refer to 2008, therefore the sum of the country rows does not add up to the total.</t>
    </r>
  </si>
  <si>
    <t>Self propulsion</t>
  </si>
  <si>
    <t>Post</t>
  </si>
  <si>
    <t>Unknown</t>
  </si>
  <si>
    <r>
      <t>Note:</t>
    </r>
    <r>
      <rPr>
        <sz val="8"/>
        <rFont val="Arial"/>
        <family val="2"/>
      </rPr>
      <t xml:space="preserve"> Data for intra-EU trade are no longer available by mode of transport used.</t>
    </r>
  </si>
  <si>
    <t>(1): USA: divided highways with 4 or more lanes (rural or urban interstate, freeways, expressways, arterial and collector) with full access control by the authorities.</t>
  </si>
  <si>
    <t>2000-2008</t>
  </si>
  <si>
    <t>2000-2008 p.a.</t>
  </si>
  <si>
    <t>2007-2008</t>
  </si>
  <si>
    <t>1995-2008 p.a.</t>
  </si>
  <si>
    <t>growth 07-08</t>
  </si>
  <si>
    <t>avg growth 95-08</t>
  </si>
  <si>
    <t>avg growth 00-08</t>
  </si>
  <si>
    <t>GDP*</t>
  </si>
  <si>
    <t>*Millions of euro, chain-linked volumes, reference year 2000 (at 2000 exchange rates)</t>
  </si>
  <si>
    <t>Employment by Mode of Transport (in 1 000)</t>
  </si>
  <si>
    <t>Turnover by Mode of Transport (million €)</t>
  </si>
  <si>
    <t>In 2008, private households in the EU27 spent € 945 billion or roughly 13.4% of their total consumption on transport-related items.</t>
  </si>
  <si>
    <t>Close to one third of this sum (around € 279 billion) was used to purchase vehicles, slightly more than half (€ 492 billion) was spent on the operation of personal transport equipment (e.g. to buy fuel for the car) and the remainder (€ 174 billion) was spent for transport services (e.g. bus, train, plane tickets).</t>
  </si>
  <si>
    <t>In 2007, the transport services sector in the EU27 employed more than 9.2 million persons, some 4.4%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</si>
  <si>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With around € 500 billion in Gross Value Added (GVA) at basic prices, the provision of transport services (including storage, warehousing and other auxiliary activities) accounted for about 4.6% of total GVA in the EU27 in 2007. It should be noted, however, that this figure only includes the GVA of companies whose main activity is the provision of transport (and transport-related) services and that own account transport operations are not included.</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</si>
  <si>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</si>
  <si>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</si>
  <si>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</si>
  <si>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</si>
  <si>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</si>
  <si>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</si>
  <si>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</si>
  <si>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</si>
  <si>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</si>
  <si>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</si>
  <si>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</si>
  <si>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</si>
  <si>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</si>
  <si>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</si>
  <si>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</si>
  <si>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</si>
  <si>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</si>
  <si>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</si>
  <si>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</si>
  <si>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China: only crude oil pipelines. Refined oil pipelines: 2005:  9 746 km.</t>
  </si>
  <si>
    <t>(5): Russia: only crude oil pipelines. 16 thousand km of oil products pipelines are not included.</t>
  </si>
  <si>
    <t>(3): USA: a sum of partly overlapping networks.</t>
  </si>
  <si>
    <t>(2): Japan: national expressways.</t>
  </si>
  <si>
    <t>(5): China: oil and gas pipelines.</t>
  </si>
  <si>
    <t>(4): Japan: included in railway pkm</t>
  </si>
  <si>
    <t>(6): USA: all 2-axle 4-tyre vehicles (135.9 million passenger cars and 101.5 million other 2-axle 4-tyre vehicles)</t>
  </si>
  <si>
    <r>
      <t>*: ES, LV, NL, AT, RO</t>
    </r>
    <r>
      <rPr>
        <sz val="8"/>
        <rFont val="Arial"/>
        <family val="2"/>
      </rPr>
      <t xml:space="preserve">: </t>
    </r>
    <r>
      <rPr>
        <sz val="8"/>
        <rFont val="Arial"/>
        <family val="0"/>
      </rPr>
      <t xml:space="preserve">2007;    </t>
    </r>
    <r>
      <rPr>
        <b/>
        <sz val="8"/>
        <rFont val="Arial"/>
        <family val="2"/>
      </rPr>
      <t>PT</t>
    </r>
    <r>
      <rPr>
        <sz val="8"/>
        <rFont val="Arial"/>
        <family val="0"/>
      </rPr>
      <t xml:space="preserve">: 2006;    </t>
    </r>
    <r>
      <rPr>
        <b/>
        <sz val="8"/>
        <rFont val="Arial"/>
        <family val="2"/>
      </rPr>
      <t>BG</t>
    </r>
    <r>
      <rPr>
        <sz val="8"/>
        <rFont val="Arial"/>
        <family val="0"/>
      </rPr>
      <t>: 2005.</t>
    </r>
  </si>
  <si>
    <r>
      <t>Notes:</t>
    </r>
    <r>
      <rPr>
        <sz val="8"/>
        <rFont val="Arial"/>
        <family val="0"/>
      </rPr>
      <t xml:space="preserve"> </t>
    </r>
  </si>
  <si>
    <t>EU27: Evolution of Consumer Prices for Passenger Transport 1999-2009</t>
  </si>
  <si>
    <t>(7): Japan: including 28.2 million light motor vehicles (engine capacity up to 660 cubic centimetres).</t>
  </si>
  <si>
    <r>
      <t>Road:</t>
    </r>
    <r>
      <rPr>
        <sz val="8"/>
        <rFont val="Arial"/>
        <family val="2"/>
      </rPr>
      <t xml:space="preserve">  38 875 persons were killed in road accidents (fatalities within 30 days) in 2008, 8.5% fewer than in 2007 (when 42 496 people lost their lives). In comparison with 2000, the number of road fatalities was lower by almost a third (31.1%). </t>
    </r>
  </si>
  <si>
    <r>
      <t>Rail:</t>
    </r>
    <r>
      <rPr>
        <sz val="8"/>
        <rFont val="Arial"/>
        <family val="2"/>
      </rPr>
      <t xml:space="preserve"> 83 passengers lost their lives in 2008; this figure does not include casualties among railway employees or other people run over by trains.</t>
    </r>
  </si>
  <si>
    <r>
      <t xml:space="preserve">Air: </t>
    </r>
    <r>
      <rPr>
        <sz val="8"/>
        <rFont val="Arial"/>
        <family val="2"/>
      </rPr>
      <t>In 2009, 228 people were killed on board an EU carrier and 9 people lost their lives in air crashes over EU territory. All 228 people who died on board an EU carrier were in Air France Flight 447 that crashed into the Atlantic Ocean on 1 June 2009.</t>
    </r>
  </si>
  <si>
    <t>In 2008, total goods transport activities in the EU27 are estimated to have amounted to 4 091 billion tkm. This figure includes intra-EU air and sea transport but not transport activities between the EU and the rest of the world. Road transport accounted for 45.9% of this total, rail for 10.8%, inland waterways for 3.6% and oil pipelines for 3.0%. Intra-EU maritime transport was the second most important mode with a share of 36.6% while intra-EU air transport only accounted for 0.1% of the total.</t>
  </si>
  <si>
    <t>In 2008, total passenger transport activities in the EU27 by any motorized means of transport are estimated to have amounted to 6 527 billion pkm or on average 13.138 km per person. This figure includes intra-EU air and sea transport but not transport activities between the EU and the rest of the world. Passenger cars accounted for 72.4% of this total, powered two-wheelers for 2.4%, buses &amp; coaches for 8.4%, railways for 6.3% and tram and metro for 1.4%. Intra-EU air and intra-EU maritime transport contributed 8.6% and 0.6% respectively.</t>
  </si>
  <si>
    <t>EU27 : External Trade by Mode of Transport</t>
  </si>
  <si>
    <t>EU27: External Trade with Major Partners by Mode of Transport</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</si>
</sst>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s>
  <fonts count="20">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b/>
      <sz val="8.75"/>
      <name val="Arial"/>
      <family val="2"/>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11">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13" fillId="4" borderId="11" xfId="0" applyFont="1" applyFill="1" applyBorder="1" applyAlignment="1">
      <alignment horizontal="left" vertical="top"/>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4" borderId="8" xfId="0" applyFont="1" applyFill="1" applyBorder="1" applyAlignment="1">
      <alignment horizontal="left"/>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4"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5" xfId="0" applyFont="1" applyFill="1" applyBorder="1" applyAlignment="1">
      <alignment horizontal="center" vertical="center" wrapText="1"/>
    </xf>
    <xf numFmtId="0" fontId="3" fillId="5" borderId="15" xfId="0" applyFont="1" applyFill="1" applyBorder="1" applyAlignment="1" quotePrefix="1">
      <alignment horizontal="center" vertical="center" wrapText="1"/>
    </xf>
    <xf numFmtId="0" fontId="2" fillId="0" borderId="8" xfId="0" applyFont="1" applyBorder="1" applyAlignment="1">
      <alignment/>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 fontId="3" fillId="4" borderId="17"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20"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3"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1"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3"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6"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0" fontId="2" fillId="0" borderId="0" xfId="0" applyFont="1" applyAlignment="1">
      <alignment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0"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3"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6"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6" xfId="0" applyFont="1" applyFill="1" applyBorder="1" applyAlignment="1">
      <alignment horizontal="center" vertical="center"/>
    </xf>
    <xf numFmtId="3" fontId="3" fillId="5" borderId="18"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6"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8"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8"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28" xfId="0" applyNumberFormat="1" applyFont="1" applyBorder="1" applyAlignment="1">
      <alignment horizontal="right"/>
    </xf>
    <xf numFmtId="3" fontId="2" fillId="5" borderId="28"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3"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29" xfId="0" applyFont="1" applyFill="1" applyBorder="1" applyAlignment="1">
      <alignment vertical="center"/>
    </xf>
    <xf numFmtId="164" fontId="3" fillId="5" borderId="9" xfId="0" applyNumberFormat="1" applyFont="1" applyFill="1" applyBorder="1" applyAlignment="1">
      <alignment vertical="center"/>
    </xf>
    <xf numFmtId="174" fontId="2" fillId="5" borderId="20"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1"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20"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0" xfId="0" applyFont="1" applyFill="1" applyBorder="1" applyAlignment="1">
      <alignment horizontal="center" vertical="top" wrapText="1"/>
    </xf>
    <xf numFmtId="0" fontId="12" fillId="5" borderId="17"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3"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0" fontId="3" fillId="5" borderId="10" xfId="0" applyFont="1" applyFill="1" applyBorder="1" applyAlignment="1">
      <alignment horizontal="center" vertical="center"/>
    </xf>
    <xf numFmtId="166" fontId="9" fillId="5" borderId="6"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0" fontId="2" fillId="0" borderId="0" xfId="0" applyFont="1" applyAlignment="1">
      <alignment horizontal="left" vertical="top"/>
    </xf>
    <xf numFmtId="0" fontId="3" fillId="4" borderId="29" xfId="0" applyFont="1" applyFill="1" applyBorder="1" applyAlignment="1">
      <alignment horizontal="center"/>
    </xf>
    <xf numFmtId="165" fontId="3" fillId="0" borderId="29" xfId="0" applyNumberFormat="1" applyFont="1" applyBorder="1" applyAlignment="1">
      <alignment/>
    </xf>
    <xf numFmtId="165" fontId="3" fillId="0" borderId="9" xfId="0" applyNumberFormat="1" applyFont="1" applyBorder="1" applyAlignment="1">
      <alignment/>
    </xf>
    <xf numFmtId="165" fontId="3" fillId="0" borderId="20"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4"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65" fontId="2" fillId="0" borderId="0" xfId="0" applyNumberFormat="1" applyFont="1" applyBorder="1" applyAlignment="1">
      <alignment/>
    </xf>
    <xf numFmtId="0" fontId="8" fillId="0" borderId="8" xfId="0" applyFont="1" applyFill="1" applyBorder="1" applyAlignment="1">
      <alignment horizontal="right" vertical="center"/>
    </xf>
    <xf numFmtId="0" fontId="2" fillId="0" borderId="0" xfId="0" applyFont="1" applyAlignment="1">
      <alignment vertical="top"/>
    </xf>
    <xf numFmtId="174" fontId="2" fillId="0" borderId="31" xfId="0" applyNumberFormat="1" applyFont="1" applyFill="1" applyBorder="1" applyAlignment="1" quotePrefix="1">
      <alignment horizontal="center" vertical="center"/>
    </xf>
    <xf numFmtId="174" fontId="2" fillId="0" borderId="15" xfId="0" applyNumberFormat="1" applyFont="1" applyFill="1" applyBorder="1" applyAlignment="1" quotePrefix="1">
      <alignment horizontal="center" vertical="center"/>
    </xf>
    <xf numFmtId="164" fontId="2" fillId="0" borderId="0" xfId="0" applyNumberFormat="1" applyFont="1" applyFill="1" applyBorder="1" applyAlignment="1">
      <alignment/>
    </xf>
    <xf numFmtId="164" fontId="8" fillId="0" borderId="0" xfId="0" applyNumberFormat="1" applyFont="1" applyFill="1" applyBorder="1" applyAlignment="1">
      <alignment/>
    </xf>
    <xf numFmtId="164" fontId="2" fillId="0" borderId="13" xfId="0" applyNumberFormat="1" applyFont="1" applyFill="1" applyBorder="1" applyAlignment="1">
      <alignment/>
    </xf>
    <xf numFmtId="164" fontId="2" fillId="0" borderId="6" xfId="0" applyNumberFormat="1" applyFont="1" applyFill="1" applyBorder="1" applyAlignment="1">
      <alignment/>
    </xf>
    <xf numFmtId="164" fontId="8" fillId="0" borderId="6" xfId="0" applyNumberFormat="1" applyFont="1" applyFill="1" applyBorder="1" applyAlignment="1">
      <alignment/>
    </xf>
    <xf numFmtId="164" fontId="2" fillId="0" borderId="10" xfId="0" applyNumberFormat="1" applyFont="1" applyFill="1" applyBorder="1" applyAlignment="1">
      <alignment/>
    </xf>
    <xf numFmtId="164" fontId="2" fillId="0" borderId="5" xfId="0" applyNumberFormat="1" applyFont="1" applyFill="1" applyBorder="1" applyAlignment="1">
      <alignment/>
    </xf>
    <xf numFmtId="164" fontId="8" fillId="0" borderId="8" xfId="0" applyNumberFormat="1" applyFont="1" applyFill="1" applyBorder="1" applyAlignment="1">
      <alignment/>
    </xf>
    <xf numFmtId="164" fontId="8" fillId="0" borderId="5" xfId="0" applyNumberFormat="1" applyFont="1" applyFill="1" applyBorder="1" applyAlignment="1">
      <alignment/>
    </xf>
    <xf numFmtId="164" fontId="2" fillId="0" borderId="11" xfId="0" applyNumberFormat="1" applyFont="1" applyFill="1" applyBorder="1" applyAlignment="1">
      <alignment/>
    </xf>
    <xf numFmtId="164" fontId="2" fillId="0" borderId="4" xfId="0" applyNumberFormat="1" applyFont="1" applyFill="1" applyBorder="1" applyAlignment="1">
      <alignment/>
    </xf>
    <xf numFmtId="164" fontId="2" fillId="0" borderId="7" xfId="0" applyNumberFormat="1" applyFont="1" applyFill="1" applyBorder="1" applyAlignment="1">
      <alignment/>
    </xf>
    <xf numFmtId="164" fontId="2" fillId="5" borderId="8" xfId="0" applyNumberFormat="1" applyFont="1" applyFill="1" applyBorder="1" applyAlignment="1">
      <alignment/>
    </xf>
    <xf numFmtId="164" fontId="2" fillId="5" borderId="0" xfId="0" applyNumberFormat="1" applyFont="1" applyFill="1" applyBorder="1" applyAlignment="1">
      <alignment/>
    </xf>
    <xf numFmtId="164" fontId="8" fillId="5" borderId="0" xfId="0" applyNumberFormat="1" applyFont="1" applyFill="1" applyBorder="1" applyAlignment="1">
      <alignment/>
    </xf>
    <xf numFmtId="164" fontId="2" fillId="5" borderId="5" xfId="0" applyNumberFormat="1" applyFont="1" applyFill="1" applyBorder="1" applyAlignment="1">
      <alignment/>
    </xf>
    <xf numFmtId="164" fontId="9" fillId="5" borderId="13" xfId="0" applyNumberFormat="1" applyFont="1" applyFill="1" applyBorder="1" applyAlignment="1">
      <alignment horizontal="right" vertical="center"/>
    </xf>
    <xf numFmtId="164" fontId="9" fillId="5" borderId="8" xfId="0" applyNumberFormat="1" applyFont="1" applyFill="1" applyBorder="1" applyAlignment="1">
      <alignment horizontal="right" vertical="center"/>
    </xf>
    <xf numFmtId="164" fontId="9" fillId="5" borderId="11"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64" fontId="9" fillId="5" borderId="6" xfId="0" applyNumberFormat="1" applyFont="1" applyFill="1" applyBorder="1" applyAlignment="1">
      <alignment horizontal="right" vertical="center"/>
    </xf>
    <xf numFmtId="164" fontId="9" fillId="5" borderId="0" xfId="0" applyNumberFormat="1" applyFont="1" applyFill="1" applyBorder="1" applyAlignment="1">
      <alignment horizontal="right" vertical="center"/>
    </xf>
    <xf numFmtId="164" fontId="9" fillId="5" borderId="4" xfId="0" applyNumberFormat="1" applyFont="1" applyFill="1" applyBorder="1" applyAlignment="1">
      <alignment horizontal="right" vertical="center"/>
    </xf>
    <xf numFmtId="164" fontId="8" fillId="5" borderId="0" xfId="0" applyNumberFormat="1" applyFont="1" applyFill="1" applyBorder="1" applyAlignment="1">
      <alignment/>
    </xf>
    <xf numFmtId="164" fontId="8" fillId="0" borderId="0" xfId="0" applyNumberFormat="1" applyFont="1" applyFill="1" applyBorder="1" applyAlignment="1">
      <alignment/>
    </xf>
    <xf numFmtId="164" fontId="9" fillId="5" borderId="10" xfId="0" applyNumberFormat="1" applyFont="1" applyFill="1" applyBorder="1" applyAlignment="1">
      <alignment horizontal="right" vertical="center"/>
    </xf>
    <xf numFmtId="164" fontId="9" fillId="5" borderId="5" xfId="0" applyNumberFormat="1" applyFont="1" applyFill="1" applyBorder="1" applyAlignment="1">
      <alignment horizontal="right" vertical="center"/>
    </xf>
    <xf numFmtId="164" fontId="9" fillId="5" borderId="7" xfId="0" applyNumberFormat="1" applyFont="1" applyFill="1" applyBorder="1" applyAlignment="1">
      <alignment horizontal="right" vertical="center"/>
    </xf>
    <xf numFmtId="3" fontId="8" fillId="0" borderId="5" xfId="0" applyNumberFormat="1" applyFont="1" applyBorder="1" applyAlignment="1">
      <alignment/>
    </xf>
    <xf numFmtId="173" fontId="9" fillId="5" borderId="5" xfId="0" applyNumberFormat="1" applyFont="1" applyFill="1" applyBorder="1" applyAlignment="1">
      <alignment horizontal="right" vertical="center"/>
    </xf>
    <xf numFmtId="173" fontId="8" fillId="0" borderId="5" xfId="0" applyNumberFormat="1" applyFont="1" applyFill="1" applyBorder="1" applyAlignment="1">
      <alignment horizontal="right" vertical="center"/>
    </xf>
    <xf numFmtId="173" fontId="9" fillId="5" borderId="7" xfId="0" applyNumberFormat="1" applyFont="1" applyFill="1" applyBorder="1" applyAlignment="1">
      <alignment horizontal="right" vertical="center"/>
    </xf>
    <xf numFmtId="164" fontId="2" fillId="0" borderId="13"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0" fontId="3" fillId="4"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0" xfId="0" applyNumberFormat="1" applyFont="1" applyFill="1" applyBorder="1" applyAlignment="1" quotePrefix="1">
      <alignment horizontal="right" vertical="center"/>
    </xf>
    <xf numFmtId="165" fontId="18" fillId="0" borderId="0" xfId="0" applyNumberFormat="1" applyFont="1" applyFill="1" applyBorder="1" applyAlignment="1">
      <alignment horizontal="right" vertical="center"/>
    </xf>
    <xf numFmtId="165" fontId="8" fillId="5" borderId="4"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5"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0" fontId="0" fillId="0" borderId="6" xfId="0" applyBorder="1" applyAlignment="1">
      <alignment/>
    </xf>
    <xf numFmtId="164" fontId="2" fillId="5" borderId="5"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2" fillId="4" borderId="0" xfId="0" applyFont="1" applyFill="1" applyBorder="1" applyAlignment="1">
      <alignment/>
    </xf>
    <xf numFmtId="0" fontId="2" fillId="4" borderId="33" xfId="0" applyFont="1" applyFill="1" applyBorder="1" applyAlignment="1">
      <alignment/>
    </xf>
    <xf numFmtId="0" fontId="2" fillId="4" borderId="4" xfId="0" applyFont="1" applyFill="1" applyBorder="1" applyAlignment="1">
      <alignment/>
    </xf>
    <xf numFmtId="3" fontId="2" fillId="0" borderId="11" xfId="0" applyNumberFormat="1" applyFont="1" applyBorder="1" applyAlignment="1">
      <alignment/>
    </xf>
    <xf numFmtId="3" fontId="2" fillId="0" borderId="4" xfId="0" applyNumberFormat="1" applyFont="1" applyBorder="1" applyAlignment="1">
      <alignment/>
    </xf>
    <xf numFmtId="0" fontId="2" fillId="0" borderId="0" xfId="0" applyFont="1" applyBorder="1" applyAlignment="1">
      <alignment vertical="top"/>
    </xf>
    <xf numFmtId="0" fontId="0" fillId="0" borderId="0" xfId="0" applyAlignment="1">
      <alignment vertical="top"/>
    </xf>
    <xf numFmtId="165" fontId="2" fillId="0" borderId="4" xfId="0" applyNumberFormat="1" applyFont="1" applyBorder="1" applyAlignment="1">
      <alignment/>
    </xf>
    <xf numFmtId="165" fontId="2" fillId="0" borderId="7" xfId="0" applyNumberFormat="1" applyFont="1" applyBorder="1" applyAlignment="1">
      <alignment/>
    </xf>
    <xf numFmtId="0" fontId="3" fillId="0" borderId="0" xfId="0" applyFont="1" applyFill="1" applyBorder="1" applyAlignment="1">
      <alignment/>
    </xf>
    <xf numFmtId="0" fontId="2" fillId="0" borderId="0" xfId="0" applyFont="1" applyAlignment="1" quotePrefix="1">
      <alignment horizontal="left" vertical="top"/>
    </xf>
    <xf numFmtId="173" fontId="9" fillId="5" borderId="10"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0" fontId="2" fillId="0" borderId="7" xfId="0" applyNumberFormat="1"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7" xfId="0" applyFont="1" applyBorder="1" applyAlignment="1">
      <alignment vertical="center" wrapText="1"/>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174" fontId="2" fillId="0" borderId="3" xfId="0" applyNumberFormat="1" applyFont="1" applyFill="1" applyBorder="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3" xfId="0" applyNumberFormat="1"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5" xfId="0" applyFont="1" applyFill="1" applyBorder="1" applyAlignment="1" quotePrefix="1">
      <alignment horizontal="center" vertical="center" wrapText="1"/>
    </xf>
    <xf numFmtId="174" fontId="2" fillId="0" borderId="0" xfId="0" applyNumberFormat="1" applyFont="1" applyFill="1" applyBorder="1" applyAlignment="1" quotePrefix="1">
      <alignment horizontal="center" vertical="center"/>
    </xf>
    <xf numFmtId="174" fontId="2" fillId="0" borderId="33"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4" xfId="0" applyNumberFormat="1" applyFont="1" applyFill="1" applyBorder="1" applyAlignment="1" quotePrefix="1">
      <alignment horizontal="center" vertical="center"/>
    </xf>
    <xf numFmtId="174" fontId="2" fillId="0" borderId="2" xfId="0" applyNumberFormat="1" applyFont="1" applyFill="1" applyBorder="1" applyAlignment="1" quotePrefix="1">
      <alignment horizontal="center" vertical="center"/>
    </xf>
    <xf numFmtId="174" fontId="2" fillId="0" borderId="35" xfId="0" applyNumberFormat="1" applyFont="1" applyFill="1" applyBorder="1" applyAlignment="1" quotePrefix="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5" fillId="4" borderId="1" xfId="0"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37" xfId="0" applyFont="1" applyFill="1" applyBorder="1" applyAlignment="1">
      <alignment horizontal="center" vertical="top" wrapText="1"/>
    </xf>
    <xf numFmtId="0" fontId="3" fillId="4" borderId="26"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5" xfId="0" applyFont="1" applyFill="1" applyBorder="1" applyAlignment="1">
      <alignment horizontal="center" vertical="top"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19" xfId="0" applyNumberFormat="1" applyFont="1" applyFill="1" applyBorder="1" applyAlignment="1">
      <alignment horizontal="center" vertical="top"/>
    </xf>
    <xf numFmtId="3" fontId="3" fillId="4" borderId="25" xfId="0" applyNumberFormat="1" applyFont="1" applyFill="1" applyBorder="1" applyAlignment="1">
      <alignment horizontal="center" vertical="top"/>
    </xf>
    <xf numFmtId="0" fontId="3" fillId="4" borderId="14" xfId="0" applyFont="1" applyFill="1" applyBorder="1" applyAlignment="1">
      <alignment horizontal="center" vertical="top" wrapText="1"/>
    </xf>
    <xf numFmtId="0" fontId="3" fillId="4" borderId="17"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4" xfId="0" applyFont="1" applyFill="1" applyBorder="1" applyAlignment="1">
      <alignment horizontal="center" vertical="top" wrapText="1"/>
    </xf>
    <xf numFmtId="3" fontId="3" fillId="4" borderId="14" xfId="0" applyNumberFormat="1" applyFont="1" applyFill="1" applyBorder="1" applyAlignment="1">
      <alignment horizontal="center" vertical="top"/>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8"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0" borderId="0" xfId="0" applyFont="1" applyAlignment="1" quotePrefix="1">
      <alignment vertical="top" wrapText="1"/>
    </xf>
    <xf numFmtId="0" fontId="3" fillId="4" borderId="1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3" fontId="2" fillId="5" borderId="8" xfId="0" applyNumberFormat="1" applyFont="1" applyFill="1" applyBorder="1" applyAlignment="1">
      <alignment horizontal="righ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Passengers, Goods, GDP 
 </a:t>
            </a:r>
            <a:r>
              <a:rPr lang="en-US" cap="none" sz="800" b="1" i="0" u="none" baseline="0">
                <a:latin typeface="Arial"/>
                <a:ea typeface="Arial"/>
                <a:cs typeface="Arial"/>
              </a:rPr>
              <a:t>1995-2008</a:t>
            </a:r>
            <a:r>
              <a:rPr lang="en-US" cap="none" sz="875"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71"/>
          <c:w val="0.94875"/>
          <c:h val="0.8547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growth_eu27!$L$47:$Y$47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growth_eu27!$L$48:$Y$48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growth_eu27!$L$49:$Y$49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10222631"/>
        <c:axId val="24894816"/>
      </c:lineChart>
      <c:catAx>
        <c:axId val="10222631"/>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24894816"/>
        <c:crosses val="autoZero"/>
        <c:auto val="1"/>
        <c:lblOffset val="100"/>
        <c:tickLblSkip val="1"/>
        <c:noMultiLvlLbl val="0"/>
      </c:catAx>
      <c:valAx>
        <c:axId val="24894816"/>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10222631"/>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3675"/>
          <c:w val="0.90275"/>
          <c:h val="0.0612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B5" sqref="B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07" t="s">
        <v>257</v>
      </c>
      <c r="B1" s="607"/>
      <c r="C1" s="607"/>
      <c r="D1" s="607"/>
      <c r="E1" s="607"/>
      <c r="F1" s="486"/>
      <c r="G1" s="486"/>
      <c r="H1" s="486"/>
    </row>
    <row r="2" spans="1:9" ht="19.5" customHeight="1">
      <c r="A2" s="608" t="s">
        <v>258</v>
      </c>
      <c r="B2" s="608"/>
      <c r="C2" s="608"/>
      <c r="D2" s="608"/>
      <c r="E2" s="608"/>
      <c r="F2" s="487"/>
      <c r="G2" s="487"/>
      <c r="H2" s="487"/>
      <c r="I2" s="488"/>
    </row>
    <row r="3" spans="1:9" ht="19.5" customHeight="1">
      <c r="A3" s="610" t="s">
        <v>259</v>
      </c>
      <c r="B3" s="610"/>
      <c r="C3" s="610"/>
      <c r="D3" s="610"/>
      <c r="E3" s="610"/>
      <c r="F3" s="17"/>
      <c r="G3" s="17"/>
      <c r="H3" s="17"/>
      <c r="I3" s="489"/>
    </row>
    <row r="4" spans="1:9" ht="19.5" customHeight="1">
      <c r="A4" s="611" t="s">
        <v>269</v>
      </c>
      <c r="B4" s="611"/>
      <c r="C4" s="611"/>
      <c r="D4" s="611"/>
      <c r="E4" s="611"/>
      <c r="F4" s="490"/>
      <c r="G4" s="490"/>
      <c r="H4" s="490"/>
      <c r="I4" s="488"/>
    </row>
    <row r="5" spans="1:9" ht="19.5" customHeight="1">
      <c r="A5" s="20"/>
      <c r="B5" s="491"/>
      <c r="C5" s="491"/>
      <c r="D5" s="490"/>
      <c r="E5" s="490"/>
      <c r="F5" s="490"/>
      <c r="G5" s="490"/>
      <c r="H5" s="492"/>
      <c r="I5" s="488"/>
    </row>
    <row r="6" spans="1:9" ht="19.5" customHeight="1">
      <c r="A6" s="20"/>
      <c r="B6" s="491"/>
      <c r="C6" s="491"/>
      <c r="D6" s="490"/>
      <c r="E6" s="490"/>
      <c r="F6" s="490"/>
      <c r="G6" s="490"/>
      <c r="H6" s="492"/>
      <c r="I6" s="488"/>
    </row>
    <row r="7" spans="1:8" ht="19.5" customHeight="1">
      <c r="A7" s="607" t="s">
        <v>260</v>
      </c>
      <c r="B7" s="607"/>
      <c r="C7" s="607"/>
      <c r="D7" s="607"/>
      <c r="E7" s="607"/>
      <c r="F7" s="486"/>
      <c r="G7" s="486"/>
      <c r="H7" s="486"/>
    </row>
    <row r="8" spans="1:8" ht="19.5" customHeight="1">
      <c r="A8" s="609">
        <v>2010</v>
      </c>
      <c r="B8" s="609"/>
      <c r="C8" s="609"/>
      <c r="D8" s="609"/>
      <c r="E8" s="609"/>
      <c r="F8" s="493"/>
      <c r="G8" s="493"/>
      <c r="H8" s="493"/>
    </row>
    <row r="9" spans="1:9" ht="19.5" customHeight="1">
      <c r="A9" s="20"/>
      <c r="B9" s="491"/>
      <c r="C9" s="491"/>
      <c r="D9" s="494"/>
      <c r="E9" s="490"/>
      <c r="F9" s="490"/>
      <c r="G9" s="490"/>
      <c r="H9" s="492"/>
      <c r="I9" s="488"/>
    </row>
    <row r="10" spans="1:9" ht="19.5" customHeight="1">
      <c r="A10" s="604" t="s">
        <v>261</v>
      </c>
      <c r="B10" s="604"/>
      <c r="C10" s="604"/>
      <c r="D10" s="604"/>
      <c r="E10" s="604"/>
      <c r="F10" s="495"/>
      <c r="G10" s="495"/>
      <c r="H10" s="495"/>
      <c r="I10" s="488"/>
    </row>
    <row r="11" spans="1:9" ht="19.5" customHeight="1">
      <c r="A11" s="496"/>
      <c r="B11" s="496"/>
      <c r="C11" s="496"/>
      <c r="D11" s="496"/>
      <c r="E11" s="496"/>
      <c r="F11" s="496"/>
      <c r="G11" s="496"/>
      <c r="H11" s="488"/>
      <c r="I11" s="488"/>
    </row>
    <row r="12" spans="1:9" ht="19.5" customHeight="1">
      <c r="A12" s="606" t="s">
        <v>262</v>
      </c>
      <c r="B12" s="606"/>
      <c r="C12" s="606"/>
      <c r="D12" s="606"/>
      <c r="E12" s="606"/>
      <c r="F12" s="497"/>
      <c r="G12" s="497"/>
      <c r="H12" s="497"/>
      <c r="I12" s="488"/>
    </row>
    <row r="13" spans="1:9" ht="19.5" customHeight="1">
      <c r="A13" s="606" t="s">
        <v>263</v>
      </c>
      <c r="B13" s="606"/>
      <c r="C13" s="606"/>
      <c r="D13" s="606"/>
      <c r="E13" s="606"/>
      <c r="F13" s="497"/>
      <c r="G13" s="497"/>
      <c r="H13" s="497"/>
      <c r="I13" s="488"/>
    </row>
    <row r="14" spans="1:9" ht="19.5" customHeight="1">
      <c r="A14" s="496"/>
      <c r="B14" s="496"/>
      <c r="C14" s="496"/>
      <c r="D14" s="496"/>
      <c r="E14" s="496"/>
      <c r="F14" s="496"/>
      <c r="G14" s="496"/>
      <c r="H14" s="488"/>
      <c r="I14" s="488"/>
    </row>
    <row r="15" spans="2:9" ht="19.5" customHeight="1">
      <c r="B15" s="498"/>
      <c r="C15" s="498"/>
      <c r="D15" s="499"/>
      <c r="E15" s="499"/>
      <c r="F15" s="499"/>
      <c r="G15" s="499"/>
      <c r="H15" s="488"/>
      <c r="I15" s="488"/>
    </row>
    <row r="16" spans="2:9" ht="15" customHeight="1">
      <c r="B16" s="500" t="s">
        <v>41</v>
      </c>
      <c r="C16" s="498"/>
      <c r="D16" s="501" t="s">
        <v>179</v>
      </c>
      <c r="E16" s="499"/>
      <c r="F16" s="499"/>
      <c r="G16" s="499"/>
      <c r="H16" s="488"/>
      <c r="I16" s="488"/>
    </row>
    <row r="17" spans="2:4" ht="15" customHeight="1">
      <c r="B17" s="500" t="s">
        <v>42</v>
      </c>
      <c r="C17" s="502"/>
      <c r="D17" s="503" t="s">
        <v>264</v>
      </c>
    </row>
    <row r="18" spans="2:4" ht="15" customHeight="1">
      <c r="B18" s="500" t="s">
        <v>43</v>
      </c>
      <c r="C18" s="504"/>
      <c r="D18" s="505" t="s">
        <v>265</v>
      </c>
    </row>
    <row r="19" spans="2:4" ht="15" customHeight="1">
      <c r="B19" s="500" t="s">
        <v>44</v>
      </c>
      <c r="C19" s="504"/>
      <c r="D19" s="505" t="s">
        <v>266</v>
      </c>
    </row>
    <row r="20" spans="2:4" ht="15" customHeight="1">
      <c r="B20" s="500" t="s">
        <v>45</v>
      </c>
      <c r="C20" s="504"/>
      <c r="D20" s="503" t="s">
        <v>47</v>
      </c>
    </row>
    <row r="21" spans="2:4" ht="15" customHeight="1">
      <c r="B21" s="500" t="s">
        <v>46</v>
      </c>
      <c r="C21" s="504"/>
      <c r="D21" s="505" t="s">
        <v>51</v>
      </c>
    </row>
    <row r="22" spans="2:4" ht="15" customHeight="1">
      <c r="B22" s="500" t="s">
        <v>48</v>
      </c>
      <c r="C22" s="504"/>
      <c r="D22" s="505" t="s">
        <v>55</v>
      </c>
    </row>
    <row r="23" spans="2:4" ht="15" customHeight="1">
      <c r="B23" s="500" t="s">
        <v>49</v>
      </c>
      <c r="C23" s="504"/>
      <c r="D23" s="505" t="s">
        <v>136</v>
      </c>
    </row>
    <row r="24" spans="2:5" ht="15" customHeight="1">
      <c r="B24" s="500" t="s">
        <v>50</v>
      </c>
      <c r="C24" s="504"/>
      <c r="D24" s="605" t="s">
        <v>321</v>
      </c>
      <c r="E24" s="605"/>
    </row>
    <row r="25" spans="2:5" ht="15" customHeight="1">
      <c r="B25" s="500" t="s">
        <v>218</v>
      </c>
      <c r="C25" s="502"/>
      <c r="D25" s="605" t="s">
        <v>329</v>
      </c>
      <c r="E25" s="605"/>
    </row>
    <row r="26" spans="2:4" ht="15" customHeight="1">
      <c r="B26" s="500" t="s">
        <v>178</v>
      </c>
      <c r="C26" s="502"/>
      <c r="D26" s="505" t="s">
        <v>267</v>
      </c>
    </row>
    <row r="27" spans="2:4" ht="15" customHeight="1">
      <c r="B27" s="500" t="s">
        <v>186</v>
      </c>
      <c r="C27" s="502"/>
      <c r="D27" s="505" t="s">
        <v>268</v>
      </c>
    </row>
  </sheetData>
  <mergeCells count="11">
    <mergeCell ref="A1:E1"/>
    <mergeCell ref="A2:E2"/>
    <mergeCell ref="A7:E7"/>
    <mergeCell ref="A8:E8"/>
    <mergeCell ref="A3:E3"/>
    <mergeCell ref="A4:E4"/>
    <mergeCell ref="A10:E10"/>
    <mergeCell ref="D25:E25"/>
    <mergeCell ref="D24:E24"/>
    <mergeCell ref="A13:E13"/>
    <mergeCell ref="A12:E1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5"/>
  <sheetViews>
    <sheetView workbookViewId="0" topLeftCell="A1">
      <selection activeCell="F62" sqref="F62"/>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50</v>
      </c>
    </row>
    <row r="2" spans="2:9" ht="15" customHeight="1">
      <c r="B2" s="654" t="s">
        <v>225</v>
      </c>
      <c r="C2" s="654"/>
      <c r="D2" s="654"/>
      <c r="E2" s="654"/>
      <c r="F2" s="654"/>
      <c r="G2" s="654"/>
      <c r="H2" s="654"/>
      <c r="I2" s="654"/>
    </row>
    <row r="3" spans="2:9" ht="15" customHeight="1">
      <c r="B3" s="655" t="s">
        <v>157</v>
      </c>
      <c r="C3" s="655"/>
      <c r="D3" s="655"/>
      <c r="E3" s="655"/>
      <c r="F3" s="655"/>
      <c r="G3" s="655"/>
      <c r="H3" s="655"/>
      <c r="I3" s="655"/>
    </row>
    <row r="4" spans="2:9" ht="15" customHeight="1">
      <c r="B4" s="656" t="s">
        <v>158</v>
      </c>
      <c r="C4" s="656"/>
      <c r="D4" s="656"/>
      <c r="E4" s="656"/>
      <c r="F4" s="656"/>
      <c r="G4" s="656"/>
      <c r="H4" s="656"/>
      <c r="I4" s="656"/>
    </row>
    <row r="5" spans="2:8" ht="26.25" customHeight="1">
      <c r="B5" s="662" t="s">
        <v>148</v>
      </c>
      <c r="C5" s="660" t="s">
        <v>154</v>
      </c>
      <c r="D5" s="660" t="s">
        <v>149</v>
      </c>
      <c r="E5" s="657" t="s">
        <v>150</v>
      </c>
      <c r="F5" s="113" t="s">
        <v>155</v>
      </c>
      <c r="G5" s="152"/>
      <c r="H5" s="659"/>
    </row>
    <row r="6" spans="2:8" ht="38.25" customHeight="1">
      <c r="B6" s="663"/>
      <c r="C6" s="661"/>
      <c r="D6" s="661"/>
      <c r="E6" s="658"/>
      <c r="F6" s="299" t="s">
        <v>160</v>
      </c>
      <c r="G6" s="150" t="s">
        <v>159</v>
      </c>
      <c r="H6" s="659"/>
    </row>
    <row r="7" spans="2:8" ht="12" customHeight="1">
      <c r="B7" s="381">
        <v>2009</v>
      </c>
      <c r="C7" s="430">
        <v>109.62</v>
      </c>
      <c r="D7" s="430">
        <v>108.38</v>
      </c>
      <c r="E7" s="430">
        <v>101.13</v>
      </c>
      <c r="F7" s="98">
        <v>100.89</v>
      </c>
      <c r="G7" s="98">
        <v>103.67</v>
      </c>
      <c r="H7" s="362"/>
    </row>
    <row r="8" spans="2:8" ht="12" customHeight="1">
      <c r="B8" s="381">
        <v>2008</v>
      </c>
      <c r="C8" s="430">
        <v>108.56</v>
      </c>
      <c r="D8" s="430">
        <v>110.69</v>
      </c>
      <c r="E8" s="430">
        <v>101.28</v>
      </c>
      <c r="F8" s="98">
        <v>101.32</v>
      </c>
      <c r="G8" s="98">
        <v>100.73</v>
      </c>
      <c r="H8" s="362"/>
    </row>
    <row r="9" spans="2:8" ht="12" customHeight="1">
      <c r="B9" s="381">
        <v>2007</v>
      </c>
      <c r="C9" s="430">
        <v>104.73</v>
      </c>
      <c r="D9" s="430">
        <v>105.61</v>
      </c>
      <c r="E9" s="430">
        <v>101.62</v>
      </c>
      <c r="F9" s="98">
        <v>101.73</v>
      </c>
      <c r="G9" s="98">
        <v>100.26</v>
      </c>
      <c r="H9" s="362"/>
    </row>
    <row r="10" spans="2:8" ht="12" customHeight="1">
      <c r="B10" s="381">
        <v>2006</v>
      </c>
      <c r="C10" s="430">
        <v>102.31</v>
      </c>
      <c r="D10" s="430">
        <v>103.02</v>
      </c>
      <c r="E10" s="430">
        <v>100.63</v>
      </c>
      <c r="F10" s="98">
        <v>100.72</v>
      </c>
      <c r="G10" s="98">
        <v>99.49</v>
      </c>
      <c r="H10" s="298"/>
    </row>
    <row r="11" spans="2:8" ht="12" customHeight="1">
      <c r="B11" s="465">
        <v>2005</v>
      </c>
      <c r="C11" s="466">
        <v>100</v>
      </c>
      <c r="D11" s="466">
        <v>100</v>
      </c>
      <c r="E11" s="466">
        <v>100</v>
      </c>
      <c r="F11" s="467">
        <v>100</v>
      </c>
      <c r="G11" s="468">
        <v>100</v>
      </c>
      <c r="H11" s="298"/>
    </row>
    <row r="12" spans="2:8" ht="12" customHeight="1">
      <c r="B12" s="111">
        <v>2004</v>
      </c>
      <c r="C12" s="430">
        <v>97.77</v>
      </c>
      <c r="D12" s="430">
        <v>95.74</v>
      </c>
      <c r="E12" s="430">
        <v>99.66</v>
      </c>
      <c r="F12" s="98">
        <v>99.61</v>
      </c>
      <c r="G12" s="98">
        <v>100.36</v>
      </c>
      <c r="H12" s="298"/>
    </row>
    <row r="13" spans="2:8" ht="12" customHeight="1">
      <c r="B13" s="111">
        <v>2003</v>
      </c>
      <c r="C13" s="430">
        <v>95.59</v>
      </c>
      <c r="D13" s="430">
        <v>92.58</v>
      </c>
      <c r="E13" s="430">
        <v>98.85</v>
      </c>
      <c r="F13" s="98">
        <v>98.74</v>
      </c>
      <c r="G13" s="98">
        <v>100.25</v>
      </c>
      <c r="H13" s="298"/>
    </row>
    <row r="14" spans="2:8" ht="12" customHeight="1">
      <c r="B14" s="111">
        <v>2002</v>
      </c>
      <c r="C14" s="430">
        <v>93.58</v>
      </c>
      <c r="D14" s="430">
        <v>90.19</v>
      </c>
      <c r="E14" s="430">
        <v>97.82</v>
      </c>
      <c r="F14" s="98">
        <v>97.63</v>
      </c>
      <c r="G14" s="98">
        <v>100.41</v>
      </c>
      <c r="H14" s="298"/>
    </row>
    <row r="15" spans="2:8" ht="12" customHeight="1">
      <c r="B15" s="111">
        <v>2001</v>
      </c>
      <c r="C15" s="430">
        <v>91.28</v>
      </c>
      <c r="D15" s="430">
        <v>88.59</v>
      </c>
      <c r="E15" s="430">
        <v>96.63</v>
      </c>
      <c r="F15" s="98">
        <v>96.42</v>
      </c>
      <c r="G15" s="98">
        <v>99.43</v>
      </c>
      <c r="H15" s="298"/>
    </row>
    <row r="16" spans="2:8" ht="12" customHeight="1">
      <c r="B16" s="111">
        <v>2000</v>
      </c>
      <c r="C16" s="430">
        <v>88.45</v>
      </c>
      <c r="D16" s="430">
        <v>87.33</v>
      </c>
      <c r="E16" s="430">
        <v>96.08</v>
      </c>
      <c r="F16" s="98">
        <v>95.99</v>
      </c>
      <c r="G16" s="98">
        <v>97.31</v>
      </c>
      <c r="H16" s="298"/>
    </row>
    <row r="17" spans="2:8" ht="12" customHeight="1">
      <c r="B17" s="112">
        <v>1999</v>
      </c>
      <c r="C17" s="432">
        <v>85.49</v>
      </c>
      <c r="D17" s="432">
        <v>82.49</v>
      </c>
      <c r="E17" s="432">
        <v>96.31</v>
      </c>
      <c r="F17" s="571">
        <v>96.36</v>
      </c>
      <c r="G17" s="572">
        <v>95.82</v>
      </c>
      <c r="H17" s="298"/>
    </row>
    <row r="18" spans="2:8" ht="12" customHeight="1" hidden="1">
      <c r="B18" s="111">
        <v>1998</v>
      </c>
      <c r="C18" s="431">
        <v>83.03</v>
      </c>
      <c r="D18" s="431">
        <v>79.76</v>
      </c>
      <c r="E18" s="431">
        <v>96.74</v>
      </c>
      <c r="F18" s="425">
        <v>96.82</v>
      </c>
      <c r="G18" s="425">
        <v>95.77</v>
      </c>
      <c r="H18" s="298"/>
    </row>
    <row r="19" spans="2:8" ht="12" customHeight="1" hidden="1">
      <c r="B19" s="111">
        <v>1997</v>
      </c>
      <c r="C19" s="431">
        <v>79.35</v>
      </c>
      <c r="D19" s="431">
        <v>77.83</v>
      </c>
      <c r="E19" s="431">
        <v>95.62</v>
      </c>
      <c r="F19" s="425">
        <v>95.62</v>
      </c>
      <c r="G19" s="425">
        <v>95.69</v>
      </c>
      <c r="H19" s="298"/>
    </row>
    <row r="20" spans="2:8" ht="12" customHeight="1" hidden="1">
      <c r="B20" s="112">
        <v>1996</v>
      </c>
      <c r="C20" s="432">
        <v>73.93</v>
      </c>
      <c r="D20" s="433">
        <v>73.97</v>
      </c>
      <c r="E20" s="433">
        <v>95.18</v>
      </c>
      <c r="F20" s="426">
        <v>95.2</v>
      </c>
      <c r="G20" s="427">
        <v>94.86</v>
      </c>
      <c r="H20" s="298"/>
    </row>
    <row r="22" spans="2:7" ht="23.25" customHeight="1">
      <c r="B22" s="662" t="s">
        <v>148</v>
      </c>
      <c r="C22" s="657" t="s">
        <v>151</v>
      </c>
      <c r="D22" s="113" t="s">
        <v>155</v>
      </c>
      <c r="E22" s="113"/>
      <c r="F22" s="113"/>
      <c r="G22" s="151"/>
    </row>
    <row r="23" spans="2:7" ht="54.75" customHeight="1">
      <c r="B23" s="663"/>
      <c r="C23" s="658"/>
      <c r="D23" s="299" t="s">
        <v>198</v>
      </c>
      <c r="E23" s="153" t="s">
        <v>199</v>
      </c>
      <c r="F23" s="153" t="s">
        <v>200</v>
      </c>
      <c r="G23" s="150" t="s">
        <v>201</v>
      </c>
    </row>
    <row r="24" spans="2:7" ht="12" customHeight="1">
      <c r="B24" s="381">
        <v>2009</v>
      </c>
      <c r="C24" s="430">
        <v>109.85</v>
      </c>
      <c r="D24" s="98">
        <v>112.84</v>
      </c>
      <c r="E24" s="98">
        <v>105.07</v>
      </c>
      <c r="F24" s="98">
        <v>117.1</v>
      </c>
      <c r="G24" s="428">
        <v>110.78</v>
      </c>
    </row>
    <row r="25" spans="2:7" ht="12" customHeight="1">
      <c r="B25" s="381">
        <v>2008</v>
      </c>
      <c r="C25" s="430">
        <v>115.3</v>
      </c>
      <c r="D25" s="98">
        <v>109.62</v>
      </c>
      <c r="E25" s="98">
        <v>119.04</v>
      </c>
      <c r="F25" s="98">
        <v>112.82</v>
      </c>
      <c r="G25" s="428">
        <v>107.71</v>
      </c>
    </row>
    <row r="26" spans="2:7" ht="12" customHeight="1">
      <c r="B26" s="111">
        <v>2007</v>
      </c>
      <c r="C26" s="430">
        <v>107.53</v>
      </c>
      <c r="D26" s="98">
        <v>105.77</v>
      </c>
      <c r="E26" s="98">
        <v>108.08</v>
      </c>
      <c r="F26" s="98">
        <v>107.9</v>
      </c>
      <c r="G26" s="428">
        <v>104.94</v>
      </c>
    </row>
    <row r="27" spans="2:7" ht="12" customHeight="1">
      <c r="B27" s="111">
        <v>2006</v>
      </c>
      <c r="C27" s="430">
        <v>104.33</v>
      </c>
      <c r="D27" s="98">
        <v>102.5</v>
      </c>
      <c r="E27" s="98">
        <v>105.53</v>
      </c>
      <c r="F27" s="98">
        <v>103.71</v>
      </c>
      <c r="G27" s="428">
        <v>102.2</v>
      </c>
    </row>
    <row r="28" spans="2:7" ht="12" customHeight="1">
      <c r="B28" s="465">
        <v>2005</v>
      </c>
      <c r="C28" s="466">
        <v>100</v>
      </c>
      <c r="D28" s="467">
        <v>100</v>
      </c>
      <c r="E28" s="467">
        <v>100</v>
      </c>
      <c r="F28" s="467">
        <v>100</v>
      </c>
      <c r="G28" s="468">
        <v>100</v>
      </c>
    </row>
    <row r="29" spans="2:7" ht="12" customHeight="1">
      <c r="B29" s="111">
        <v>2004</v>
      </c>
      <c r="C29" s="430">
        <v>93.72</v>
      </c>
      <c r="D29" s="98">
        <v>97.68</v>
      </c>
      <c r="E29" s="98">
        <v>90.6</v>
      </c>
      <c r="F29" s="98">
        <v>96.3</v>
      </c>
      <c r="G29" s="428">
        <v>97.84</v>
      </c>
    </row>
    <row r="30" spans="2:7" ht="12" customHeight="1">
      <c r="B30" s="111">
        <v>2003</v>
      </c>
      <c r="C30" s="430">
        <v>89.31</v>
      </c>
      <c r="D30" s="98">
        <v>95.43</v>
      </c>
      <c r="E30" s="98">
        <v>84.86</v>
      </c>
      <c r="F30" s="98">
        <v>92.41</v>
      </c>
      <c r="G30" s="428">
        <v>95.91</v>
      </c>
    </row>
    <row r="31" spans="2:7" ht="12" customHeight="1">
      <c r="B31" s="111">
        <v>2002</v>
      </c>
      <c r="C31" s="430">
        <v>86.48</v>
      </c>
      <c r="D31" s="98">
        <v>94.19</v>
      </c>
      <c r="E31" s="98">
        <v>82.19</v>
      </c>
      <c r="F31" s="98">
        <v>88.71</v>
      </c>
      <c r="G31" s="428">
        <v>93.18</v>
      </c>
    </row>
    <row r="32" spans="2:7" ht="12" customHeight="1">
      <c r="B32" s="111">
        <v>2001</v>
      </c>
      <c r="C32" s="430">
        <v>85.13</v>
      </c>
      <c r="D32" s="98">
        <v>92.58</v>
      </c>
      <c r="E32" s="98">
        <v>82.39</v>
      </c>
      <c r="F32" s="98">
        <v>84.97</v>
      </c>
      <c r="G32" s="428">
        <v>90.68</v>
      </c>
    </row>
    <row r="33" spans="2:7" ht="12" customHeight="1">
      <c r="B33" s="111">
        <v>2000</v>
      </c>
      <c r="C33" s="430">
        <v>84.72</v>
      </c>
      <c r="D33" s="98">
        <v>91.59</v>
      </c>
      <c r="E33" s="98">
        <v>84.17</v>
      </c>
      <c r="F33" s="98">
        <v>81.61</v>
      </c>
      <c r="G33" s="428">
        <v>88.31</v>
      </c>
    </row>
    <row r="34" spans="2:7" ht="12" customHeight="1">
      <c r="B34" s="112">
        <v>1999</v>
      </c>
      <c r="C34" s="432">
        <v>77.64</v>
      </c>
      <c r="D34" s="571">
        <v>91.53</v>
      </c>
      <c r="E34" s="571">
        <v>71.81</v>
      </c>
      <c r="F34" s="571">
        <v>79.3</v>
      </c>
      <c r="G34" s="572">
        <v>86.65</v>
      </c>
    </row>
    <row r="35" spans="2:7" ht="12" customHeight="1" hidden="1">
      <c r="B35" s="111">
        <v>1998</v>
      </c>
      <c r="C35" s="431">
        <v>74.69</v>
      </c>
      <c r="D35" s="425">
        <v>91.31</v>
      </c>
      <c r="E35" s="425">
        <v>67.59</v>
      </c>
      <c r="F35" s="425">
        <v>77.22</v>
      </c>
      <c r="G35" s="429">
        <v>84.89</v>
      </c>
    </row>
    <row r="36" spans="2:7" ht="12" customHeight="1" hidden="1">
      <c r="B36" s="111">
        <v>1997</v>
      </c>
      <c r="C36" s="431">
        <v>74.4</v>
      </c>
      <c r="D36" s="425">
        <v>91.13</v>
      </c>
      <c r="E36" s="425">
        <v>68.61</v>
      </c>
      <c r="F36" s="425">
        <v>75.01</v>
      </c>
      <c r="G36" s="429">
        <v>82.87</v>
      </c>
    </row>
    <row r="37" spans="2:7" ht="12" customHeight="1" hidden="1">
      <c r="B37" s="112">
        <v>1996</v>
      </c>
      <c r="C37" s="433">
        <v>70.78</v>
      </c>
      <c r="D37" s="426">
        <v>89.56</v>
      </c>
      <c r="E37" s="426">
        <v>63.92</v>
      </c>
      <c r="F37" s="426">
        <v>72.52</v>
      </c>
      <c r="G37" s="427">
        <v>79.99</v>
      </c>
    </row>
    <row r="38" ht="6" customHeight="1"/>
    <row r="39" spans="2:9" ht="23.25" customHeight="1">
      <c r="B39" s="662" t="s">
        <v>148</v>
      </c>
      <c r="C39" s="657" t="s">
        <v>152</v>
      </c>
      <c r="D39" s="113" t="s">
        <v>155</v>
      </c>
      <c r="E39" s="114"/>
      <c r="F39" s="114"/>
      <c r="G39" s="114"/>
      <c r="H39" s="114"/>
      <c r="I39" s="115"/>
    </row>
    <row r="40" spans="2:9" ht="38.25" customHeight="1">
      <c r="B40" s="663"/>
      <c r="C40" s="658"/>
      <c r="D40" s="299" t="s">
        <v>194</v>
      </c>
      <c r="E40" s="153" t="s">
        <v>195</v>
      </c>
      <c r="F40" s="153" t="s">
        <v>196</v>
      </c>
      <c r="G40" s="153" t="s">
        <v>197</v>
      </c>
      <c r="H40" s="423" t="s">
        <v>153</v>
      </c>
      <c r="I40" s="424" t="s">
        <v>224</v>
      </c>
    </row>
    <row r="41" spans="2:9" ht="12" customHeight="1">
      <c r="B41" s="381">
        <v>2009</v>
      </c>
      <c r="C41" s="430">
        <v>117.21</v>
      </c>
      <c r="D41" s="506">
        <v>117.95</v>
      </c>
      <c r="E41" s="506">
        <v>117.93</v>
      </c>
      <c r="F41" s="506">
        <v>109.98</v>
      </c>
      <c r="G41" s="506">
        <v>127.99</v>
      </c>
      <c r="H41" s="506">
        <v>116.54</v>
      </c>
      <c r="I41" s="428">
        <v>109.38</v>
      </c>
    </row>
    <row r="42" spans="2:9" ht="12" customHeight="1">
      <c r="B42" s="381">
        <v>2008</v>
      </c>
      <c r="C42" s="430">
        <v>113.23</v>
      </c>
      <c r="D42" s="506">
        <v>112.79</v>
      </c>
      <c r="E42" s="506">
        <v>113.34</v>
      </c>
      <c r="F42" s="506">
        <v>110.85</v>
      </c>
      <c r="G42" s="506">
        <v>117.82</v>
      </c>
      <c r="H42" s="506">
        <v>111.92</v>
      </c>
      <c r="I42" s="428">
        <v>108.97</v>
      </c>
    </row>
    <row r="43" spans="2:9" ht="12" customHeight="1">
      <c r="B43" s="111">
        <v>2007</v>
      </c>
      <c r="C43" s="430">
        <v>106.61</v>
      </c>
      <c r="D43" s="506">
        <v>108.36</v>
      </c>
      <c r="E43" s="506">
        <v>107.77</v>
      </c>
      <c r="F43" s="506">
        <v>100.31</v>
      </c>
      <c r="G43" s="506">
        <v>113.18</v>
      </c>
      <c r="H43" s="506">
        <v>106.96</v>
      </c>
      <c r="I43" s="428">
        <v>105.7</v>
      </c>
    </row>
    <row r="44" spans="2:9" ht="12" customHeight="1">
      <c r="B44" s="111">
        <v>2006</v>
      </c>
      <c r="C44" s="430">
        <v>103.16</v>
      </c>
      <c r="D44" s="98">
        <v>103.39</v>
      </c>
      <c r="E44" s="98">
        <v>103.78</v>
      </c>
      <c r="F44" s="98">
        <v>100.72</v>
      </c>
      <c r="G44" s="98">
        <v>106.17</v>
      </c>
      <c r="H44" s="98">
        <v>103.61</v>
      </c>
      <c r="I44" s="428">
        <v>102.57</v>
      </c>
    </row>
    <row r="45" spans="2:9" ht="12" customHeight="1">
      <c r="B45" s="465">
        <v>2005</v>
      </c>
      <c r="C45" s="466">
        <v>100</v>
      </c>
      <c r="D45" s="467">
        <v>100</v>
      </c>
      <c r="E45" s="467">
        <v>100</v>
      </c>
      <c r="F45" s="467">
        <v>100</v>
      </c>
      <c r="G45" s="467">
        <v>100</v>
      </c>
      <c r="H45" s="467">
        <v>100</v>
      </c>
      <c r="I45" s="468">
        <v>100</v>
      </c>
    </row>
    <row r="46" spans="2:9" ht="12" customHeight="1">
      <c r="B46" s="111">
        <v>2004</v>
      </c>
      <c r="C46" s="430">
        <v>95.43</v>
      </c>
      <c r="D46" s="98">
        <v>96.46</v>
      </c>
      <c r="E46" s="98">
        <v>95.53</v>
      </c>
      <c r="F46" s="98">
        <v>94.46</v>
      </c>
      <c r="G46" s="98">
        <v>100.2</v>
      </c>
      <c r="H46" s="98">
        <v>96.49</v>
      </c>
      <c r="I46" s="428">
        <v>97.77</v>
      </c>
    </row>
    <row r="47" spans="2:9" ht="12" customHeight="1">
      <c r="B47" s="111">
        <v>2003</v>
      </c>
      <c r="C47" s="430">
        <v>92.26</v>
      </c>
      <c r="D47" s="98">
        <v>93.24</v>
      </c>
      <c r="E47" s="98">
        <v>92</v>
      </c>
      <c r="F47" s="98">
        <v>93.43</v>
      </c>
      <c r="G47" s="98">
        <v>102.26</v>
      </c>
      <c r="H47" s="98">
        <v>92.19</v>
      </c>
      <c r="I47" s="428">
        <v>95.17</v>
      </c>
    </row>
    <row r="48" spans="2:9" ht="12" customHeight="1">
      <c r="B48" s="111">
        <v>2002</v>
      </c>
      <c r="C48" s="430">
        <v>89</v>
      </c>
      <c r="D48" s="98">
        <v>90.42</v>
      </c>
      <c r="E48" s="98">
        <v>88</v>
      </c>
      <c r="F48" s="98">
        <v>91.79</v>
      </c>
      <c r="G48" s="98">
        <v>99.56</v>
      </c>
      <c r="H48" s="98">
        <v>89.34</v>
      </c>
      <c r="I48" s="428">
        <v>93.06</v>
      </c>
    </row>
    <row r="49" spans="2:9" ht="12" customHeight="1">
      <c r="B49" s="111">
        <v>2001</v>
      </c>
      <c r="C49" s="430">
        <v>85.83</v>
      </c>
      <c r="D49" s="98">
        <v>86.79</v>
      </c>
      <c r="E49" s="98">
        <v>84.64</v>
      </c>
      <c r="F49" s="98">
        <v>89.48</v>
      </c>
      <c r="G49" s="98">
        <v>95.23</v>
      </c>
      <c r="H49" s="98">
        <v>86.29</v>
      </c>
      <c r="I49" s="428">
        <v>89.96</v>
      </c>
    </row>
    <row r="50" spans="2:9" ht="12" customHeight="1">
      <c r="B50" s="111">
        <v>2000</v>
      </c>
      <c r="C50" s="430">
        <v>81.88</v>
      </c>
      <c r="D50" s="98">
        <v>83.94</v>
      </c>
      <c r="E50" s="98">
        <v>80.2</v>
      </c>
      <c r="F50" s="98">
        <v>84.54</v>
      </c>
      <c r="G50" s="98">
        <v>90.8</v>
      </c>
      <c r="H50" s="98">
        <v>82.8</v>
      </c>
      <c r="I50" s="428">
        <v>85.56</v>
      </c>
    </row>
    <row r="51" spans="2:9" ht="12" customHeight="1">
      <c r="B51" s="112">
        <v>1999</v>
      </c>
      <c r="C51" s="432">
        <v>79.32</v>
      </c>
      <c r="D51" s="571">
        <v>82.14</v>
      </c>
      <c r="E51" s="571">
        <v>76.77</v>
      </c>
      <c r="F51" s="571">
        <v>83.21</v>
      </c>
      <c r="G51" s="571">
        <v>86.67</v>
      </c>
      <c r="H51" s="571">
        <v>79.66</v>
      </c>
      <c r="I51" s="572">
        <v>83.16</v>
      </c>
    </row>
    <row r="52" spans="2:9" ht="12" customHeight="1" hidden="1">
      <c r="B52" s="111">
        <v>1998</v>
      </c>
      <c r="C52" s="431">
        <v>77.02</v>
      </c>
      <c r="D52" s="425">
        <v>79.49</v>
      </c>
      <c r="E52" s="425">
        <v>73.96</v>
      </c>
      <c r="F52" s="425">
        <v>82.25</v>
      </c>
      <c r="G52" s="425">
        <v>84.18</v>
      </c>
      <c r="H52" s="425">
        <v>77.37</v>
      </c>
      <c r="I52" s="429">
        <v>81.3</v>
      </c>
    </row>
    <row r="53" spans="2:9" ht="12" customHeight="1" hidden="1">
      <c r="B53" s="111">
        <v>1997</v>
      </c>
      <c r="C53" s="431">
        <v>73.87</v>
      </c>
      <c r="D53" s="425">
        <v>76.04</v>
      </c>
      <c r="E53" s="425">
        <v>70.88</v>
      </c>
      <c r="F53" s="425">
        <v>80.63</v>
      </c>
      <c r="G53" s="425">
        <v>83.58</v>
      </c>
      <c r="H53" s="425">
        <v>73.24</v>
      </c>
      <c r="I53" s="429">
        <v>77.86</v>
      </c>
    </row>
    <row r="54" spans="2:9" ht="12" customHeight="1" hidden="1">
      <c r="B54" s="112">
        <v>1996</v>
      </c>
      <c r="C54" s="433">
        <v>69.83</v>
      </c>
      <c r="D54" s="426">
        <v>73.46</v>
      </c>
      <c r="E54" s="426">
        <v>65.81</v>
      </c>
      <c r="F54" s="426">
        <v>78.04</v>
      </c>
      <c r="G54" s="426">
        <v>79.98</v>
      </c>
      <c r="H54" s="426">
        <v>68.13</v>
      </c>
      <c r="I54" s="427">
        <v>76.12</v>
      </c>
    </row>
    <row r="55" ht="15" customHeight="1">
      <c r="B55" s="7" t="s">
        <v>191</v>
      </c>
    </row>
  </sheetData>
  <mergeCells count="12">
    <mergeCell ref="B39:B40"/>
    <mergeCell ref="C39:C40"/>
    <mergeCell ref="D5:D6"/>
    <mergeCell ref="B5:B6"/>
    <mergeCell ref="B22:B23"/>
    <mergeCell ref="C22:C23"/>
    <mergeCell ref="B2:I2"/>
    <mergeCell ref="B3:I3"/>
    <mergeCell ref="B4:I4"/>
    <mergeCell ref="E5:E6"/>
    <mergeCell ref="H5:H6"/>
    <mergeCell ref="C5:C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B3" sqref="B3:H3"/>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82" t="s">
        <v>218</v>
      </c>
    </row>
    <row r="2" spans="2:8" ht="30" customHeight="1">
      <c r="B2" s="618" t="s">
        <v>328</v>
      </c>
      <c r="C2" s="618"/>
      <c r="D2" s="618"/>
      <c r="E2" s="618"/>
      <c r="F2" s="618"/>
      <c r="G2" s="618"/>
      <c r="H2" s="618"/>
    </row>
    <row r="3" spans="2:8" ht="24" customHeight="1">
      <c r="B3" s="619">
        <v>2008</v>
      </c>
      <c r="C3" s="619"/>
      <c r="D3" s="619"/>
      <c r="E3" s="619"/>
      <c r="F3" s="619"/>
      <c r="G3" s="619"/>
      <c r="H3" s="619"/>
    </row>
    <row r="4" spans="2:8" ht="24" customHeight="1">
      <c r="B4" s="387"/>
      <c r="C4" s="669" t="s">
        <v>221</v>
      </c>
      <c r="D4" s="670"/>
      <c r="E4" s="670"/>
      <c r="F4" s="670"/>
      <c r="G4" s="670"/>
      <c r="H4" s="671"/>
    </row>
    <row r="5" spans="2:8" s="20" customFormat="1" ht="12" customHeight="1">
      <c r="B5" s="414"/>
      <c r="C5" s="664" t="s">
        <v>223</v>
      </c>
      <c r="D5" s="649"/>
      <c r="E5" s="649"/>
      <c r="F5" s="649"/>
      <c r="G5" s="649"/>
      <c r="H5" s="665"/>
    </row>
    <row r="6" spans="2:8" ht="12" customHeight="1">
      <c r="B6" s="388"/>
      <c r="C6" s="666" t="s">
        <v>102</v>
      </c>
      <c r="D6" s="641"/>
      <c r="E6" s="666" t="s">
        <v>103</v>
      </c>
      <c r="F6" s="641"/>
      <c r="G6" s="667" t="s">
        <v>219</v>
      </c>
      <c r="H6" s="668"/>
    </row>
    <row r="7" spans="2:8" ht="15" customHeight="1">
      <c r="B7" s="383" t="s">
        <v>104</v>
      </c>
      <c r="C7" s="389">
        <v>621.11723191</v>
      </c>
      <c r="D7" s="398">
        <f aca="true" t="shared" si="0" ref="D7:D15">C7/C$16</f>
        <v>0.47538000177495005</v>
      </c>
      <c r="E7" s="389">
        <v>836.13138751</v>
      </c>
      <c r="F7" s="398">
        <f aca="true" t="shared" si="1" ref="F7:F15">E7/E$16</f>
        <v>0.5342594417940787</v>
      </c>
      <c r="G7" s="389">
        <f aca="true" t="shared" si="2" ref="G7:G15">C7+E7</f>
        <v>1457.24861942</v>
      </c>
      <c r="H7" s="398">
        <f aca="true" t="shared" si="3" ref="H7:H15">G7/G$16</f>
        <v>0.507469449375987</v>
      </c>
    </row>
    <row r="8" spans="2:8" ht="15" customHeight="1">
      <c r="B8" s="403" t="s">
        <v>105</v>
      </c>
      <c r="C8" s="404">
        <v>289.07967432</v>
      </c>
      <c r="D8" s="405">
        <f t="shared" si="0"/>
        <v>0.2212508187363511</v>
      </c>
      <c r="E8" s="404">
        <v>178.00779535</v>
      </c>
      <c r="F8" s="405">
        <f t="shared" si="1"/>
        <v>0.11374091057854015</v>
      </c>
      <c r="G8" s="404">
        <f t="shared" si="2"/>
        <v>467.08746967</v>
      </c>
      <c r="H8" s="405">
        <f t="shared" si="3"/>
        <v>0.16265763980493553</v>
      </c>
    </row>
    <row r="9" spans="2:8" ht="15" customHeight="1">
      <c r="B9" s="384" t="s">
        <v>106</v>
      </c>
      <c r="C9" s="389">
        <v>24.32799655</v>
      </c>
      <c r="D9" s="398">
        <f t="shared" si="0"/>
        <v>0.018619742697455473</v>
      </c>
      <c r="E9" s="389">
        <v>21.79406722</v>
      </c>
      <c r="F9" s="398">
        <f t="shared" si="1"/>
        <v>0.013925665704351485</v>
      </c>
      <c r="G9" s="389">
        <f t="shared" si="2"/>
        <v>46.12206377</v>
      </c>
      <c r="H9" s="398">
        <f t="shared" si="3"/>
        <v>0.01606145855520639</v>
      </c>
    </row>
    <row r="10" spans="2:8" ht="15" customHeight="1">
      <c r="B10" s="403" t="s">
        <v>220</v>
      </c>
      <c r="C10" s="404">
        <v>5.02717373</v>
      </c>
      <c r="D10" s="405">
        <f t="shared" si="0"/>
        <v>0.003847611584276038</v>
      </c>
      <c r="E10" s="404">
        <v>3.13710508</v>
      </c>
      <c r="F10" s="405">
        <f t="shared" si="1"/>
        <v>0.002004503160539615</v>
      </c>
      <c r="G10" s="404">
        <f t="shared" si="2"/>
        <v>8.16427881</v>
      </c>
      <c r="H10" s="405">
        <f t="shared" si="3"/>
        <v>0.0028431127105213827</v>
      </c>
    </row>
    <row r="11" spans="2:8" ht="15" customHeight="1">
      <c r="B11" s="384" t="s">
        <v>107</v>
      </c>
      <c r="C11" s="389">
        <v>4.59854655</v>
      </c>
      <c r="D11" s="398">
        <f t="shared" si="0"/>
        <v>0.003519556300795001</v>
      </c>
      <c r="E11" s="389">
        <v>122.96076694</v>
      </c>
      <c r="F11" s="398">
        <f t="shared" si="1"/>
        <v>0.07856773670890393</v>
      </c>
      <c r="G11" s="389">
        <f t="shared" si="2"/>
        <v>127.55931349</v>
      </c>
      <c r="H11" s="398">
        <f t="shared" si="3"/>
        <v>0.04442100937128587</v>
      </c>
    </row>
    <row r="12" spans="2:8" ht="15" customHeight="1">
      <c r="B12" s="403" t="s">
        <v>108</v>
      </c>
      <c r="C12" s="404">
        <v>320.37275979</v>
      </c>
      <c r="D12" s="405">
        <f t="shared" si="0"/>
        <v>0.24520138114552256</v>
      </c>
      <c r="E12" s="404">
        <v>255.63280475</v>
      </c>
      <c r="F12" s="405">
        <f t="shared" si="1"/>
        <v>0.16334064431752515</v>
      </c>
      <c r="G12" s="404">
        <f t="shared" si="2"/>
        <v>576.00556454</v>
      </c>
      <c r="H12" s="405">
        <f t="shared" si="3"/>
        <v>0.20058706714778626</v>
      </c>
    </row>
    <row r="13" spans="2:8" ht="15" customHeight="1">
      <c r="B13" s="384" t="s">
        <v>273</v>
      </c>
      <c r="C13" s="389">
        <v>31.91544958</v>
      </c>
      <c r="D13" s="398">
        <f t="shared" si="0"/>
        <v>0.024426896725008508</v>
      </c>
      <c r="E13" s="389">
        <v>14.43908608</v>
      </c>
      <c r="F13" s="398">
        <f t="shared" si="1"/>
        <v>0.009226083584890169</v>
      </c>
      <c r="G13" s="389">
        <f t="shared" si="2"/>
        <v>46.354535659999996</v>
      </c>
      <c r="H13" s="398">
        <f t="shared" si="3"/>
        <v>0.016142414117930236</v>
      </c>
    </row>
    <row r="14" spans="2:8" ht="15" customHeight="1">
      <c r="B14" s="403" t="s">
        <v>274</v>
      </c>
      <c r="C14" s="404">
        <v>1.48940522</v>
      </c>
      <c r="D14" s="405">
        <f t="shared" si="0"/>
        <v>0.0011399352968359023</v>
      </c>
      <c r="E14" s="404">
        <v>2.66444717</v>
      </c>
      <c r="F14" s="405">
        <f t="shared" si="1"/>
        <v>0.0017024908752357867</v>
      </c>
      <c r="G14" s="404">
        <f t="shared" si="2"/>
        <v>4.15385239</v>
      </c>
      <c r="H14" s="405">
        <f t="shared" si="3"/>
        <v>0.0014465295468808986</v>
      </c>
    </row>
    <row r="15" spans="2:8" ht="15" customHeight="1">
      <c r="B15" s="385" t="s">
        <v>275</v>
      </c>
      <c r="C15" s="390">
        <v>8.64172657</v>
      </c>
      <c r="D15" s="399">
        <f t="shared" si="0"/>
        <v>0.006614055738805356</v>
      </c>
      <c r="E15" s="390">
        <v>130.26129204</v>
      </c>
      <c r="F15" s="399">
        <f t="shared" si="1"/>
        <v>0.08323252327593496</v>
      </c>
      <c r="G15" s="389">
        <f t="shared" si="2"/>
        <v>138.90301861</v>
      </c>
      <c r="H15" s="399">
        <f t="shared" si="3"/>
        <v>0.04837131936946665</v>
      </c>
    </row>
    <row r="16" spans="2:8" ht="15" customHeight="1">
      <c r="B16" s="406" t="s">
        <v>109</v>
      </c>
      <c r="C16" s="407">
        <f aca="true" t="shared" si="4" ref="C16:H16">SUM(C7:C15)</f>
        <v>1306.56996422</v>
      </c>
      <c r="D16" s="408">
        <f t="shared" si="4"/>
        <v>1</v>
      </c>
      <c r="E16" s="407">
        <f t="shared" si="4"/>
        <v>1565.02875214</v>
      </c>
      <c r="F16" s="408">
        <f t="shared" si="4"/>
        <v>1</v>
      </c>
      <c r="G16" s="407">
        <f t="shared" si="4"/>
        <v>2871.5987163599993</v>
      </c>
      <c r="H16" s="408">
        <f t="shared" si="4"/>
        <v>1.0000000000000002</v>
      </c>
    </row>
    <row r="17" spans="2:8" ht="18" customHeight="1">
      <c r="B17" s="392"/>
      <c r="C17" s="393"/>
      <c r="D17" s="394"/>
      <c r="E17" s="393"/>
      <c r="F17" s="394"/>
      <c r="G17" s="393"/>
      <c r="H17" s="394"/>
    </row>
    <row r="18" spans="2:8" ht="24" customHeight="1">
      <c r="B18" s="392"/>
      <c r="C18" s="669" t="s">
        <v>222</v>
      </c>
      <c r="D18" s="670"/>
      <c r="E18" s="670"/>
      <c r="F18" s="670"/>
      <c r="G18" s="670"/>
      <c r="H18" s="671"/>
    </row>
    <row r="19" spans="2:8" s="20" customFormat="1" ht="12" customHeight="1">
      <c r="B19" s="392"/>
      <c r="C19" s="664" t="s">
        <v>223</v>
      </c>
      <c r="D19" s="649"/>
      <c r="E19" s="649"/>
      <c r="F19" s="649"/>
      <c r="G19" s="649"/>
      <c r="H19" s="665"/>
    </row>
    <row r="20" spans="2:8" ht="12" customHeight="1">
      <c r="B20" s="392"/>
      <c r="C20" s="666" t="s">
        <v>102</v>
      </c>
      <c r="D20" s="641"/>
      <c r="E20" s="666" t="s">
        <v>103</v>
      </c>
      <c r="F20" s="641"/>
      <c r="G20" s="667" t="s">
        <v>219</v>
      </c>
      <c r="H20" s="668"/>
    </row>
    <row r="21" spans="2:8" ht="15" customHeight="1">
      <c r="B21" s="383" t="s">
        <v>104</v>
      </c>
      <c r="C21" s="389">
        <v>396.377297</v>
      </c>
      <c r="D21" s="402">
        <f>C21/C$30</f>
        <v>0.7475775454652908</v>
      </c>
      <c r="E21" s="389">
        <v>1288.278852</v>
      </c>
      <c r="F21" s="400">
        <f>E21/E$30</f>
        <v>0.7167522388658915</v>
      </c>
      <c r="G21" s="395">
        <f aca="true" t="shared" si="5" ref="G21:G29">C21+E21</f>
        <v>1684.656149</v>
      </c>
      <c r="H21" s="402">
        <f>G21/G$30</f>
        <v>0.7237740911579162</v>
      </c>
    </row>
    <row r="22" spans="2:8" ht="15" customHeight="1">
      <c r="B22" s="403" t="s">
        <v>105</v>
      </c>
      <c r="C22" s="404">
        <v>82.914571</v>
      </c>
      <c r="D22" s="405">
        <f aca="true" t="shared" si="6" ref="D22:D30">C22/C$30</f>
        <v>0.15637896504321633</v>
      </c>
      <c r="E22" s="404">
        <v>59.10765</v>
      </c>
      <c r="F22" s="409">
        <f aca="true" t="shared" si="7" ref="F22:F30">E22/E$30</f>
        <v>0.032885380681232756</v>
      </c>
      <c r="G22" s="410">
        <f t="shared" si="5"/>
        <v>142.022221</v>
      </c>
      <c r="H22" s="405">
        <f aca="true" t="shared" si="8" ref="H22:H30">G22/G$30</f>
        <v>0.06101660804165903</v>
      </c>
    </row>
    <row r="23" spans="2:8" ht="15" customHeight="1">
      <c r="B23" s="384" t="s">
        <v>106</v>
      </c>
      <c r="C23" s="389">
        <v>24.572028</v>
      </c>
      <c r="D23" s="398">
        <f t="shared" si="6"/>
        <v>0.04634346244947626</v>
      </c>
      <c r="E23" s="389">
        <v>73.468849</v>
      </c>
      <c r="F23" s="400">
        <f t="shared" si="7"/>
        <v>0.04087543774074941</v>
      </c>
      <c r="G23" s="396">
        <f t="shared" si="5"/>
        <v>98.04087700000001</v>
      </c>
      <c r="H23" s="398">
        <f t="shared" si="8"/>
        <v>0.04212102670869725</v>
      </c>
    </row>
    <row r="24" spans="2:8" ht="15" customHeight="1">
      <c r="B24" s="403" t="s">
        <v>220</v>
      </c>
      <c r="C24" s="404">
        <v>8.404032</v>
      </c>
      <c r="D24" s="405">
        <f t="shared" si="6"/>
        <v>0.01585021559539965</v>
      </c>
      <c r="E24" s="404">
        <v>13.037093</v>
      </c>
      <c r="F24" s="409">
        <f t="shared" si="7"/>
        <v>0.007253371877948706</v>
      </c>
      <c r="G24" s="410">
        <f t="shared" si="5"/>
        <v>21.441125</v>
      </c>
      <c r="H24" s="405">
        <f t="shared" si="8"/>
        <v>0.009211690331875718</v>
      </c>
    </row>
    <row r="25" spans="2:8" ht="15" customHeight="1">
      <c r="B25" s="384" t="s">
        <v>107</v>
      </c>
      <c r="C25" s="389">
        <v>3.676804</v>
      </c>
      <c r="D25" s="398">
        <f t="shared" si="6"/>
        <v>0.006934544763992785</v>
      </c>
      <c r="E25" s="389">
        <v>275.473359</v>
      </c>
      <c r="F25" s="400">
        <f t="shared" si="7"/>
        <v>0.15326351628347423</v>
      </c>
      <c r="G25" s="396">
        <f t="shared" si="5"/>
        <v>279.150163</v>
      </c>
      <c r="H25" s="398">
        <f t="shared" si="8"/>
        <v>0.11993050073858674</v>
      </c>
    </row>
    <row r="26" spans="2:8" ht="15" customHeight="1">
      <c r="B26" s="403" t="s">
        <v>108</v>
      </c>
      <c r="C26" s="404">
        <v>9.807162</v>
      </c>
      <c r="D26" s="405">
        <f t="shared" si="6"/>
        <v>0.01849655404441711</v>
      </c>
      <c r="E26" s="404">
        <v>3.493798</v>
      </c>
      <c r="F26" s="409">
        <f t="shared" si="7"/>
        <v>0.001943824145492667</v>
      </c>
      <c r="G26" s="410">
        <f t="shared" si="5"/>
        <v>13.30096</v>
      </c>
      <c r="H26" s="405">
        <f t="shared" si="8"/>
        <v>0.005714454098684917</v>
      </c>
    </row>
    <row r="27" spans="2:8" ht="15" customHeight="1">
      <c r="B27" s="384" t="s">
        <v>273</v>
      </c>
      <c r="C27" s="389">
        <v>3.24721</v>
      </c>
      <c r="D27" s="398">
        <f t="shared" si="6"/>
        <v>0.006124319681735825</v>
      </c>
      <c r="E27" s="389">
        <v>2.214235</v>
      </c>
      <c r="F27" s="400">
        <f t="shared" si="7"/>
        <v>0.0012319210946926398</v>
      </c>
      <c r="G27" s="396">
        <f t="shared" si="5"/>
        <v>5.461444999999999</v>
      </c>
      <c r="H27" s="398">
        <f t="shared" si="8"/>
        <v>0.0023463852808362886</v>
      </c>
    </row>
    <row r="28" spans="2:8" ht="15" customHeight="1">
      <c r="B28" s="403" t="s">
        <v>274</v>
      </c>
      <c r="C28" s="404">
        <v>0.029998</v>
      </c>
      <c r="D28" s="405">
        <f t="shared" si="6"/>
        <v>5.6576982028483314E-05</v>
      </c>
      <c r="E28" s="404">
        <v>0.091262</v>
      </c>
      <c r="F28" s="409">
        <f t="shared" si="7"/>
        <v>5.0774910045157666E-05</v>
      </c>
      <c r="G28" s="410">
        <f t="shared" si="5"/>
        <v>0.12125999999999999</v>
      </c>
      <c r="H28" s="405">
        <f t="shared" si="8"/>
        <v>5.209659332909301E-05</v>
      </c>
    </row>
    <row r="29" spans="2:8" ht="15" customHeight="1">
      <c r="B29" s="385" t="s">
        <v>275</v>
      </c>
      <c r="C29" s="390">
        <v>1.186525</v>
      </c>
      <c r="D29" s="399">
        <f t="shared" si="6"/>
        <v>0.0022378159744431683</v>
      </c>
      <c r="E29" s="390">
        <v>82.218687</v>
      </c>
      <c r="F29" s="401">
        <f t="shared" si="7"/>
        <v>0.04574353440047308</v>
      </c>
      <c r="G29" s="391">
        <f t="shared" si="5"/>
        <v>83.405212</v>
      </c>
      <c r="H29" s="399">
        <f t="shared" si="8"/>
        <v>0.035833147048414886</v>
      </c>
    </row>
    <row r="30" spans="2:8" ht="15" customHeight="1">
      <c r="B30" s="406" t="s">
        <v>109</v>
      </c>
      <c r="C30" s="411">
        <f>SUM(C21:C29)</f>
        <v>530.2156269999998</v>
      </c>
      <c r="D30" s="408">
        <f t="shared" si="6"/>
        <v>1</v>
      </c>
      <c r="E30" s="407">
        <f>SUM(E21:E29)</f>
        <v>1797.3837849999998</v>
      </c>
      <c r="F30" s="412">
        <f t="shared" si="7"/>
        <v>1</v>
      </c>
      <c r="G30" s="411">
        <f>SUM(G21:G29)</f>
        <v>2327.5994119999996</v>
      </c>
      <c r="H30" s="413">
        <f t="shared" si="8"/>
        <v>1</v>
      </c>
    </row>
    <row r="31" spans="2:8" ht="15" customHeight="1">
      <c r="B31" s="35" t="s">
        <v>204</v>
      </c>
      <c r="C31" s="2"/>
      <c r="D31" s="35"/>
      <c r="E31" s="2"/>
      <c r="F31" s="2"/>
      <c r="G31" s="2"/>
      <c r="H31" s="2"/>
    </row>
    <row r="32" spans="2:3" ht="12.75" customHeight="1">
      <c r="B32" s="573" t="s">
        <v>276</v>
      </c>
      <c r="C32" s="386"/>
    </row>
    <row r="33" ht="12.75">
      <c r="B33" s="397"/>
    </row>
  </sheetData>
  <mergeCells count="12">
    <mergeCell ref="B2:H2"/>
    <mergeCell ref="B3:H3"/>
    <mergeCell ref="C4:H4"/>
    <mergeCell ref="C5:H5"/>
    <mergeCell ref="C6:D6"/>
    <mergeCell ref="E6:F6"/>
    <mergeCell ref="G6:H6"/>
    <mergeCell ref="C18:H18"/>
    <mergeCell ref="C19:H19"/>
    <mergeCell ref="C20:D20"/>
    <mergeCell ref="E20:F20"/>
    <mergeCell ref="G20:H2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B43" sqref="B43"/>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5" ht="14.25" customHeight="1">
      <c r="B1" s="694"/>
      <c r="C1" s="694"/>
      <c r="M1" s="37"/>
      <c r="O1" s="37" t="s">
        <v>178</v>
      </c>
    </row>
    <row r="2" spans="2:14" ht="30" customHeight="1">
      <c r="B2" s="695" t="s">
        <v>163</v>
      </c>
      <c r="C2" s="695"/>
      <c r="D2" s="695"/>
      <c r="E2" s="695"/>
      <c r="F2" s="695"/>
      <c r="G2" s="695"/>
      <c r="H2" s="695"/>
      <c r="I2" s="695"/>
      <c r="J2" s="695"/>
      <c r="K2" s="695"/>
      <c r="L2" s="695"/>
      <c r="M2" s="695"/>
      <c r="N2" s="695"/>
    </row>
    <row r="3" spans="2:14" ht="18" customHeight="1">
      <c r="B3" s="696" t="s">
        <v>120</v>
      </c>
      <c r="C3" s="696"/>
      <c r="D3" s="696"/>
      <c r="E3" s="696"/>
      <c r="F3" s="696"/>
      <c r="G3" s="696"/>
      <c r="H3" s="696"/>
      <c r="I3" s="696"/>
      <c r="J3" s="696"/>
      <c r="K3" s="696"/>
      <c r="L3" s="696"/>
      <c r="M3" s="696"/>
      <c r="N3" s="696"/>
    </row>
    <row r="4" spans="2:14" ht="18" customHeight="1">
      <c r="B4" s="697"/>
      <c r="C4" s="697"/>
      <c r="D4" s="38"/>
      <c r="E4" s="205" t="s">
        <v>156</v>
      </c>
      <c r="F4" s="267"/>
      <c r="G4" s="267" t="s">
        <v>38</v>
      </c>
      <c r="H4" s="267"/>
      <c r="I4" s="267" t="s">
        <v>37</v>
      </c>
      <c r="J4" s="267"/>
      <c r="K4" s="267" t="s">
        <v>54</v>
      </c>
      <c r="L4" s="267"/>
      <c r="M4" s="267" t="s">
        <v>53</v>
      </c>
      <c r="N4" s="182"/>
    </row>
    <row r="5" spans="2:13" ht="3" customHeight="1">
      <c r="B5" s="19"/>
      <c r="C5" s="19"/>
      <c r="D5" s="39"/>
      <c r="E5" s="40"/>
      <c r="F5" s="40"/>
      <c r="G5" s="40"/>
      <c r="H5" s="40"/>
      <c r="I5" s="40"/>
      <c r="J5" s="40"/>
      <c r="K5" s="40"/>
      <c r="L5" s="19"/>
      <c r="M5" s="19"/>
    </row>
    <row r="6" spans="1:14" ht="18" customHeight="1">
      <c r="A6" s="39"/>
      <c r="B6" s="19"/>
      <c r="C6" s="19"/>
      <c r="D6" s="54"/>
      <c r="E6" s="673" t="s">
        <v>139</v>
      </c>
      <c r="F6" s="674"/>
      <c r="G6" s="674"/>
      <c r="H6" s="674"/>
      <c r="I6" s="674"/>
      <c r="J6" s="674"/>
      <c r="K6" s="674"/>
      <c r="L6" s="674"/>
      <c r="M6" s="674"/>
      <c r="N6" s="675"/>
    </row>
    <row r="7" spans="1:14" ht="15" customHeight="1">
      <c r="A7" s="39"/>
      <c r="B7" s="18"/>
      <c r="C7" s="18"/>
      <c r="D7" s="69"/>
      <c r="E7" s="268">
        <v>2007</v>
      </c>
      <c r="F7" s="270"/>
      <c r="G7" s="269">
        <v>2007</v>
      </c>
      <c r="H7" s="270"/>
      <c r="I7" s="269">
        <v>2007</v>
      </c>
      <c r="J7" s="270"/>
      <c r="K7" s="269">
        <v>2007</v>
      </c>
      <c r="L7" s="270"/>
      <c r="M7" s="269">
        <v>2007</v>
      </c>
      <c r="N7" s="270"/>
    </row>
    <row r="8" spans="1:14" ht="15" customHeight="1">
      <c r="A8" s="41"/>
      <c r="B8" s="692" t="s">
        <v>142</v>
      </c>
      <c r="C8" s="693"/>
      <c r="D8" s="68" t="s">
        <v>56</v>
      </c>
      <c r="E8" s="297">
        <v>5000</v>
      </c>
      <c r="F8" s="363"/>
      <c r="G8" s="249">
        <v>4241.379</v>
      </c>
      <c r="H8" s="367"/>
      <c r="I8" s="576">
        <v>956</v>
      </c>
      <c r="J8" s="367"/>
      <c r="K8" s="250">
        <v>2535.383</v>
      </c>
      <c r="L8" s="485"/>
      <c r="M8" s="249">
        <v>771</v>
      </c>
      <c r="N8" s="483"/>
    </row>
    <row r="9" spans="1:14" ht="9.75" customHeight="1">
      <c r="A9" s="41"/>
      <c r="B9" s="67"/>
      <c r="C9" s="18"/>
      <c r="D9" s="69"/>
      <c r="E9" s="232"/>
      <c r="F9" s="350"/>
      <c r="G9" s="222"/>
      <c r="H9" s="333"/>
      <c r="I9" s="551"/>
      <c r="J9" s="333"/>
      <c r="K9" s="222"/>
      <c r="L9" s="333"/>
      <c r="M9" s="251"/>
      <c r="N9" s="38"/>
    </row>
    <row r="10" spans="1:14" ht="15" customHeight="1">
      <c r="A10" s="41"/>
      <c r="B10" s="690" t="s">
        <v>121</v>
      </c>
      <c r="C10" s="691"/>
      <c r="D10" s="167" t="s">
        <v>56</v>
      </c>
      <c r="E10" s="237">
        <v>65.1</v>
      </c>
      <c r="F10" s="351"/>
      <c r="G10" s="216">
        <v>95.348</v>
      </c>
      <c r="H10" s="335"/>
      <c r="I10" s="552">
        <v>7.56</v>
      </c>
      <c r="J10" s="335"/>
      <c r="K10" s="238">
        <v>53.913</v>
      </c>
      <c r="L10" s="351"/>
      <c r="M10" s="216">
        <v>30</v>
      </c>
      <c r="N10" s="247"/>
    </row>
    <row r="11" spans="1:14" ht="9.75" customHeight="1">
      <c r="A11" s="41"/>
      <c r="B11" s="165"/>
      <c r="C11" s="166"/>
      <c r="D11" s="167"/>
      <c r="E11" s="237"/>
      <c r="F11" s="335"/>
      <c r="G11" s="217"/>
      <c r="H11" s="346" t="s">
        <v>126</v>
      </c>
      <c r="I11" s="553"/>
      <c r="J11" s="346" t="s">
        <v>141</v>
      </c>
      <c r="K11" s="216"/>
      <c r="L11" s="335"/>
      <c r="M11" s="216"/>
      <c r="N11" s="247"/>
    </row>
    <row r="12" spans="1:14" ht="15" customHeight="1">
      <c r="A12" s="41"/>
      <c r="B12" s="683" t="s">
        <v>122</v>
      </c>
      <c r="C12" s="684"/>
      <c r="D12" s="69" t="s">
        <v>56</v>
      </c>
      <c r="E12" s="235">
        <v>212.842</v>
      </c>
      <c r="F12" s="333"/>
      <c r="G12" s="222">
        <f>(94.44+21.708+7.135+1.603+1.341)*1.609344</f>
        <v>203.142665088</v>
      </c>
      <c r="H12" s="333"/>
      <c r="I12" s="551">
        <v>27.334</v>
      </c>
      <c r="J12" s="333"/>
      <c r="K12" s="222">
        <v>77.966</v>
      </c>
      <c r="L12" s="333"/>
      <c r="M12" s="222">
        <v>87.157</v>
      </c>
      <c r="N12" s="38"/>
    </row>
    <row r="13" spans="1:14" ht="9.75" customHeight="1">
      <c r="A13" s="41"/>
      <c r="B13" s="67"/>
      <c r="C13" s="18"/>
      <c r="D13" s="69"/>
      <c r="E13" s="232"/>
      <c r="F13" s="333"/>
      <c r="G13" s="212"/>
      <c r="H13" s="358" t="s">
        <v>144</v>
      </c>
      <c r="I13" s="554"/>
      <c r="J13" s="358"/>
      <c r="K13" s="222"/>
      <c r="L13" s="333"/>
      <c r="M13" s="222"/>
      <c r="N13" s="38"/>
    </row>
    <row r="14" spans="1:14" ht="15" customHeight="1">
      <c r="A14" s="41"/>
      <c r="B14" s="690" t="s">
        <v>123</v>
      </c>
      <c r="C14" s="691"/>
      <c r="D14" s="167" t="s">
        <v>56</v>
      </c>
      <c r="E14" s="233">
        <v>110.458</v>
      </c>
      <c r="F14" s="335"/>
      <c r="G14" s="216"/>
      <c r="H14" s="335"/>
      <c r="I14" s="552">
        <v>15.189</v>
      </c>
      <c r="J14" s="335"/>
      <c r="K14" s="216">
        <v>24.433</v>
      </c>
      <c r="L14" s="335"/>
      <c r="M14" s="216">
        <v>40.3</v>
      </c>
      <c r="N14" s="247"/>
    </row>
    <row r="15" spans="1:14" ht="9.75" customHeight="1">
      <c r="A15" s="41"/>
      <c r="B15" s="165"/>
      <c r="C15" s="166"/>
      <c r="D15" s="167"/>
      <c r="E15" s="237"/>
      <c r="F15" s="335"/>
      <c r="G15" s="216"/>
      <c r="H15" s="335"/>
      <c r="I15" s="552"/>
      <c r="J15" s="346"/>
      <c r="K15" s="216"/>
      <c r="L15" s="335"/>
      <c r="M15" s="216"/>
      <c r="N15" s="247"/>
    </row>
    <row r="16" spans="1:14" ht="15" customHeight="1">
      <c r="A16" s="41"/>
      <c r="B16" s="683" t="s">
        <v>167</v>
      </c>
      <c r="C16" s="684"/>
      <c r="D16" s="69" t="s">
        <v>56</v>
      </c>
      <c r="E16" s="235">
        <v>42.709</v>
      </c>
      <c r="F16" s="364"/>
      <c r="G16" s="252">
        <v>40.749</v>
      </c>
      <c r="H16" s="352"/>
      <c r="I16" s="556">
        <v>1.77</v>
      </c>
      <c r="J16" s="364"/>
      <c r="K16" s="252">
        <v>123.495</v>
      </c>
      <c r="L16" s="352"/>
      <c r="M16" s="222">
        <v>102</v>
      </c>
      <c r="N16" s="38"/>
    </row>
    <row r="17" spans="1:15" ht="9.75" customHeight="1">
      <c r="A17" s="41"/>
      <c r="B17" s="67"/>
      <c r="C17" s="18"/>
      <c r="D17" s="69"/>
      <c r="E17" s="235"/>
      <c r="F17" s="333"/>
      <c r="G17" s="222"/>
      <c r="H17" s="333"/>
      <c r="I17" s="556"/>
      <c r="J17" s="333"/>
      <c r="K17" s="222"/>
      <c r="L17" s="333"/>
      <c r="M17" s="222"/>
      <c r="N17" s="38"/>
      <c r="O17" s="41"/>
    </row>
    <row r="18" spans="1:15" ht="15" customHeight="1">
      <c r="A18" s="41"/>
      <c r="B18" s="690" t="s">
        <v>124</v>
      </c>
      <c r="C18" s="691"/>
      <c r="D18" s="167" t="s">
        <v>56</v>
      </c>
      <c r="E18" s="233">
        <v>33.675</v>
      </c>
      <c r="F18" s="365"/>
      <c r="G18" s="238">
        <v>268.663</v>
      </c>
      <c r="H18" s="351"/>
      <c r="I18" s="557">
        <v>0.167</v>
      </c>
      <c r="J18" s="365"/>
      <c r="K18" s="238">
        <v>20.204</v>
      </c>
      <c r="L18" s="351"/>
      <c r="M18" s="216">
        <v>46.698</v>
      </c>
      <c r="N18" s="247"/>
      <c r="O18" s="41"/>
    </row>
    <row r="19" spans="1:15" ht="9.75" customHeight="1">
      <c r="A19" s="41"/>
      <c r="B19" s="161"/>
      <c r="C19" s="162"/>
      <c r="D19" s="168"/>
      <c r="E19" s="253"/>
      <c r="F19" s="366"/>
      <c r="G19" s="254"/>
      <c r="H19" s="368"/>
      <c r="I19" s="555"/>
      <c r="J19" s="366"/>
      <c r="K19" s="255"/>
      <c r="L19" s="345" t="s">
        <v>146</v>
      </c>
      <c r="M19" s="256"/>
      <c r="N19" s="345" t="s">
        <v>169</v>
      </c>
      <c r="O19" s="41"/>
    </row>
    <row r="20" spans="1:14" ht="3" customHeight="1">
      <c r="A20" s="41"/>
      <c r="B20" s="18"/>
      <c r="C20" s="18"/>
      <c r="D20" s="45"/>
      <c r="E20" s="61"/>
      <c r="F20" s="61"/>
      <c r="G20" s="61"/>
      <c r="H20" s="61"/>
      <c r="I20" s="61"/>
      <c r="J20" s="61"/>
      <c r="K20" s="61"/>
      <c r="L20" s="61"/>
      <c r="M20" s="44"/>
      <c r="N20" s="484"/>
    </row>
    <row r="21" spans="2:14" ht="18" customHeight="1">
      <c r="B21" s="19"/>
      <c r="C21" s="19"/>
      <c r="D21" s="54"/>
      <c r="E21" s="673" t="s">
        <v>140</v>
      </c>
      <c r="F21" s="674"/>
      <c r="G21" s="674"/>
      <c r="H21" s="674"/>
      <c r="I21" s="674"/>
      <c r="J21" s="674"/>
      <c r="K21" s="674"/>
      <c r="L21" s="674"/>
      <c r="M21" s="674"/>
      <c r="N21" s="675"/>
    </row>
    <row r="22" spans="1:14" ht="15" customHeight="1">
      <c r="A22" s="3"/>
      <c r="B22" s="89"/>
      <c r="C22" s="89"/>
      <c r="D22" s="50"/>
      <c r="E22" s="268">
        <v>2008</v>
      </c>
      <c r="F22" s="270"/>
      <c r="G22" s="269">
        <v>2007</v>
      </c>
      <c r="H22" s="270"/>
      <c r="I22" s="269">
        <v>2008</v>
      </c>
      <c r="J22" s="270"/>
      <c r="K22" s="269">
        <v>2008</v>
      </c>
      <c r="L22" s="270"/>
      <c r="M22" s="269">
        <v>2008</v>
      </c>
      <c r="N22" s="270"/>
    </row>
    <row r="23" spans="2:14" ht="15" customHeight="1">
      <c r="B23" s="685" t="s">
        <v>125</v>
      </c>
      <c r="C23" s="686"/>
      <c r="D23" s="189" t="s">
        <v>39</v>
      </c>
      <c r="E23" s="546">
        <v>231.923</v>
      </c>
      <c r="F23" s="369"/>
      <c r="G23" s="257">
        <f>135.93293+101.469615</f>
        <v>237.402545</v>
      </c>
      <c r="H23" s="333"/>
      <c r="I23" s="257">
        <f>40.799+28.171</f>
        <v>68.97</v>
      </c>
      <c r="J23" s="374"/>
      <c r="K23" s="257">
        <v>38.5</v>
      </c>
      <c r="L23" s="333"/>
      <c r="M23" s="222">
        <v>30.3</v>
      </c>
      <c r="N23" s="38"/>
    </row>
    <row r="24" spans="2:14" ht="9.75" customHeight="1">
      <c r="B24" s="47"/>
      <c r="C24" s="48"/>
      <c r="D24" s="49"/>
      <c r="E24" s="507"/>
      <c r="F24" s="370"/>
      <c r="G24" s="258"/>
      <c r="H24" s="358" t="s">
        <v>206</v>
      </c>
      <c r="I24" s="44"/>
      <c r="J24" s="358" t="s">
        <v>207</v>
      </c>
      <c r="K24" s="44"/>
      <c r="L24" s="370"/>
      <c r="M24" s="44"/>
      <c r="N24" s="38"/>
    </row>
    <row r="25" spans="2:14" ht="15" customHeight="1">
      <c r="B25" s="169" t="s">
        <v>127</v>
      </c>
      <c r="C25" s="687" t="s">
        <v>128</v>
      </c>
      <c r="D25" s="688"/>
      <c r="E25" s="689">
        <v>467</v>
      </c>
      <c r="F25" s="371"/>
      <c r="G25" s="682">
        <v>780</v>
      </c>
      <c r="H25" s="371"/>
      <c r="I25" s="681">
        <v>540</v>
      </c>
      <c r="J25" s="371"/>
      <c r="K25" s="681">
        <f>1000*K23/1328.02</f>
        <v>28.990527251095617</v>
      </c>
      <c r="L25" s="371"/>
      <c r="M25" s="682">
        <f>1000*M23/142.8</f>
        <v>212.1848739495798</v>
      </c>
      <c r="N25" s="247"/>
    </row>
    <row r="26" spans="2:14" ht="9.75" customHeight="1">
      <c r="B26" s="183"/>
      <c r="C26" s="184"/>
      <c r="D26" s="185"/>
      <c r="E26" s="689"/>
      <c r="F26" s="371"/>
      <c r="G26" s="682"/>
      <c r="H26" s="371"/>
      <c r="I26" s="681"/>
      <c r="J26" s="371"/>
      <c r="K26" s="681"/>
      <c r="L26" s="371"/>
      <c r="M26" s="682"/>
      <c r="N26" s="247"/>
    </row>
    <row r="27" spans="2:14" ht="15" customHeight="1">
      <c r="B27" s="683" t="s">
        <v>166</v>
      </c>
      <c r="C27" s="684"/>
      <c r="D27" s="92" t="s">
        <v>39</v>
      </c>
      <c r="E27" s="547">
        <v>33.97</v>
      </c>
      <c r="F27" s="372"/>
      <c r="G27" s="259">
        <f>6.80663+2.220995</f>
        <v>9.027625</v>
      </c>
      <c r="H27" s="372"/>
      <c r="I27" s="260">
        <v>6.568</v>
      </c>
      <c r="J27" s="375"/>
      <c r="K27" s="260">
        <f>11.254+13.288</f>
        <v>24.542</v>
      </c>
      <c r="L27" s="377"/>
      <c r="M27" s="259">
        <v>5.3487</v>
      </c>
      <c r="N27" s="38"/>
    </row>
    <row r="28" spans="2:14" ht="9.75" customHeight="1">
      <c r="B28" s="90"/>
      <c r="C28" s="91"/>
      <c r="D28" s="50"/>
      <c r="E28" s="261"/>
      <c r="F28" s="373"/>
      <c r="G28" s="46"/>
      <c r="H28" s="373"/>
      <c r="I28" s="262"/>
      <c r="J28" s="376"/>
      <c r="K28" s="46"/>
      <c r="L28" s="373"/>
      <c r="M28" s="46"/>
      <c r="N28" s="245"/>
    </row>
    <row r="29" spans="2:14" ht="4.5" customHeight="1">
      <c r="B29" s="18"/>
      <c r="C29" s="18"/>
      <c r="D29" s="16"/>
      <c r="E29" s="44"/>
      <c r="F29" s="44"/>
      <c r="G29" s="44"/>
      <c r="H29" s="44"/>
      <c r="I29" s="51"/>
      <c r="J29" s="51"/>
      <c r="K29" s="44"/>
      <c r="L29" s="44"/>
      <c r="M29" s="44"/>
      <c r="N29" s="266"/>
    </row>
    <row r="30" spans="3:14" ht="18" customHeight="1">
      <c r="C30" s="19"/>
      <c r="D30" s="54"/>
      <c r="E30" s="673" t="s">
        <v>177</v>
      </c>
      <c r="F30" s="674"/>
      <c r="G30" s="674"/>
      <c r="H30" s="674"/>
      <c r="I30" s="674"/>
      <c r="J30" s="674"/>
      <c r="K30" s="674"/>
      <c r="L30" s="674"/>
      <c r="M30" s="674"/>
      <c r="N30" s="675"/>
    </row>
    <row r="31" spans="3:14" ht="15" customHeight="1">
      <c r="C31" s="42"/>
      <c r="D31" s="43"/>
      <c r="E31" s="208">
        <v>2008</v>
      </c>
      <c r="F31" s="209"/>
      <c r="G31" s="209">
        <v>2008</v>
      </c>
      <c r="H31" s="209"/>
      <c r="I31" s="209">
        <v>2008</v>
      </c>
      <c r="J31" s="209"/>
      <c r="K31" s="209">
        <v>2008</v>
      </c>
      <c r="L31" s="209"/>
      <c r="M31" s="209">
        <v>2008</v>
      </c>
      <c r="N31" s="265"/>
    </row>
    <row r="32" spans="2:14" ht="15" customHeight="1">
      <c r="B32" s="330" t="s">
        <v>143</v>
      </c>
      <c r="C32" s="470"/>
      <c r="D32" s="480" t="s">
        <v>168</v>
      </c>
      <c r="E32" s="481">
        <v>38875</v>
      </c>
      <c r="F32" s="378"/>
      <c r="G32" s="482">
        <v>37261</v>
      </c>
      <c r="H32" s="380"/>
      <c r="I32" s="482">
        <v>5155</v>
      </c>
      <c r="J32" s="380"/>
      <c r="K32" s="482">
        <v>73484</v>
      </c>
      <c r="L32" s="380"/>
      <c r="M32" s="482">
        <v>29900</v>
      </c>
      <c r="N32" s="483"/>
    </row>
    <row r="33" spans="2:14" ht="15" customHeight="1">
      <c r="B33" s="161"/>
      <c r="C33" s="676" t="s">
        <v>0</v>
      </c>
      <c r="D33" s="677"/>
      <c r="E33" s="263">
        <f>E32/497.3</f>
        <v>78.1721294992962</v>
      </c>
      <c r="F33" s="379"/>
      <c r="G33" s="264">
        <f>G32/304.4</f>
        <v>122.40801576872538</v>
      </c>
      <c r="H33" s="379"/>
      <c r="I33" s="264">
        <f>I32/127.7</f>
        <v>40.3680501174628</v>
      </c>
      <c r="J33" s="379"/>
      <c r="K33" s="264">
        <f>K32/1321.3</f>
        <v>55.61492469537577</v>
      </c>
      <c r="L33" s="379"/>
      <c r="M33" s="264">
        <f>M32/142</f>
        <v>210.56338028169014</v>
      </c>
      <c r="N33" s="245"/>
    </row>
    <row r="34" spans="2:15" ht="15" customHeight="1">
      <c r="B34" s="680" t="s">
        <v>192</v>
      </c>
      <c r="C34" s="680"/>
      <c r="D34" s="680"/>
      <c r="E34" s="680"/>
      <c r="F34" s="680"/>
      <c r="G34" s="680"/>
      <c r="H34" s="680"/>
      <c r="I34" s="680"/>
      <c r="J34" s="680"/>
      <c r="K34" s="680"/>
      <c r="L34" s="680"/>
      <c r="M34" s="680"/>
      <c r="N34" s="680"/>
      <c r="O34" s="680"/>
    </row>
    <row r="35" spans="2:13" ht="12" customHeight="1">
      <c r="B35" s="678" t="s">
        <v>134</v>
      </c>
      <c r="C35" s="679"/>
      <c r="D35" s="679"/>
      <c r="E35" s="679"/>
      <c r="F35" s="679"/>
      <c r="G35" s="679"/>
      <c r="H35" s="679"/>
      <c r="I35" s="679"/>
      <c r="J35" s="679"/>
      <c r="K35" s="679"/>
      <c r="L35" s="679"/>
      <c r="M35" s="679"/>
    </row>
    <row r="36" spans="2:14" ht="24.75" customHeight="1">
      <c r="B36" s="672" t="s">
        <v>277</v>
      </c>
      <c r="C36" s="672"/>
      <c r="D36" s="672"/>
      <c r="E36" s="672"/>
      <c r="F36" s="672"/>
      <c r="G36" s="672"/>
      <c r="H36" s="672"/>
      <c r="I36" s="672"/>
      <c r="J36" s="672"/>
      <c r="K36" s="672"/>
      <c r="L36" s="672"/>
      <c r="M36" s="672"/>
      <c r="N36" s="672"/>
    </row>
    <row r="37" spans="2:14" ht="12.75" customHeight="1">
      <c r="B37" s="508" t="s">
        <v>315</v>
      </c>
      <c r="C37" s="508"/>
      <c r="D37" s="508"/>
      <c r="E37" s="508"/>
      <c r="F37" s="508"/>
      <c r="G37" s="508"/>
      <c r="H37" s="508"/>
      <c r="I37" s="508"/>
      <c r="J37" s="508"/>
      <c r="K37" s="508"/>
      <c r="L37" s="508"/>
      <c r="M37" s="508"/>
      <c r="N37" s="508"/>
    </row>
    <row r="38" spans="2:14" ht="12.75" customHeight="1">
      <c r="B38" s="508" t="s">
        <v>314</v>
      </c>
      <c r="C38" s="508"/>
      <c r="D38" s="508"/>
      <c r="E38" s="508"/>
      <c r="F38" s="508"/>
      <c r="G38" s="508"/>
      <c r="H38" s="508"/>
      <c r="I38" s="508"/>
      <c r="J38" s="508"/>
      <c r="K38" s="508"/>
      <c r="L38" s="508"/>
      <c r="M38" s="508"/>
      <c r="N38" s="508"/>
    </row>
    <row r="39" spans="2:14" ht="12.75" customHeight="1">
      <c r="B39" s="508" t="s">
        <v>312</v>
      </c>
      <c r="C39" s="508"/>
      <c r="D39" s="508"/>
      <c r="E39" s="508"/>
      <c r="F39" s="508"/>
      <c r="G39" s="508"/>
      <c r="H39" s="508"/>
      <c r="I39" s="508"/>
      <c r="J39" s="508"/>
      <c r="K39" s="508"/>
      <c r="L39" s="508"/>
      <c r="M39" s="508"/>
      <c r="N39" s="508"/>
    </row>
    <row r="40" spans="2:14" ht="12.75" customHeight="1">
      <c r="B40" s="508" t="s">
        <v>313</v>
      </c>
      <c r="C40" s="508"/>
      <c r="D40" s="508"/>
      <c r="E40" s="508"/>
      <c r="F40" s="508"/>
      <c r="G40" s="508"/>
      <c r="H40" s="508"/>
      <c r="I40" s="508"/>
      <c r="J40" s="508"/>
      <c r="K40" s="508"/>
      <c r="L40" s="508"/>
      <c r="M40" s="508"/>
      <c r="N40" s="508"/>
    </row>
    <row r="41" spans="2:14" ht="12.75" customHeight="1">
      <c r="B41" s="508" t="s">
        <v>318</v>
      </c>
      <c r="C41" s="508"/>
      <c r="D41" s="508"/>
      <c r="E41" s="508"/>
      <c r="F41" s="508"/>
      <c r="G41" s="508"/>
      <c r="H41" s="508"/>
      <c r="I41" s="508"/>
      <c r="J41" s="508"/>
      <c r="K41" s="508"/>
      <c r="L41" s="508"/>
      <c r="M41" s="508"/>
      <c r="N41" s="508"/>
    </row>
    <row r="42" spans="2:14" ht="12.75" customHeight="1">
      <c r="B42" s="508" t="s">
        <v>322</v>
      </c>
      <c r="C42" s="66"/>
      <c r="D42" s="66"/>
      <c r="E42" s="66"/>
      <c r="F42" s="66"/>
      <c r="G42" s="66"/>
      <c r="H42" s="66"/>
      <c r="I42" s="66"/>
      <c r="J42" s="66"/>
      <c r="K42" s="66"/>
      <c r="L42" s="66"/>
      <c r="M42" s="66"/>
      <c r="N42" s="508"/>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5:M35"/>
    <mergeCell ref="B34:O3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O41"/>
  <sheetViews>
    <sheetView workbookViewId="0" topLeftCell="A1">
      <selection activeCell="P27" sqref="P27"/>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94"/>
      <c r="C1" s="694"/>
      <c r="M1" s="37"/>
      <c r="N1" s="37" t="s">
        <v>186</v>
      </c>
    </row>
    <row r="2" spans="2:14" ht="30" customHeight="1">
      <c r="B2" s="695" t="s">
        <v>163</v>
      </c>
      <c r="C2" s="695"/>
      <c r="D2" s="695"/>
      <c r="E2" s="695"/>
      <c r="F2" s="695"/>
      <c r="G2" s="695"/>
      <c r="H2" s="695"/>
      <c r="I2" s="695"/>
      <c r="J2" s="695"/>
      <c r="K2" s="695"/>
      <c r="L2" s="695"/>
      <c r="M2" s="695"/>
      <c r="N2" s="695"/>
    </row>
    <row r="3" spans="2:14" ht="18" customHeight="1">
      <c r="B3" s="696" t="s">
        <v>129</v>
      </c>
      <c r="C3" s="696"/>
      <c r="D3" s="696"/>
      <c r="E3" s="696"/>
      <c r="F3" s="696"/>
      <c r="G3" s="696"/>
      <c r="H3" s="696"/>
      <c r="I3" s="696"/>
      <c r="J3" s="696"/>
      <c r="K3" s="696"/>
      <c r="L3" s="696"/>
      <c r="M3" s="696"/>
      <c r="N3" s="696"/>
    </row>
    <row r="4" spans="2:14" ht="18" customHeight="1">
      <c r="B4" s="19"/>
      <c r="C4" s="19"/>
      <c r="D4" s="19"/>
      <c r="E4" s="205" t="s">
        <v>156</v>
      </c>
      <c r="F4" s="267"/>
      <c r="G4" s="206" t="s">
        <v>38</v>
      </c>
      <c r="H4" s="206"/>
      <c r="I4" s="206" t="s">
        <v>37</v>
      </c>
      <c r="J4" s="206"/>
      <c r="K4" s="206" t="s">
        <v>54</v>
      </c>
      <c r="L4" s="206"/>
      <c r="M4" s="206" t="s">
        <v>53</v>
      </c>
      <c r="N4" s="207"/>
    </row>
    <row r="5" spans="2:13" ht="4.5" customHeight="1">
      <c r="B5" s="19"/>
      <c r="C5" s="19"/>
      <c r="D5" s="19"/>
      <c r="E5" s="40"/>
      <c r="F5" s="40"/>
      <c r="G5" s="40"/>
      <c r="H5" s="40"/>
      <c r="I5" s="40"/>
      <c r="J5" s="40"/>
      <c r="K5" s="40"/>
      <c r="L5" s="19"/>
      <c r="M5" s="19"/>
    </row>
    <row r="6" spans="2:14" ht="18" customHeight="1">
      <c r="B6" s="52"/>
      <c r="C6" s="52"/>
      <c r="D6" s="53"/>
      <c r="E6" s="702" t="s">
        <v>85</v>
      </c>
      <c r="F6" s="703"/>
      <c r="G6" s="703"/>
      <c r="H6" s="703"/>
      <c r="I6" s="703"/>
      <c r="J6" s="703"/>
      <c r="K6" s="703"/>
      <c r="L6" s="703"/>
      <c r="M6" s="703"/>
      <c r="N6" s="704"/>
    </row>
    <row r="7" spans="2:14" ht="9.75" customHeight="1">
      <c r="B7" s="62"/>
      <c r="C7" s="62"/>
      <c r="D7" s="92"/>
      <c r="E7" s="698" t="s">
        <v>130</v>
      </c>
      <c r="F7" s="699"/>
      <c r="G7" s="699"/>
      <c r="H7" s="699"/>
      <c r="I7" s="699"/>
      <c r="J7" s="699"/>
      <c r="K7" s="699"/>
      <c r="L7" s="699"/>
      <c r="M7" s="699"/>
      <c r="N7" s="700"/>
    </row>
    <row r="8" spans="2:14" ht="15" customHeight="1">
      <c r="B8" s="42"/>
      <c r="C8" s="42"/>
      <c r="D8" s="43"/>
      <c r="E8" s="208">
        <v>2008</v>
      </c>
      <c r="F8" s="331"/>
      <c r="G8" s="209">
        <v>2008</v>
      </c>
      <c r="H8" s="331"/>
      <c r="I8" s="209">
        <v>2008</v>
      </c>
      <c r="J8" s="331"/>
      <c r="K8" s="209">
        <v>2008</v>
      </c>
      <c r="L8" s="331"/>
      <c r="M8" s="209">
        <v>2008</v>
      </c>
      <c r="N8" s="246"/>
    </row>
    <row r="9" spans="2:14" ht="15" customHeight="1">
      <c r="B9" s="685" t="s">
        <v>170</v>
      </c>
      <c r="C9" s="686"/>
      <c r="D9" s="701"/>
      <c r="E9" s="231">
        <v>4725</v>
      </c>
      <c r="F9" s="332"/>
      <c r="G9" s="210">
        <f>4108.725+3093.096</f>
        <v>7201.821</v>
      </c>
      <c r="H9" s="332"/>
      <c r="I9" s="210">
        <f>10.572+542.304+216.201</f>
        <v>769.077</v>
      </c>
      <c r="J9" s="332"/>
      <c r="K9" s="210">
        <v>1263.6</v>
      </c>
      <c r="L9" s="332"/>
      <c r="M9" s="210"/>
      <c r="N9" s="38"/>
    </row>
    <row r="10" spans="2:14" ht="9.75" customHeight="1">
      <c r="B10" s="191"/>
      <c r="C10" s="186"/>
      <c r="D10" s="192"/>
      <c r="E10" s="232"/>
      <c r="F10" s="333"/>
      <c r="G10" s="212"/>
      <c r="H10" s="339" t="s">
        <v>126</v>
      </c>
      <c r="I10" s="282"/>
      <c r="J10" s="339" t="s">
        <v>141</v>
      </c>
      <c r="K10" s="282"/>
      <c r="L10" s="339" t="s">
        <v>144</v>
      </c>
      <c r="M10" s="282"/>
      <c r="N10" s="38"/>
    </row>
    <row r="11" spans="2:14" ht="15" customHeight="1">
      <c r="B11" s="169" t="s">
        <v>174</v>
      </c>
      <c r="C11" s="193"/>
      <c r="D11" s="194"/>
      <c r="E11" s="236">
        <v>546.7</v>
      </c>
      <c r="F11" s="334"/>
      <c r="G11" s="213">
        <f>242.732+0.259</f>
        <v>242.99099999999999</v>
      </c>
      <c r="H11" s="334"/>
      <c r="I11" s="214">
        <f>73.26+16.661</f>
        <v>89.921</v>
      </c>
      <c r="J11" s="344"/>
      <c r="K11" s="213"/>
      <c r="L11" s="334"/>
      <c r="M11" s="213">
        <v>124.8</v>
      </c>
      <c r="N11" s="247"/>
    </row>
    <row r="12" spans="2:14" ht="9.75" customHeight="1">
      <c r="B12" s="169"/>
      <c r="C12" s="193"/>
      <c r="D12" s="194"/>
      <c r="E12" s="215"/>
      <c r="F12" s="335"/>
      <c r="G12" s="216"/>
      <c r="H12" s="335"/>
      <c r="I12" s="217"/>
      <c r="J12" s="346"/>
      <c r="K12" s="216"/>
      <c r="L12" s="335"/>
      <c r="M12" s="216"/>
      <c r="N12" s="247"/>
    </row>
    <row r="13" spans="2:14" ht="15" customHeight="1">
      <c r="B13" s="195" t="s">
        <v>171</v>
      </c>
      <c r="C13" s="196"/>
      <c r="D13" s="197"/>
      <c r="E13" s="218">
        <v>409.2</v>
      </c>
      <c r="F13" s="336"/>
      <c r="G13" s="219">
        <f>27.117+9.943</f>
        <v>37.06</v>
      </c>
      <c r="H13" s="340"/>
      <c r="I13" s="220">
        <f>253.556+151.03</f>
        <v>404.586</v>
      </c>
      <c r="J13" s="336"/>
      <c r="K13" s="220">
        <v>777.86</v>
      </c>
      <c r="L13" s="336"/>
      <c r="M13" s="220">
        <v>175.872</v>
      </c>
      <c r="N13" s="38"/>
    </row>
    <row r="14" spans="2:14" ht="9.75" customHeight="1">
      <c r="B14" s="195"/>
      <c r="C14" s="196"/>
      <c r="D14" s="197"/>
      <c r="E14" s="211"/>
      <c r="F14" s="333"/>
      <c r="G14" s="221"/>
      <c r="H14" s="341"/>
      <c r="I14" s="280"/>
      <c r="J14" s="341"/>
      <c r="K14" s="222"/>
      <c r="L14" s="333"/>
      <c r="M14" s="222"/>
      <c r="N14" s="38"/>
    </row>
    <row r="15" spans="2:14" ht="15" customHeight="1">
      <c r="B15" s="169" t="s">
        <v>172</v>
      </c>
      <c r="C15" s="193"/>
      <c r="D15" s="194"/>
      <c r="E15" s="236">
        <v>89</v>
      </c>
      <c r="F15" s="334"/>
      <c r="G15" s="223">
        <f>3.349+17.754</f>
        <v>21.103</v>
      </c>
      <c r="H15" s="342"/>
      <c r="I15" s="224"/>
      <c r="J15" s="337"/>
      <c r="K15" s="213"/>
      <c r="L15" s="334"/>
      <c r="M15" s="213">
        <v>51.6</v>
      </c>
      <c r="N15" s="247"/>
    </row>
    <row r="16" spans="2:14" ht="9.75" customHeight="1">
      <c r="B16" s="169"/>
      <c r="C16" s="193"/>
      <c r="D16" s="194"/>
      <c r="E16" s="215"/>
      <c r="F16" s="335"/>
      <c r="G16" s="225"/>
      <c r="H16" s="343"/>
      <c r="I16" s="281"/>
      <c r="J16" s="343" t="s">
        <v>146</v>
      </c>
      <c r="K16" s="216"/>
      <c r="L16" s="335"/>
      <c r="M16" s="216"/>
      <c r="N16" s="247"/>
    </row>
    <row r="17" spans="2:14" ht="15" customHeight="1">
      <c r="B17" s="195" t="s">
        <v>173</v>
      </c>
      <c r="C17" s="196"/>
      <c r="D17" s="197"/>
      <c r="E17" s="239">
        <v>40.9</v>
      </c>
      <c r="F17" s="336"/>
      <c r="G17" s="220">
        <v>0.628</v>
      </c>
      <c r="H17" s="336"/>
      <c r="I17" s="220">
        <v>5.542</v>
      </c>
      <c r="J17" s="336"/>
      <c r="K17" s="220">
        <v>7.48</v>
      </c>
      <c r="L17" s="336"/>
      <c r="M17" s="220">
        <v>0.87</v>
      </c>
      <c r="N17" s="38"/>
    </row>
    <row r="18" spans="2:14" ht="9.75" customHeight="1">
      <c r="B18" s="195"/>
      <c r="C18" s="196"/>
      <c r="D18" s="197"/>
      <c r="E18" s="211"/>
      <c r="F18" s="333"/>
      <c r="G18" s="212"/>
      <c r="H18" s="339"/>
      <c r="I18" s="282"/>
      <c r="J18" s="339"/>
      <c r="K18" s="222"/>
      <c r="L18" s="333"/>
      <c r="M18" s="222"/>
      <c r="N18" s="38"/>
    </row>
    <row r="19" spans="2:14" ht="15" customHeight="1">
      <c r="B19" s="708" t="s">
        <v>256</v>
      </c>
      <c r="C19" s="709"/>
      <c r="D19" s="710"/>
      <c r="E19" s="236">
        <v>561</v>
      </c>
      <c r="F19" s="337"/>
      <c r="G19" s="214">
        <v>977.8</v>
      </c>
      <c r="H19" s="344"/>
      <c r="I19" s="213">
        <v>80.95</v>
      </c>
      <c r="J19" s="334"/>
      <c r="K19" s="213">
        <v>288.28</v>
      </c>
      <c r="L19" s="334"/>
      <c r="M19" s="213">
        <v>122.6</v>
      </c>
      <c r="N19" s="247"/>
    </row>
    <row r="20" spans="2:14" ht="9.75" customHeight="1">
      <c r="B20" s="198"/>
      <c r="C20" s="199"/>
      <c r="D20" s="199"/>
      <c r="E20" s="226"/>
      <c r="F20" s="338"/>
      <c r="G20" s="227"/>
      <c r="H20" s="345"/>
      <c r="I20" s="228"/>
      <c r="J20" s="347"/>
      <c r="K20" s="228"/>
      <c r="L20" s="347"/>
      <c r="M20" s="228"/>
      <c r="N20" s="248"/>
    </row>
    <row r="21" spans="2:13" ht="4.5" customHeight="1">
      <c r="B21" s="57"/>
      <c r="C21" s="57"/>
      <c r="D21" s="58"/>
      <c r="E21" s="59"/>
      <c r="F21" s="59"/>
      <c r="G21" s="60"/>
      <c r="H21" s="60"/>
      <c r="I21" s="59"/>
      <c r="J21" s="59"/>
      <c r="K21" s="59"/>
      <c r="L21" s="59"/>
      <c r="M21" s="59"/>
    </row>
    <row r="22" spans="2:15" ht="16.5" customHeight="1">
      <c r="B22" s="52"/>
      <c r="C22" s="52"/>
      <c r="D22" s="53"/>
      <c r="E22" s="702" t="s">
        <v>99</v>
      </c>
      <c r="F22" s="703"/>
      <c r="G22" s="703"/>
      <c r="H22" s="703"/>
      <c r="I22" s="703"/>
      <c r="J22" s="703"/>
      <c r="K22" s="703"/>
      <c r="L22" s="703"/>
      <c r="M22" s="703"/>
      <c r="N22" s="704"/>
      <c r="O22" s="172"/>
    </row>
    <row r="23" spans="2:15" ht="9.75" customHeight="1">
      <c r="B23" s="62"/>
      <c r="C23" s="19"/>
      <c r="D23" s="54"/>
      <c r="E23" s="698" t="s">
        <v>131</v>
      </c>
      <c r="F23" s="699"/>
      <c r="G23" s="699"/>
      <c r="H23" s="699"/>
      <c r="I23" s="699"/>
      <c r="J23" s="699"/>
      <c r="K23" s="699"/>
      <c r="L23" s="699"/>
      <c r="M23" s="699"/>
      <c r="N23" s="700"/>
      <c r="O23" s="172"/>
    </row>
    <row r="24" spans="2:15" ht="15" customHeight="1">
      <c r="B24" s="19"/>
      <c r="C24" s="19"/>
      <c r="D24" s="54"/>
      <c r="E24" s="229">
        <v>2008</v>
      </c>
      <c r="F24" s="348"/>
      <c r="G24" s="230">
        <v>2007</v>
      </c>
      <c r="H24" s="348"/>
      <c r="I24" s="230">
        <v>2008</v>
      </c>
      <c r="J24" s="348"/>
      <c r="K24" s="230">
        <v>2007</v>
      </c>
      <c r="L24" s="348"/>
      <c r="M24" s="230">
        <v>2008</v>
      </c>
      <c r="N24" s="246"/>
      <c r="O24" s="172"/>
    </row>
    <row r="25" spans="2:15" ht="15" customHeight="1">
      <c r="B25" s="201" t="s">
        <v>105</v>
      </c>
      <c r="C25" s="200"/>
      <c r="D25" s="202"/>
      <c r="E25" s="231">
        <v>1877.7</v>
      </c>
      <c r="F25" s="349"/>
      <c r="G25" s="210">
        <v>1922.873</v>
      </c>
      <c r="H25" s="332"/>
      <c r="I25" s="210">
        <v>346.42</v>
      </c>
      <c r="J25" s="332"/>
      <c r="K25" s="210">
        <v>1135.47</v>
      </c>
      <c r="L25" s="332"/>
      <c r="M25" s="210">
        <v>216.276</v>
      </c>
      <c r="N25" s="38"/>
      <c r="O25" s="172"/>
    </row>
    <row r="26" spans="2:15" ht="9.75" customHeight="1">
      <c r="B26" s="55"/>
      <c r="C26" s="56"/>
      <c r="D26" s="190"/>
      <c r="E26" s="232"/>
      <c r="F26" s="350"/>
      <c r="G26" s="222"/>
      <c r="H26" s="333"/>
      <c r="I26" s="222"/>
      <c r="J26" s="333"/>
      <c r="K26" s="222"/>
      <c r="L26" s="333"/>
      <c r="M26" s="212"/>
      <c r="N26" s="38"/>
      <c r="O26" s="172"/>
    </row>
    <row r="27" spans="2:15" ht="15" customHeight="1">
      <c r="B27" s="169" t="s">
        <v>106</v>
      </c>
      <c r="C27" s="193"/>
      <c r="D27" s="203"/>
      <c r="E27" s="236">
        <v>442.7</v>
      </c>
      <c r="F27" s="342"/>
      <c r="G27" s="213">
        <v>2656.613</v>
      </c>
      <c r="H27" s="334"/>
      <c r="I27" s="213">
        <f>22.081+0.175</f>
        <v>22.256</v>
      </c>
      <c r="J27" s="334"/>
      <c r="K27" s="213">
        <v>2379.7</v>
      </c>
      <c r="L27" s="334"/>
      <c r="M27" s="213">
        <v>2116.24</v>
      </c>
      <c r="N27" s="247"/>
      <c r="O27" s="172"/>
    </row>
    <row r="28" spans="2:15" ht="9.75" customHeight="1">
      <c r="B28" s="159"/>
      <c r="C28" s="160"/>
      <c r="D28" s="163"/>
      <c r="E28" s="237"/>
      <c r="F28" s="351"/>
      <c r="G28" s="216"/>
      <c r="H28" s="335"/>
      <c r="I28" s="216"/>
      <c r="J28" s="335"/>
      <c r="K28" s="216"/>
      <c r="L28" s="335"/>
      <c r="M28" s="216"/>
      <c r="N28" s="247"/>
      <c r="O28" s="172"/>
    </row>
    <row r="29" spans="2:15" ht="15" customHeight="1">
      <c r="B29" s="705" t="s">
        <v>145</v>
      </c>
      <c r="C29" s="680"/>
      <c r="D29" s="706"/>
      <c r="E29" s="239">
        <v>145.3</v>
      </c>
      <c r="F29" s="340"/>
      <c r="G29" s="220">
        <f>396.539+75.762</f>
        <v>472.301</v>
      </c>
      <c r="H29" s="336"/>
      <c r="I29" s="234"/>
      <c r="J29" s="357"/>
      <c r="K29" s="220">
        <v>1559.88</v>
      </c>
      <c r="L29" s="336"/>
      <c r="M29" s="220">
        <v>64</v>
      </c>
      <c r="N29" s="38"/>
      <c r="O29" s="172"/>
    </row>
    <row r="30" spans="2:15" ht="9.75" customHeight="1">
      <c r="B30" s="67"/>
      <c r="C30" s="18"/>
      <c r="D30" s="187"/>
      <c r="E30" s="235"/>
      <c r="F30" s="352"/>
      <c r="G30" s="222"/>
      <c r="H30" s="333"/>
      <c r="I30" s="212"/>
      <c r="J30" s="358"/>
      <c r="K30" s="222"/>
      <c r="L30" s="333"/>
      <c r="M30" s="222"/>
      <c r="N30" s="38"/>
      <c r="O30" s="172"/>
    </row>
    <row r="31" spans="2:15" ht="15" customHeight="1">
      <c r="B31" s="169" t="s">
        <v>132</v>
      </c>
      <c r="C31" s="193"/>
      <c r="D31" s="204"/>
      <c r="E31" s="236">
        <v>124.1</v>
      </c>
      <c r="F31" s="337"/>
      <c r="G31" s="213">
        <v>814.226</v>
      </c>
      <c r="H31" s="334"/>
      <c r="I31" s="214"/>
      <c r="J31" s="344"/>
      <c r="K31" s="223">
        <v>186.6</v>
      </c>
      <c r="L31" s="342"/>
      <c r="M31" s="223">
        <v>2464</v>
      </c>
      <c r="N31" s="247"/>
      <c r="O31" s="172"/>
    </row>
    <row r="32" spans="2:15" ht="9.75" customHeight="1">
      <c r="B32" s="159"/>
      <c r="C32" s="160"/>
      <c r="D32" s="164"/>
      <c r="E32" s="237"/>
      <c r="F32" s="353"/>
      <c r="G32" s="216"/>
      <c r="H32" s="335"/>
      <c r="I32" s="217"/>
      <c r="J32" s="346"/>
      <c r="K32" s="238"/>
      <c r="L32" s="561" t="s">
        <v>169</v>
      </c>
      <c r="M32" s="238"/>
      <c r="N32" s="247"/>
      <c r="O32" s="172"/>
    </row>
    <row r="33" spans="2:15" ht="15" customHeight="1">
      <c r="B33" s="707" t="s">
        <v>165</v>
      </c>
      <c r="C33" s="707"/>
      <c r="D33" s="707"/>
      <c r="E33" s="239">
        <v>1498</v>
      </c>
      <c r="F33" s="354"/>
      <c r="G33" s="219">
        <v>332.95</v>
      </c>
      <c r="H33" s="340"/>
      <c r="I33" s="220">
        <v>187.474</v>
      </c>
      <c r="J33" s="336"/>
      <c r="K33" s="240">
        <v>4868.6</v>
      </c>
      <c r="L33" s="360"/>
      <c r="M33" s="220">
        <v>85</v>
      </c>
      <c r="N33" s="38"/>
      <c r="O33" s="172"/>
    </row>
    <row r="34" spans="2:15" ht="9.75" customHeight="1">
      <c r="B34" s="90"/>
      <c r="C34" s="91"/>
      <c r="D34" s="188"/>
      <c r="E34" s="241"/>
      <c r="F34" s="355"/>
      <c r="G34" s="242"/>
      <c r="H34" s="356"/>
      <c r="I34" s="243"/>
      <c r="J34" s="359"/>
      <c r="K34" s="244"/>
      <c r="L34" s="361"/>
      <c r="M34" s="243"/>
      <c r="N34" s="245"/>
      <c r="O34" s="172"/>
    </row>
    <row r="35" spans="2:13" ht="24.75" customHeight="1">
      <c r="B35" s="680" t="s">
        <v>193</v>
      </c>
      <c r="C35" s="680"/>
      <c r="D35" s="680"/>
      <c r="E35" s="680"/>
      <c r="F35" s="680"/>
      <c r="G35" s="680"/>
      <c r="H35" s="680"/>
      <c r="I35" s="680"/>
      <c r="J35" s="680"/>
      <c r="K35" s="680"/>
      <c r="L35" s="680"/>
      <c r="M35" s="680"/>
    </row>
    <row r="36" spans="2:13" ht="12" customHeight="1">
      <c r="B36" s="32" t="s">
        <v>134</v>
      </c>
      <c r="D36" s="3"/>
      <c r="E36" s="3"/>
      <c r="F36" s="3"/>
      <c r="G36" s="3"/>
      <c r="H36" s="3"/>
      <c r="I36" s="3"/>
      <c r="J36" s="3"/>
      <c r="K36" s="3"/>
      <c r="L36" s="3"/>
      <c r="M36" s="3"/>
    </row>
    <row r="37" spans="2:13" ht="12.75" customHeight="1">
      <c r="B37" s="574" t="s">
        <v>175</v>
      </c>
      <c r="C37" s="562"/>
      <c r="D37" s="562"/>
      <c r="E37" s="562"/>
      <c r="F37" s="562"/>
      <c r="G37" s="562"/>
      <c r="H37" s="562"/>
      <c r="I37" s="562"/>
      <c r="J37" s="562"/>
      <c r="K37" s="562"/>
      <c r="L37" s="562"/>
      <c r="M37" s="562"/>
    </row>
    <row r="38" spans="2:13" ht="12.75" customHeight="1">
      <c r="B38" s="574" t="s">
        <v>293</v>
      </c>
      <c r="C38" s="562"/>
      <c r="D38" s="562"/>
      <c r="E38" s="562"/>
      <c r="F38" s="562"/>
      <c r="G38" s="562"/>
      <c r="H38" s="562"/>
      <c r="I38" s="562"/>
      <c r="J38" s="562"/>
      <c r="K38" s="562"/>
      <c r="L38" s="562"/>
      <c r="M38" s="562"/>
    </row>
    <row r="39" spans="2:13" ht="12.75" customHeight="1">
      <c r="B39" s="574" t="s">
        <v>176</v>
      </c>
      <c r="C39" s="562"/>
      <c r="D39" s="562"/>
      <c r="E39" s="562"/>
      <c r="F39" s="562"/>
      <c r="G39" s="562"/>
      <c r="H39" s="562"/>
      <c r="I39" s="562"/>
      <c r="J39" s="562"/>
      <c r="K39" s="562"/>
      <c r="L39" s="562"/>
      <c r="M39" s="562"/>
    </row>
    <row r="40" spans="2:13" ht="12.75" customHeight="1">
      <c r="B40" s="508" t="s">
        <v>317</v>
      </c>
      <c r="C40" s="12"/>
      <c r="D40" s="12"/>
      <c r="E40" s="12"/>
      <c r="F40" s="12"/>
      <c r="G40" s="12"/>
      <c r="H40" s="12"/>
      <c r="I40" s="12"/>
      <c r="J40" s="12"/>
      <c r="K40" s="12"/>
      <c r="L40" s="12"/>
      <c r="M40" s="12"/>
    </row>
    <row r="41" ht="12.75" customHeight="1">
      <c r="B41" s="508" t="s">
        <v>316</v>
      </c>
    </row>
  </sheetData>
  <mergeCells count="12">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1"/>
  <sheetViews>
    <sheetView workbookViewId="0" topLeftCell="A1">
      <selection activeCell="F12" sqref="F12"/>
    </sheetView>
  </sheetViews>
  <sheetFormatPr defaultColWidth="9.140625" defaultRowHeight="12.75"/>
  <cols>
    <col min="1" max="1" width="0.42578125" style="0" customWidth="1"/>
    <col min="2" max="2" width="12.7109375" style="0" customWidth="1"/>
    <col min="3" max="3" width="1.421875" style="0" customWidth="1"/>
    <col min="4" max="4" width="84.00390625" style="0" customWidth="1"/>
  </cols>
  <sheetData>
    <row r="1" spans="2:4" ht="14.25" customHeight="1">
      <c r="B1" s="271"/>
      <c r="C1" s="271"/>
      <c r="D1" s="13" t="s">
        <v>41</v>
      </c>
    </row>
    <row r="2" spans="2:4" ht="19.5" customHeight="1">
      <c r="B2" s="610" t="s">
        <v>179</v>
      </c>
      <c r="C2" s="610"/>
      <c r="D2" s="610"/>
    </row>
    <row r="3" spans="2:4" ht="48.75" customHeight="1">
      <c r="B3" s="272" t="s">
        <v>233</v>
      </c>
      <c r="C3" s="273"/>
      <c r="D3" s="289" t="s">
        <v>292</v>
      </c>
    </row>
    <row r="4" spans="2:4" ht="48.75" customHeight="1">
      <c r="B4" s="272" t="s">
        <v>180</v>
      </c>
      <c r="C4" s="273"/>
      <c r="D4" s="289" t="s">
        <v>291</v>
      </c>
    </row>
    <row r="5" spans="2:4" ht="23.25" customHeight="1">
      <c r="B5" s="612" t="s">
        <v>181</v>
      </c>
      <c r="C5" s="274"/>
      <c r="D5" s="288" t="s">
        <v>289</v>
      </c>
    </row>
    <row r="6" spans="2:4" ht="36.75" customHeight="1">
      <c r="B6" s="601"/>
      <c r="C6" s="275"/>
      <c r="D6" s="577" t="s">
        <v>290</v>
      </c>
    </row>
    <row r="7" spans="2:4" ht="60.75" customHeight="1">
      <c r="B7" s="272" t="s">
        <v>182</v>
      </c>
      <c r="C7" s="275"/>
      <c r="D7" s="287" t="s">
        <v>326</v>
      </c>
    </row>
    <row r="8" spans="2:4" ht="59.25" customHeight="1">
      <c r="B8" s="272" t="s">
        <v>85</v>
      </c>
      <c r="C8" s="274"/>
      <c r="D8" s="287" t="s">
        <v>327</v>
      </c>
    </row>
    <row r="9" spans="2:4" ht="36.75" customHeight="1">
      <c r="B9" s="612" t="s">
        <v>183</v>
      </c>
      <c r="C9" s="276"/>
      <c r="D9" s="578" t="s">
        <v>323</v>
      </c>
    </row>
    <row r="10" spans="2:4" ht="27" customHeight="1">
      <c r="B10" s="602"/>
      <c r="C10" s="277"/>
      <c r="D10" s="579" t="s">
        <v>324</v>
      </c>
    </row>
    <row r="11" spans="2:4" ht="39" customHeight="1">
      <c r="B11" s="601"/>
      <c r="C11" s="278"/>
      <c r="D11" s="580" t="s">
        <v>325</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B55"/>
  <sheetViews>
    <sheetView workbookViewId="0" topLeftCell="A1">
      <selection activeCell="K11" sqref="K1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5" width="9.140625" style="5" customWidth="1"/>
    <col min="26" max="26" width="9.57421875" style="5" customWidth="1"/>
    <col min="27" max="27" width="9.8515625" style="5" customWidth="1"/>
    <col min="28" max="28" width="7.421875" style="5" customWidth="1"/>
    <col min="29" max="16384" width="9.140625" style="5" customWidth="1"/>
  </cols>
  <sheetData>
    <row r="1" spans="2:15" ht="14.25" customHeight="1">
      <c r="B1" s="94"/>
      <c r="C1" s="25"/>
      <c r="D1" s="25"/>
      <c r="E1" s="25"/>
      <c r="F1" s="12"/>
      <c r="G1" s="12"/>
      <c r="I1" s="13" t="s">
        <v>42</v>
      </c>
      <c r="J1" s="26"/>
      <c r="K1" s="26"/>
      <c r="L1" s="26"/>
      <c r="N1" s="26"/>
      <c r="O1" s="26"/>
    </row>
    <row r="2" spans="2:15" ht="30" customHeight="1">
      <c r="B2" s="583" t="s">
        <v>162</v>
      </c>
      <c r="C2" s="583"/>
      <c r="D2" s="583"/>
      <c r="E2" s="583"/>
      <c r="F2" s="583"/>
      <c r="G2" s="583"/>
      <c r="H2" s="583"/>
      <c r="I2" s="583"/>
      <c r="J2" s="95"/>
      <c r="K2" s="95"/>
      <c r="L2" s="95"/>
      <c r="M2" s="95"/>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59</v>
      </c>
      <c r="C26" s="28"/>
      <c r="D26" s="28"/>
      <c r="E26" s="28"/>
      <c r="F26" s="28"/>
      <c r="G26" s="28"/>
      <c r="H26" s="28"/>
      <c r="I26" s="2"/>
      <c r="J26" s="2"/>
      <c r="K26" s="2"/>
      <c r="L26" s="2"/>
      <c r="M26" s="2"/>
      <c r="N26" s="2"/>
      <c r="O26" s="2"/>
    </row>
    <row r="27" spans="2:15" ht="12.75" customHeight="1">
      <c r="B27" s="586" t="s">
        <v>187</v>
      </c>
      <c r="C27" s="586"/>
      <c r="D27" s="586"/>
      <c r="E27" s="586"/>
      <c r="F27" s="586"/>
      <c r="G27" s="586"/>
      <c r="H27" s="586"/>
      <c r="I27" s="586"/>
      <c r="J27" s="97"/>
      <c r="K27" s="97"/>
      <c r="L27" s="97"/>
      <c r="M27" s="97"/>
      <c r="N27" s="29"/>
      <c r="O27" s="2"/>
    </row>
    <row r="28" spans="2:13" ht="12.75" customHeight="1">
      <c r="B28" s="585" t="s">
        <v>188</v>
      </c>
      <c r="C28" s="585"/>
      <c r="D28" s="585"/>
      <c r="E28" s="585"/>
      <c r="F28" s="585"/>
      <c r="G28" s="585"/>
      <c r="H28" s="585"/>
      <c r="I28" s="585"/>
      <c r="J28" s="96"/>
      <c r="K28" s="96"/>
      <c r="L28" s="96"/>
      <c r="M28" s="96"/>
    </row>
    <row r="29" spans="2:9" ht="12.75" customHeight="1">
      <c r="B29" s="584" t="s">
        <v>230</v>
      </c>
      <c r="C29" s="584"/>
      <c r="D29" s="584"/>
      <c r="E29" s="584"/>
      <c r="F29" s="584"/>
      <c r="G29" s="584"/>
      <c r="H29" s="584"/>
      <c r="I29" s="508"/>
    </row>
    <row r="30" spans="2:8" ht="16.5" customHeight="1">
      <c r="B30" s="93"/>
      <c r="C30" s="93"/>
      <c r="D30" s="93"/>
      <c r="E30" s="93"/>
      <c r="F30" s="93"/>
      <c r="G30" s="93"/>
      <c r="H30" s="93"/>
    </row>
    <row r="31" spans="2:10" ht="18" customHeight="1">
      <c r="B31" s="582" t="s">
        <v>164</v>
      </c>
      <c r="C31" s="582"/>
      <c r="D31" s="582"/>
      <c r="E31" s="582"/>
      <c r="F31" s="582"/>
      <c r="G31" s="582"/>
      <c r="H31" s="582"/>
      <c r="I31" s="582"/>
      <c r="J31" s="95"/>
    </row>
    <row r="32" spans="2:9" ht="32.25" customHeight="1">
      <c r="B32" s="549" t="s">
        <v>231</v>
      </c>
      <c r="C32" s="548"/>
      <c r="D32" s="170" t="s">
        <v>281</v>
      </c>
      <c r="E32" s="509">
        <v>0.0233</v>
      </c>
      <c r="F32" s="170" t="s">
        <v>278</v>
      </c>
      <c r="G32" s="509">
        <v>0.02</v>
      </c>
      <c r="H32" s="171" t="s">
        <v>280</v>
      </c>
      <c r="I32" s="510">
        <v>0.007</v>
      </c>
    </row>
    <row r="33" spans="2:23" ht="16.5" customHeight="1">
      <c r="B33" s="105" t="s">
        <v>85</v>
      </c>
      <c r="C33" s="564"/>
      <c r="D33" s="603" t="s">
        <v>281</v>
      </c>
      <c r="E33" s="595">
        <v>0.016</v>
      </c>
      <c r="F33" s="603" t="s">
        <v>279</v>
      </c>
      <c r="G33" s="595">
        <v>0.012</v>
      </c>
      <c r="H33" s="593" t="s">
        <v>280</v>
      </c>
      <c r="I33" s="599">
        <v>-0.003</v>
      </c>
      <c r="L33" s="99"/>
      <c r="M33" s="99"/>
      <c r="N33" s="99"/>
      <c r="O33" s="99"/>
      <c r="P33" s="99"/>
      <c r="Q33" s="99"/>
      <c r="R33" s="99"/>
      <c r="S33" s="99"/>
      <c r="T33" s="99"/>
      <c r="U33" s="99"/>
      <c r="V33" s="99"/>
      <c r="W33" s="99"/>
    </row>
    <row r="34" spans="2:23" ht="14.25" customHeight="1">
      <c r="B34" s="100" t="s">
        <v>35</v>
      </c>
      <c r="C34" s="565"/>
      <c r="D34" s="592"/>
      <c r="E34" s="596"/>
      <c r="F34" s="594"/>
      <c r="G34" s="596"/>
      <c r="H34" s="594"/>
      <c r="I34" s="600"/>
      <c r="L34" s="99"/>
      <c r="M34" s="99"/>
      <c r="N34" s="99"/>
      <c r="O34" s="99"/>
      <c r="P34" s="99"/>
      <c r="Q34" s="99"/>
      <c r="R34" s="99"/>
      <c r="S34" s="99"/>
      <c r="T34" s="99"/>
      <c r="U34" s="99"/>
      <c r="V34" s="99"/>
      <c r="W34" s="99"/>
    </row>
    <row r="35" spans="2:23" ht="16.5" customHeight="1">
      <c r="B35" s="105" t="s">
        <v>99</v>
      </c>
      <c r="C35" s="564"/>
      <c r="D35" s="603" t="s">
        <v>281</v>
      </c>
      <c r="E35" s="595">
        <v>0.023</v>
      </c>
      <c r="F35" s="603" t="s">
        <v>279</v>
      </c>
      <c r="G35" s="595">
        <v>0.02</v>
      </c>
      <c r="H35" s="593" t="s">
        <v>280</v>
      </c>
      <c r="I35" s="599">
        <v>-0.021</v>
      </c>
      <c r="K35" s="72"/>
      <c r="L35" s="99"/>
      <c r="M35" s="99"/>
      <c r="N35" s="99"/>
      <c r="O35" s="99"/>
      <c r="P35" s="99"/>
      <c r="Q35" s="99"/>
      <c r="R35" s="99"/>
      <c r="S35" s="99"/>
      <c r="T35" s="99"/>
      <c r="U35" s="99"/>
      <c r="V35" s="99"/>
      <c r="W35" s="99"/>
    </row>
    <row r="36" spans="2:23" ht="16.5" customHeight="1">
      <c r="B36" s="101" t="s">
        <v>36</v>
      </c>
      <c r="C36" s="566"/>
      <c r="D36" s="581"/>
      <c r="E36" s="598"/>
      <c r="F36" s="597"/>
      <c r="G36" s="598"/>
      <c r="H36" s="597"/>
      <c r="I36" s="587"/>
      <c r="K36" s="73"/>
      <c r="L36" s="99"/>
      <c r="M36" s="99"/>
      <c r="N36" s="99"/>
      <c r="O36" s="99"/>
      <c r="P36" s="99"/>
      <c r="Q36" s="99"/>
      <c r="R36" s="99"/>
      <c r="S36" s="99"/>
      <c r="T36" s="99"/>
      <c r="U36" s="99"/>
      <c r="V36" s="99"/>
      <c r="W36" s="99"/>
    </row>
    <row r="37" spans="2:8" ht="40.5" customHeight="1">
      <c r="B37" s="71"/>
      <c r="C37" s="71"/>
      <c r="D37" s="71"/>
      <c r="E37" s="71"/>
      <c r="F37" s="71"/>
      <c r="G37" s="71"/>
      <c r="H37" s="71"/>
    </row>
    <row r="38" spans="2:11" ht="40.5" customHeight="1">
      <c r="B38" s="71"/>
      <c r="C38" s="71"/>
      <c r="D38" s="71"/>
      <c r="E38" s="71"/>
      <c r="F38" s="71"/>
      <c r="G38" s="71"/>
      <c r="H38" s="71"/>
      <c r="K38" s="33"/>
    </row>
    <row r="39" ht="12.75">
      <c r="K39" s="7" t="s">
        <v>156</v>
      </c>
    </row>
    <row r="40" spans="11:28" ht="22.5" customHeight="1">
      <c r="K40" s="34"/>
      <c r="L40" s="284">
        <v>1995</v>
      </c>
      <c r="M40" s="284">
        <v>1996</v>
      </c>
      <c r="N40" s="284">
        <v>1997</v>
      </c>
      <c r="O40" s="284">
        <v>1998</v>
      </c>
      <c r="P40" s="284">
        <v>1999</v>
      </c>
      <c r="Q40" s="284">
        <v>2000</v>
      </c>
      <c r="R40" s="284">
        <v>2001</v>
      </c>
      <c r="S40" s="284">
        <v>2002</v>
      </c>
      <c r="T40" s="284">
        <v>2003</v>
      </c>
      <c r="U40" s="284">
        <v>2004</v>
      </c>
      <c r="V40" s="284">
        <v>2005</v>
      </c>
      <c r="W40" s="284">
        <v>2006</v>
      </c>
      <c r="X40" s="284">
        <v>2007</v>
      </c>
      <c r="Y40" s="284">
        <v>2008</v>
      </c>
      <c r="Z40" s="444" t="s">
        <v>283</v>
      </c>
      <c r="AA40" s="444" t="s">
        <v>284</v>
      </c>
      <c r="AB40" s="444" t="s">
        <v>282</v>
      </c>
    </row>
    <row r="41" spans="11:28" ht="12.75">
      <c r="K41" s="5" t="s">
        <v>285</v>
      </c>
      <c r="L41" s="5">
        <v>7980.5022</v>
      </c>
      <c r="M41" s="5">
        <v>8126.2057</v>
      </c>
      <c r="N41" s="5">
        <v>8347.2008</v>
      </c>
      <c r="O41" s="31">
        <v>8595.1088</v>
      </c>
      <c r="P41" s="31">
        <v>8856.7075</v>
      </c>
      <c r="Q41" s="5">
        <v>9201.9792</v>
      </c>
      <c r="R41" s="5">
        <v>9383.801</v>
      </c>
      <c r="S41" s="5">
        <v>9500.9887</v>
      </c>
      <c r="T41" s="5">
        <v>9628.373300000001</v>
      </c>
      <c r="U41" s="5">
        <v>9869.9859</v>
      </c>
      <c r="V41" s="5">
        <v>10064.7622</v>
      </c>
      <c r="W41" s="5">
        <v>10385.3676</v>
      </c>
      <c r="X41" s="5">
        <v>10683.9846</v>
      </c>
      <c r="Y41" s="5">
        <v>10763.536</v>
      </c>
      <c r="Z41" s="283">
        <f>(POWER((Y41/L41),1/13)-1)</f>
        <v>0.023279352772010764</v>
      </c>
      <c r="AA41" s="283">
        <f>(POWER((Y41/Q41),1/8)-1)</f>
        <v>0.01978639810282079</v>
      </c>
      <c r="AB41" s="283">
        <f>Y41/X41-1</f>
        <v>0.007445854985601574</v>
      </c>
    </row>
    <row r="42" spans="11:28" ht="12.75">
      <c r="K42" s="5" t="s">
        <v>36</v>
      </c>
      <c r="L42" s="448">
        <v>3059.796576</v>
      </c>
      <c r="M42" s="448">
        <v>3095.871592</v>
      </c>
      <c r="N42" s="449">
        <v>3202.4221270000003</v>
      </c>
      <c r="O42" s="450">
        <v>3297.3598795509997</v>
      </c>
      <c r="P42" s="448">
        <v>3376.82091400294</v>
      </c>
      <c r="Q42" s="448">
        <v>3499.371804242224</v>
      </c>
      <c r="R42" s="448">
        <v>3544.2703618522573</v>
      </c>
      <c r="S42" s="448">
        <v>3608.025070553031</v>
      </c>
      <c r="T42" s="448">
        <v>3651.6130539546243</v>
      </c>
      <c r="U42" s="448">
        <v>3861.434181860433</v>
      </c>
      <c r="V42" s="448">
        <v>3952.573058650133</v>
      </c>
      <c r="W42" s="448">
        <v>4075.951139152945</v>
      </c>
      <c r="X42" s="448">
        <v>4176.653927879</v>
      </c>
      <c r="Y42" s="448">
        <v>4090.5333317999994</v>
      </c>
      <c r="Z42" s="283">
        <f>(POWER((Y42/L42),1/13)-1)</f>
        <v>0.022584085130594955</v>
      </c>
      <c r="AA42" s="283">
        <f>(POWER((Y42/Q42),1/8)-1)</f>
        <v>0.019703079694737502</v>
      </c>
      <c r="AB42" s="283">
        <f>Y42/X42-1</f>
        <v>-0.020619519252995544</v>
      </c>
    </row>
    <row r="43" spans="11:28" ht="12.75">
      <c r="K43" s="5" t="s">
        <v>35</v>
      </c>
      <c r="L43" s="448">
        <v>5327.285293488345</v>
      </c>
      <c r="M43" s="448">
        <v>5419.041095642468</v>
      </c>
      <c r="N43" s="449">
        <v>5526.588229249359</v>
      </c>
      <c r="O43" s="450">
        <v>5654.828404460229</v>
      </c>
      <c r="P43" s="448">
        <v>5789.472076625839</v>
      </c>
      <c r="Q43" s="448">
        <v>5921.389739831542</v>
      </c>
      <c r="R43" s="448">
        <v>6008.670133278827</v>
      </c>
      <c r="S43" s="448">
        <v>6067.985272442676</v>
      </c>
      <c r="T43" s="448">
        <v>6118.792515263614</v>
      </c>
      <c r="U43" s="448">
        <v>6225.524626098507</v>
      </c>
      <c r="V43" s="448">
        <v>6266.383023000001</v>
      </c>
      <c r="W43" s="448">
        <v>6421.5939450000005</v>
      </c>
      <c r="X43" s="448">
        <v>6548.562244</v>
      </c>
      <c r="Y43" s="448">
        <v>6527.1058274</v>
      </c>
      <c r="Z43" s="283">
        <f>(POWER((Y43/L43),1/13)-1)</f>
        <v>0.01574746251657988</v>
      </c>
      <c r="AA43" s="283">
        <f>(POWER((Y43/Q43),1/8)-1)</f>
        <v>0.012248462795010573</v>
      </c>
      <c r="AB43" s="283">
        <f>Y43/X43-1</f>
        <v>-0.0032765080029069082</v>
      </c>
    </row>
    <row r="44" spans="11:25" ht="12.75">
      <c r="K44" s="5" t="s">
        <v>286</v>
      </c>
      <c r="L44" s="445"/>
      <c r="M44" s="445"/>
      <c r="N44" s="446"/>
      <c r="O44" s="447"/>
      <c r="P44" s="445"/>
      <c r="Q44" s="445"/>
      <c r="R44" s="445"/>
      <c r="S44" s="445"/>
      <c r="T44" s="445"/>
      <c r="U44" s="445"/>
      <c r="V44" s="445"/>
      <c r="W44" s="445"/>
      <c r="X44" s="445"/>
      <c r="Y44" s="445"/>
    </row>
    <row r="46" spans="12:25" ht="12.75">
      <c r="L46" s="285">
        <v>1995</v>
      </c>
      <c r="M46" s="285">
        <v>1996</v>
      </c>
      <c r="N46" s="285">
        <v>1997</v>
      </c>
      <c r="O46" s="285">
        <v>1998</v>
      </c>
      <c r="P46" s="285">
        <v>1999</v>
      </c>
      <c r="Q46" s="285">
        <v>2000</v>
      </c>
      <c r="R46" s="285">
        <v>2001</v>
      </c>
      <c r="S46" s="285">
        <v>2002</v>
      </c>
      <c r="T46" s="285">
        <v>2003</v>
      </c>
      <c r="U46" s="285">
        <v>2004</v>
      </c>
      <c r="V46" s="285">
        <v>2005</v>
      </c>
      <c r="W46" s="285">
        <v>2006</v>
      </c>
      <c r="X46" s="285">
        <v>2007</v>
      </c>
      <c r="Y46" s="285">
        <v>2008</v>
      </c>
    </row>
    <row r="47" spans="11:25" ht="22.5">
      <c r="K47" s="286" t="s">
        <v>100</v>
      </c>
      <c r="L47" s="98">
        <f aca="true" t="shared" si="0" ref="L47:X47">100*L43/$L43</f>
        <v>100.00000000000001</v>
      </c>
      <c r="M47" s="98">
        <f t="shared" si="0"/>
        <v>101.72237447591323</v>
      </c>
      <c r="N47" s="98">
        <f t="shared" si="0"/>
        <v>103.74117256315569</v>
      </c>
      <c r="O47" s="98">
        <f t="shared" si="0"/>
        <v>106.14840566868546</v>
      </c>
      <c r="P47" s="98">
        <f t="shared" si="0"/>
        <v>108.67584065194397</v>
      </c>
      <c r="Q47" s="98">
        <f t="shared" si="0"/>
        <v>111.15210493925271</v>
      </c>
      <c r="R47" s="98">
        <f t="shared" si="0"/>
        <v>112.79047023487468</v>
      </c>
      <c r="S47" s="98">
        <f t="shared" si="0"/>
        <v>113.90389172248209</v>
      </c>
      <c r="T47" s="98">
        <f t="shared" si="0"/>
        <v>114.85760904794691</v>
      </c>
      <c r="U47" s="98">
        <f t="shared" si="0"/>
        <v>116.86110810900439</v>
      </c>
      <c r="V47" s="98">
        <f t="shared" si="0"/>
        <v>117.6280727945908</v>
      </c>
      <c r="W47" s="98">
        <f t="shared" si="0"/>
        <v>120.54158152275518</v>
      </c>
      <c r="X47" s="98">
        <f t="shared" si="0"/>
        <v>122.92493987518273</v>
      </c>
      <c r="Y47" s="98">
        <f>100*Y43/$L43</f>
        <v>122.52217532592485</v>
      </c>
    </row>
    <row r="48" spans="11:25" ht="22.5">
      <c r="K48" s="286" t="s">
        <v>101</v>
      </c>
      <c r="L48" s="98">
        <f aca="true" t="shared" si="1" ref="L48:V48">100*L42/$L42</f>
        <v>100</v>
      </c>
      <c r="M48" s="98">
        <f t="shared" si="1"/>
        <v>101.17900046960507</v>
      </c>
      <c r="N48" s="98">
        <f t="shared" si="1"/>
        <v>104.66127559324389</v>
      </c>
      <c r="O48" s="98">
        <f t="shared" si="1"/>
        <v>107.7640227920498</v>
      </c>
      <c r="P48" s="98">
        <f t="shared" si="1"/>
        <v>110.36096126420856</v>
      </c>
      <c r="Q48" s="98">
        <f t="shared" si="1"/>
        <v>114.36615857701462</v>
      </c>
      <c r="R48" s="98">
        <f t="shared" si="1"/>
        <v>115.83352925002609</v>
      </c>
      <c r="S48" s="98">
        <f t="shared" si="1"/>
        <v>117.9171549786397</v>
      </c>
      <c r="T48" s="98">
        <f t="shared" si="1"/>
        <v>119.34169358174431</v>
      </c>
      <c r="U48" s="98">
        <f t="shared" si="1"/>
        <v>126.19904905274437</v>
      </c>
      <c r="V48" s="98">
        <f t="shared" si="1"/>
        <v>129.17764173124343</v>
      </c>
      <c r="W48" s="98">
        <f>100*W42/$L42</f>
        <v>133.20987320279116</v>
      </c>
      <c r="X48" s="98">
        <f>100*X42/$L42</f>
        <v>136.50103280195967</v>
      </c>
      <c r="Y48" s="98">
        <f>100*Y42/$L42</f>
        <v>133.68644712804593</v>
      </c>
    </row>
    <row r="49" spans="11:25" ht="33.75">
      <c r="K49" s="286" t="s">
        <v>232</v>
      </c>
      <c r="L49" s="98">
        <f aca="true" t="shared" si="2" ref="L49:V49">100*L41/$L41</f>
        <v>100</v>
      </c>
      <c r="M49" s="98">
        <f t="shared" si="2"/>
        <v>101.82574349769618</v>
      </c>
      <c r="N49" s="98">
        <f t="shared" si="2"/>
        <v>104.59493138163661</v>
      </c>
      <c r="O49" s="98">
        <f t="shared" si="2"/>
        <v>107.70135242867298</v>
      </c>
      <c r="P49" s="98">
        <f t="shared" si="2"/>
        <v>110.9793253361925</v>
      </c>
      <c r="Q49" s="98">
        <f t="shared" si="2"/>
        <v>115.30576609577277</v>
      </c>
      <c r="R49" s="98">
        <f t="shared" si="2"/>
        <v>117.584091387131</v>
      </c>
      <c r="S49" s="98">
        <f t="shared" si="2"/>
        <v>119.05251651957443</v>
      </c>
      <c r="T49" s="98">
        <f t="shared" si="2"/>
        <v>120.64871431274088</v>
      </c>
      <c r="U49" s="98">
        <f t="shared" si="2"/>
        <v>123.67625059986827</v>
      </c>
      <c r="V49" s="98">
        <f t="shared" si="2"/>
        <v>126.11690276834959</v>
      </c>
      <c r="W49" s="98">
        <f>100*W41/$L41</f>
        <v>130.13426147542444</v>
      </c>
      <c r="X49" s="98">
        <f>100*X41/$L41</f>
        <v>133.8760936623763</v>
      </c>
      <c r="Y49" s="98">
        <f>100*Y41/$L41</f>
        <v>134.87291564182516</v>
      </c>
    </row>
    <row r="50" spans="14:15" ht="12.75">
      <c r="N50" s="5"/>
      <c r="O50" s="5"/>
    </row>
    <row r="52" spans="14:15" ht="12.75">
      <c r="N52" s="5"/>
      <c r="O52" s="5"/>
    </row>
    <row r="53" spans="14:26" ht="12.75">
      <c r="N53" s="5"/>
      <c r="O53" s="5"/>
      <c r="Z53" s="283"/>
    </row>
    <row r="54" spans="14:15" ht="12.75">
      <c r="N54" s="5"/>
      <c r="O54" s="5"/>
    </row>
    <row r="55" spans="14:15" ht="12.75">
      <c r="N55" s="5"/>
      <c r="O55" s="5"/>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90"/>
      <c r="C1" s="590"/>
      <c r="D1" s="1"/>
      <c r="G1" s="13" t="s">
        <v>43</v>
      </c>
    </row>
    <row r="2" spans="2:13" ht="30" customHeight="1">
      <c r="B2" s="618" t="s">
        <v>86</v>
      </c>
      <c r="C2" s="618"/>
      <c r="D2" s="618"/>
      <c r="E2" s="618"/>
      <c r="F2" s="618"/>
      <c r="G2" s="618"/>
      <c r="H2" s="21"/>
      <c r="I2" s="21"/>
      <c r="J2" s="21"/>
      <c r="K2" s="21"/>
      <c r="L2" s="21"/>
      <c r="M2" s="21"/>
    </row>
    <row r="3" spans="2:13" ht="18" customHeight="1">
      <c r="B3" s="619" t="s">
        <v>62</v>
      </c>
      <c r="C3" s="619"/>
      <c r="D3" s="619"/>
      <c r="E3" s="619"/>
      <c r="F3" s="619"/>
      <c r="G3" s="619"/>
      <c r="H3" s="21"/>
      <c r="I3" s="21"/>
      <c r="J3" s="21"/>
      <c r="K3" s="21"/>
      <c r="L3" s="21"/>
      <c r="M3" s="21"/>
    </row>
    <row r="4" spans="2:6" ht="21.75" customHeight="1">
      <c r="B4" s="6"/>
      <c r="C4" s="591" t="s">
        <v>63</v>
      </c>
      <c r="D4" s="613"/>
      <c r="E4" s="614"/>
      <c r="F4" s="615" t="s">
        <v>133</v>
      </c>
    </row>
    <row r="5" spans="2:6" ht="26.25" customHeight="1">
      <c r="B5" s="6"/>
      <c r="C5" s="173" t="s">
        <v>88</v>
      </c>
      <c r="D5" s="174" t="s">
        <v>89</v>
      </c>
      <c r="E5" s="175" t="s">
        <v>90</v>
      </c>
      <c r="F5" s="616"/>
    </row>
    <row r="6" spans="1:7" ht="12.75" customHeight="1">
      <c r="A6" s="8"/>
      <c r="B6" s="9" t="s">
        <v>21</v>
      </c>
      <c r="C6" s="434" t="s">
        <v>97</v>
      </c>
      <c r="D6" s="102" t="s">
        <v>209</v>
      </c>
      <c r="E6" s="103">
        <v>120</v>
      </c>
      <c r="F6" s="104">
        <v>0.5</v>
      </c>
      <c r="G6" s="9" t="s">
        <v>21</v>
      </c>
    </row>
    <row r="7" spans="1:7" ht="12.75" customHeight="1">
      <c r="A7" s="8"/>
      <c r="B7" s="119" t="s">
        <v>3</v>
      </c>
      <c r="C7" s="120">
        <v>50</v>
      </c>
      <c r="D7" s="121">
        <v>90</v>
      </c>
      <c r="E7" s="122">
        <v>130</v>
      </c>
      <c r="F7" s="116">
        <v>0.5</v>
      </c>
      <c r="G7" s="119" t="s">
        <v>3</v>
      </c>
    </row>
    <row r="8" spans="1:7" ht="12.75" customHeight="1">
      <c r="A8" s="8"/>
      <c r="B8" s="10" t="s">
        <v>5</v>
      </c>
      <c r="C8" s="76">
        <v>50</v>
      </c>
      <c r="D8" s="77">
        <v>90</v>
      </c>
      <c r="E8" s="78">
        <v>130</v>
      </c>
      <c r="F8" s="471">
        <v>0</v>
      </c>
      <c r="G8" s="10" t="s">
        <v>5</v>
      </c>
    </row>
    <row r="9" spans="1:7" ht="12.75" customHeight="1">
      <c r="A9" s="8"/>
      <c r="B9" s="119" t="s">
        <v>16</v>
      </c>
      <c r="C9" s="120">
        <v>50</v>
      </c>
      <c r="D9" s="121">
        <v>80</v>
      </c>
      <c r="E9" s="123" t="s">
        <v>91</v>
      </c>
      <c r="F9" s="116">
        <v>0.5</v>
      </c>
      <c r="G9" s="119" t="s">
        <v>16</v>
      </c>
    </row>
    <row r="10" spans="1:7" ht="12.75" customHeight="1">
      <c r="A10" s="8"/>
      <c r="B10" s="10" t="s">
        <v>22</v>
      </c>
      <c r="C10" s="79" t="s">
        <v>97</v>
      </c>
      <c r="D10" s="77">
        <v>100</v>
      </c>
      <c r="E10" s="81" t="s">
        <v>92</v>
      </c>
      <c r="F10" s="64">
        <v>0.5</v>
      </c>
      <c r="G10" s="10" t="s">
        <v>22</v>
      </c>
    </row>
    <row r="11" spans="1:7" ht="12.75" customHeight="1">
      <c r="A11" s="8"/>
      <c r="B11" s="119" t="s">
        <v>6</v>
      </c>
      <c r="C11" s="120">
        <v>50</v>
      </c>
      <c r="D11" s="121" t="s">
        <v>208</v>
      </c>
      <c r="E11" s="123">
        <v>110</v>
      </c>
      <c r="F11" s="116">
        <v>0.2</v>
      </c>
      <c r="G11" s="119" t="s">
        <v>6</v>
      </c>
    </row>
    <row r="12" spans="1:7" ht="12.75" customHeight="1">
      <c r="A12" s="8"/>
      <c r="B12" s="10" t="s">
        <v>25</v>
      </c>
      <c r="C12" s="76">
        <v>50</v>
      </c>
      <c r="D12" s="77" t="s">
        <v>94</v>
      </c>
      <c r="E12" s="78">
        <v>120</v>
      </c>
      <c r="F12" s="64">
        <v>0.8</v>
      </c>
      <c r="G12" s="10" t="s">
        <v>25</v>
      </c>
    </row>
    <row r="13" spans="1:7" ht="12.75" customHeight="1">
      <c r="A13" s="8"/>
      <c r="B13" s="119" t="s">
        <v>17</v>
      </c>
      <c r="C13" s="120">
        <v>50</v>
      </c>
      <c r="D13" s="121" t="s">
        <v>208</v>
      </c>
      <c r="E13" s="122">
        <v>130</v>
      </c>
      <c r="F13" s="116">
        <v>0.5</v>
      </c>
      <c r="G13" s="119" t="s">
        <v>17</v>
      </c>
    </row>
    <row r="14" spans="1:7" ht="12.75" customHeight="1">
      <c r="A14" s="8"/>
      <c r="B14" s="10" t="s">
        <v>23</v>
      </c>
      <c r="C14" s="76">
        <v>50</v>
      </c>
      <c r="D14" s="77" t="s">
        <v>95</v>
      </c>
      <c r="E14" s="78">
        <v>120</v>
      </c>
      <c r="F14" s="64">
        <v>0.5</v>
      </c>
      <c r="G14" s="10" t="s">
        <v>23</v>
      </c>
    </row>
    <row r="15" spans="1:7" ht="12.75" customHeight="1">
      <c r="A15" s="8"/>
      <c r="B15" s="119" t="s">
        <v>24</v>
      </c>
      <c r="C15" s="120">
        <v>50</v>
      </c>
      <c r="D15" s="124" t="s">
        <v>212</v>
      </c>
      <c r="E15" s="123" t="s">
        <v>91</v>
      </c>
      <c r="F15" s="116">
        <v>0.5</v>
      </c>
      <c r="G15" s="119" t="s">
        <v>24</v>
      </c>
    </row>
    <row r="16" spans="1:7" ht="12.75" customHeight="1">
      <c r="A16" s="8"/>
      <c r="B16" s="10" t="s">
        <v>26</v>
      </c>
      <c r="C16" s="76">
        <v>50</v>
      </c>
      <c r="D16" s="77" t="s">
        <v>208</v>
      </c>
      <c r="E16" s="81" t="s">
        <v>210</v>
      </c>
      <c r="F16" s="64">
        <v>0.5</v>
      </c>
      <c r="G16" s="10" t="s">
        <v>26</v>
      </c>
    </row>
    <row r="17" spans="1:7" ht="12.75" customHeight="1">
      <c r="A17" s="8"/>
      <c r="B17" s="119" t="s">
        <v>4</v>
      </c>
      <c r="C17" s="120">
        <v>50</v>
      </c>
      <c r="D17" s="121">
        <v>80</v>
      </c>
      <c r="E17" s="122">
        <v>100</v>
      </c>
      <c r="F17" s="116">
        <v>0.5</v>
      </c>
      <c r="G17" s="119" t="s">
        <v>4</v>
      </c>
    </row>
    <row r="18" spans="1:7" ht="12.75" customHeight="1">
      <c r="A18" s="8"/>
      <c r="B18" s="10" t="s">
        <v>8</v>
      </c>
      <c r="C18" s="76">
        <v>50</v>
      </c>
      <c r="D18" s="77">
        <v>90</v>
      </c>
      <c r="E18" s="81">
        <v>110</v>
      </c>
      <c r="F18" s="64">
        <v>0.5</v>
      </c>
      <c r="G18" s="10" t="s">
        <v>8</v>
      </c>
    </row>
    <row r="19" spans="1:7" ht="12.75" customHeight="1">
      <c r="A19" s="8"/>
      <c r="B19" s="119" t="s">
        <v>9</v>
      </c>
      <c r="C19" s="120">
        <v>50</v>
      </c>
      <c r="D19" s="124" t="s">
        <v>226</v>
      </c>
      <c r="E19" s="123" t="s">
        <v>91</v>
      </c>
      <c r="F19" s="116">
        <v>0.4</v>
      </c>
      <c r="G19" s="119" t="s">
        <v>9</v>
      </c>
    </row>
    <row r="20" spans="1:8" ht="12.75" customHeight="1">
      <c r="A20" s="8"/>
      <c r="B20" s="10" t="s">
        <v>27</v>
      </c>
      <c r="C20" s="76">
        <v>50</v>
      </c>
      <c r="D20" s="77">
        <v>90</v>
      </c>
      <c r="E20" s="78">
        <v>130</v>
      </c>
      <c r="F20" s="64">
        <v>0.5</v>
      </c>
      <c r="G20" s="10" t="s">
        <v>27</v>
      </c>
      <c r="H20" s="328"/>
    </row>
    <row r="21" spans="1:7" ht="12.75" customHeight="1">
      <c r="A21" s="8"/>
      <c r="B21" s="119" t="s">
        <v>7</v>
      </c>
      <c r="C21" s="120">
        <v>50</v>
      </c>
      <c r="D21" s="121" t="s">
        <v>208</v>
      </c>
      <c r="E21" s="122">
        <v>130</v>
      </c>
      <c r="F21" s="472">
        <v>0</v>
      </c>
      <c r="G21" s="119" t="s">
        <v>7</v>
      </c>
    </row>
    <row r="22" spans="1:7" ht="12.75" customHeight="1">
      <c r="A22" s="8"/>
      <c r="B22" s="10" t="s">
        <v>10</v>
      </c>
      <c r="C22" s="76">
        <v>50</v>
      </c>
      <c r="D22" s="77" t="s">
        <v>211</v>
      </c>
      <c r="E22" s="81" t="s">
        <v>34</v>
      </c>
      <c r="F22" s="64">
        <v>0.8</v>
      </c>
      <c r="G22" s="10" t="s">
        <v>10</v>
      </c>
    </row>
    <row r="23" spans="1:7" ht="12.75" customHeight="1">
      <c r="A23" s="8"/>
      <c r="B23" s="125" t="s">
        <v>18</v>
      </c>
      <c r="C23" s="126" t="s">
        <v>227</v>
      </c>
      <c r="D23" s="121" t="s">
        <v>94</v>
      </c>
      <c r="E23" s="122" t="s">
        <v>96</v>
      </c>
      <c r="F23" s="116">
        <v>0.5</v>
      </c>
      <c r="G23" s="125" t="s">
        <v>18</v>
      </c>
    </row>
    <row r="24" spans="1:7" ht="12.75" customHeight="1">
      <c r="A24" s="8"/>
      <c r="B24" s="10" t="s">
        <v>28</v>
      </c>
      <c r="C24" s="76">
        <v>50</v>
      </c>
      <c r="D24" s="77">
        <v>100</v>
      </c>
      <c r="E24" s="78">
        <v>130</v>
      </c>
      <c r="F24" s="64">
        <v>0.5</v>
      </c>
      <c r="G24" s="10" t="s">
        <v>28</v>
      </c>
    </row>
    <row r="25" spans="1:7" ht="12.75" customHeight="1">
      <c r="A25" s="8"/>
      <c r="B25" s="119" t="s">
        <v>11</v>
      </c>
      <c r="C25" s="126" t="s">
        <v>147</v>
      </c>
      <c r="D25" s="121" t="s">
        <v>208</v>
      </c>
      <c r="E25" s="122">
        <v>130</v>
      </c>
      <c r="F25" s="116">
        <v>0.2</v>
      </c>
      <c r="G25" s="119" t="s">
        <v>11</v>
      </c>
    </row>
    <row r="26" spans="1:7" ht="12.75" customHeight="1">
      <c r="A26" s="8"/>
      <c r="B26" s="10" t="s">
        <v>29</v>
      </c>
      <c r="C26" s="76">
        <v>50</v>
      </c>
      <c r="D26" s="77" t="s">
        <v>95</v>
      </c>
      <c r="E26" s="78">
        <v>120</v>
      </c>
      <c r="F26" s="64">
        <v>0.5</v>
      </c>
      <c r="G26" s="10" t="s">
        <v>29</v>
      </c>
    </row>
    <row r="27" spans="1:7" ht="12.75" customHeight="1">
      <c r="A27" s="8"/>
      <c r="B27" s="119" t="s">
        <v>12</v>
      </c>
      <c r="C27" s="120">
        <v>50</v>
      </c>
      <c r="D27" s="121" t="s">
        <v>95</v>
      </c>
      <c r="E27" s="122">
        <v>130</v>
      </c>
      <c r="F27" s="472">
        <v>0</v>
      </c>
      <c r="G27" s="119" t="s">
        <v>12</v>
      </c>
    </row>
    <row r="28" spans="1:7" ht="12.75" customHeight="1">
      <c r="A28" s="8"/>
      <c r="B28" s="10" t="s">
        <v>14</v>
      </c>
      <c r="C28" s="79" t="s">
        <v>97</v>
      </c>
      <c r="D28" s="77" t="s">
        <v>95</v>
      </c>
      <c r="E28" s="78">
        <v>130</v>
      </c>
      <c r="F28" s="64">
        <v>0.5</v>
      </c>
      <c r="G28" s="10" t="s">
        <v>14</v>
      </c>
    </row>
    <row r="29" spans="1:7" ht="12.75" customHeight="1">
      <c r="A29" s="8"/>
      <c r="B29" s="119" t="s">
        <v>13</v>
      </c>
      <c r="C29" s="120">
        <v>50</v>
      </c>
      <c r="D29" s="121">
        <v>90</v>
      </c>
      <c r="E29" s="122">
        <v>130</v>
      </c>
      <c r="F29" s="472">
        <v>0</v>
      </c>
      <c r="G29" s="119" t="s">
        <v>13</v>
      </c>
    </row>
    <row r="30" spans="1:7" ht="12.75" customHeight="1">
      <c r="A30" s="8"/>
      <c r="B30" s="10" t="s">
        <v>30</v>
      </c>
      <c r="C30" s="79" t="s">
        <v>228</v>
      </c>
      <c r="D30" s="77" t="s">
        <v>94</v>
      </c>
      <c r="E30" s="81" t="s">
        <v>96</v>
      </c>
      <c r="F30" s="64">
        <v>0.5</v>
      </c>
      <c r="G30" s="10" t="s">
        <v>30</v>
      </c>
    </row>
    <row r="31" spans="1:7" ht="12.75" customHeight="1">
      <c r="A31" s="8"/>
      <c r="B31" s="119" t="s">
        <v>31</v>
      </c>
      <c r="C31" s="120" t="s">
        <v>97</v>
      </c>
      <c r="D31" s="124" t="s">
        <v>226</v>
      </c>
      <c r="E31" s="122" t="s">
        <v>96</v>
      </c>
      <c r="F31" s="116">
        <v>0.2</v>
      </c>
      <c r="G31" s="119" t="s">
        <v>31</v>
      </c>
    </row>
    <row r="32" spans="1:7" ht="12.75" customHeight="1">
      <c r="A32" s="8"/>
      <c r="B32" s="11" t="s">
        <v>19</v>
      </c>
      <c r="C32" s="435" t="s">
        <v>229</v>
      </c>
      <c r="D32" s="74" t="s">
        <v>213</v>
      </c>
      <c r="E32" s="75">
        <v>112</v>
      </c>
      <c r="F32" s="65">
        <v>0.8</v>
      </c>
      <c r="G32" s="11" t="s">
        <v>19</v>
      </c>
    </row>
    <row r="33" spans="1:7" ht="12.75" customHeight="1">
      <c r="A33" s="8"/>
      <c r="B33" s="119" t="s">
        <v>58</v>
      </c>
      <c r="C33" s="120">
        <v>50</v>
      </c>
      <c r="D33" s="121" t="s">
        <v>95</v>
      </c>
      <c r="E33" s="122">
        <v>130</v>
      </c>
      <c r="F33" s="472">
        <v>0</v>
      </c>
      <c r="G33" s="119" t="s">
        <v>58</v>
      </c>
    </row>
    <row r="34" spans="1:7" ht="12.75" customHeight="1">
      <c r="A34" s="8"/>
      <c r="B34" s="10" t="s">
        <v>135</v>
      </c>
      <c r="C34" s="76">
        <v>60</v>
      </c>
      <c r="D34" s="77" t="s">
        <v>94</v>
      </c>
      <c r="E34" s="78">
        <v>120</v>
      </c>
      <c r="F34" s="64">
        <v>0.5</v>
      </c>
      <c r="G34" s="10" t="s">
        <v>135</v>
      </c>
    </row>
    <row r="35" spans="1:7" ht="12.75" customHeight="1">
      <c r="A35" s="8"/>
      <c r="B35" s="127" t="s">
        <v>15</v>
      </c>
      <c r="C35" s="128">
        <v>50</v>
      </c>
      <c r="D35" s="129">
        <v>90</v>
      </c>
      <c r="E35" s="130">
        <v>130</v>
      </c>
      <c r="F35" s="117">
        <v>0.5</v>
      </c>
      <c r="G35" s="127" t="s">
        <v>15</v>
      </c>
    </row>
    <row r="36" spans="1:7" ht="12.75" customHeight="1">
      <c r="A36" s="8"/>
      <c r="B36" s="10" t="s">
        <v>1</v>
      </c>
      <c r="C36" s="79" t="s">
        <v>97</v>
      </c>
      <c r="D36" s="80" t="s">
        <v>93</v>
      </c>
      <c r="E36" s="81" t="s">
        <v>34</v>
      </c>
      <c r="F36" s="64">
        <v>0.5</v>
      </c>
      <c r="G36" s="10" t="s">
        <v>1</v>
      </c>
    </row>
    <row r="37" spans="1:7" ht="12.75" customHeight="1">
      <c r="A37" s="8"/>
      <c r="B37" s="119" t="s">
        <v>32</v>
      </c>
      <c r="C37" s="126" t="s">
        <v>227</v>
      </c>
      <c r="D37" s="121">
        <v>80</v>
      </c>
      <c r="E37" s="122" t="s">
        <v>95</v>
      </c>
      <c r="F37" s="116">
        <v>0.2</v>
      </c>
      <c r="G37" s="119" t="s">
        <v>32</v>
      </c>
    </row>
    <row r="38" spans="1:7" ht="12.75" customHeight="1">
      <c r="A38" s="8"/>
      <c r="B38" s="11" t="s">
        <v>2</v>
      </c>
      <c r="C38" s="435" t="s">
        <v>97</v>
      </c>
      <c r="D38" s="74">
        <v>80</v>
      </c>
      <c r="E38" s="75">
        <v>120</v>
      </c>
      <c r="F38" s="65">
        <v>0.5</v>
      </c>
      <c r="G38" s="11" t="s">
        <v>2</v>
      </c>
    </row>
    <row r="39" ht="15" customHeight="1">
      <c r="B39" s="4" t="s">
        <v>190</v>
      </c>
    </row>
    <row r="40" spans="2:13" ht="12.75" customHeight="1">
      <c r="B40" s="4" t="s">
        <v>59</v>
      </c>
      <c r="C40" s="22"/>
      <c r="D40" s="22"/>
      <c r="E40" s="22"/>
      <c r="F40" s="22"/>
      <c r="G40" s="22"/>
      <c r="H40" s="22"/>
      <c r="I40" s="22"/>
      <c r="J40" s="23"/>
      <c r="K40" s="22"/>
      <c r="L40" s="22"/>
      <c r="M40" s="22"/>
    </row>
    <row r="41" spans="2:13" ht="33" customHeight="1">
      <c r="B41" s="617" t="s">
        <v>184</v>
      </c>
      <c r="C41" s="617"/>
      <c r="D41" s="617"/>
      <c r="E41" s="617"/>
      <c r="F41" s="617"/>
      <c r="G41" s="617"/>
      <c r="H41" s="14"/>
      <c r="I41" s="14"/>
      <c r="J41" s="14"/>
      <c r="K41" s="14"/>
      <c r="L41" s="14"/>
      <c r="M41" s="14"/>
    </row>
    <row r="42" spans="2:13" ht="23.25" customHeight="1">
      <c r="B42" s="589" t="s">
        <v>255</v>
      </c>
      <c r="C42" s="589"/>
      <c r="D42" s="589"/>
      <c r="E42" s="589"/>
      <c r="F42" s="589"/>
      <c r="G42" s="589"/>
      <c r="H42" s="14"/>
      <c r="I42" s="14"/>
      <c r="J42" s="14"/>
      <c r="K42" s="14"/>
      <c r="L42" s="14"/>
      <c r="M42" s="14"/>
    </row>
    <row r="43" spans="2:13" ht="15" customHeight="1">
      <c r="B43" s="588" t="s">
        <v>52</v>
      </c>
      <c r="C43" s="588"/>
      <c r="D43" s="588"/>
      <c r="E43" s="588"/>
      <c r="F43" s="588"/>
      <c r="G43" s="24"/>
      <c r="H43" s="24"/>
      <c r="I43" s="24"/>
      <c r="J43" s="24"/>
      <c r="K43" s="24"/>
      <c r="L43" s="24"/>
      <c r="M43" s="24"/>
    </row>
    <row r="44" spans="2:7" ht="23.25" customHeight="1">
      <c r="B44" s="617" t="s">
        <v>215</v>
      </c>
      <c r="C44" s="617"/>
      <c r="D44" s="617"/>
      <c r="E44" s="617"/>
      <c r="F44" s="617"/>
      <c r="G44" s="617"/>
    </row>
    <row r="45" spans="2:7" ht="22.5" customHeight="1">
      <c r="B45" s="617" t="s">
        <v>216</v>
      </c>
      <c r="C45" s="617"/>
      <c r="D45" s="617"/>
      <c r="E45" s="617"/>
      <c r="F45" s="617"/>
      <c r="G45" s="617"/>
    </row>
    <row r="46" spans="2:7" ht="12.75" customHeight="1">
      <c r="B46" s="620" t="s">
        <v>234</v>
      </c>
      <c r="C46" s="620"/>
      <c r="D46" s="620"/>
      <c r="E46" s="620"/>
      <c r="F46" s="620"/>
      <c r="G46" s="620"/>
    </row>
    <row r="47" spans="2:6" ht="12.75" customHeight="1">
      <c r="B47" s="620" t="s">
        <v>217</v>
      </c>
      <c r="C47" s="620"/>
      <c r="D47" s="620"/>
      <c r="E47" s="620"/>
      <c r="F47" s="620"/>
    </row>
    <row r="48" ht="12.75" customHeight="1">
      <c r="B48" s="329" t="s">
        <v>214</v>
      </c>
    </row>
    <row r="49" spans="2:6" ht="12.75" customHeight="1">
      <c r="B49" s="588" t="s">
        <v>235</v>
      </c>
      <c r="C49" s="588"/>
      <c r="D49" s="588"/>
      <c r="E49" s="588"/>
      <c r="F49" s="588"/>
    </row>
    <row r="50" spans="2:7" ht="23.25" customHeight="1">
      <c r="B50" s="589" t="s">
        <v>236</v>
      </c>
      <c r="C50" s="589"/>
      <c r="D50" s="589"/>
      <c r="E50" s="589"/>
      <c r="F50" s="589"/>
      <c r="G50" s="58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K40" sqref="K40"/>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63"/>
      <c r="C1" s="563"/>
      <c r="D1" s="563"/>
      <c r="E1" s="563"/>
      <c r="F1" s="1"/>
      <c r="J1" s="13" t="s">
        <v>44</v>
      </c>
    </row>
    <row r="2" spans="2:16" ht="30" customHeight="1">
      <c r="B2" s="618" t="s">
        <v>86</v>
      </c>
      <c r="C2" s="618"/>
      <c r="D2" s="618"/>
      <c r="E2" s="618"/>
      <c r="F2" s="618"/>
      <c r="G2" s="618"/>
      <c r="H2" s="618"/>
      <c r="I2" s="618"/>
      <c r="J2" s="618"/>
      <c r="K2" s="21"/>
      <c r="L2" s="21"/>
      <c r="M2" s="21"/>
      <c r="N2" s="21"/>
      <c r="O2" s="21"/>
      <c r="P2" s="21"/>
    </row>
    <row r="3" spans="2:16" ht="15" customHeight="1">
      <c r="B3" s="619" t="s">
        <v>87</v>
      </c>
      <c r="C3" s="619"/>
      <c r="D3" s="619"/>
      <c r="E3" s="619"/>
      <c r="F3" s="619"/>
      <c r="G3" s="619"/>
      <c r="H3" s="619"/>
      <c r="I3" s="619"/>
      <c r="J3" s="17"/>
      <c r="K3" s="17"/>
      <c r="L3" s="17"/>
      <c r="M3" s="17"/>
      <c r="N3" s="17"/>
      <c r="O3" s="17"/>
      <c r="P3" s="17"/>
    </row>
    <row r="4" spans="2:16" ht="12.75" customHeight="1">
      <c r="B4" s="17"/>
      <c r="C4" s="17"/>
      <c r="D4" s="17"/>
      <c r="E4" s="17"/>
      <c r="F4" s="17"/>
      <c r="G4" s="17"/>
      <c r="H4" s="17"/>
      <c r="I4" s="88" t="s">
        <v>67</v>
      </c>
      <c r="J4" s="17"/>
      <c r="K4" s="17"/>
      <c r="L4" s="17"/>
      <c r="M4" s="17"/>
      <c r="N4" s="17"/>
      <c r="O4" s="17"/>
      <c r="P4" s="17"/>
    </row>
    <row r="5" spans="2:9" ht="24" customHeight="1">
      <c r="B5" s="6"/>
      <c r="C5" s="621" t="s">
        <v>237</v>
      </c>
      <c r="D5" s="621" t="s">
        <v>238</v>
      </c>
      <c r="E5" s="591" t="s">
        <v>66</v>
      </c>
      <c r="F5" s="614"/>
      <c r="G5" s="591" t="s">
        <v>64</v>
      </c>
      <c r="H5" s="614"/>
      <c r="I5" s="109" t="s">
        <v>65</v>
      </c>
    </row>
    <row r="6" spans="2:9" ht="20.25" customHeight="1">
      <c r="B6" s="6"/>
      <c r="C6" s="622"/>
      <c r="D6" s="622"/>
      <c r="E6" s="176" t="s">
        <v>68</v>
      </c>
      <c r="F6" s="177" t="s">
        <v>69</v>
      </c>
      <c r="G6" s="178" t="s">
        <v>70</v>
      </c>
      <c r="H6" s="179" t="s">
        <v>71</v>
      </c>
      <c r="I6" s="110" t="s">
        <v>71</v>
      </c>
    </row>
    <row r="7" spans="1:10" ht="12.75" customHeight="1">
      <c r="A7" s="8"/>
      <c r="B7" s="9" t="s">
        <v>21</v>
      </c>
      <c r="C7" s="473">
        <v>10</v>
      </c>
      <c r="D7" s="473">
        <v>12</v>
      </c>
      <c r="E7" s="106">
        <v>19</v>
      </c>
      <c r="F7" s="107">
        <v>26</v>
      </c>
      <c r="G7" s="106">
        <v>39</v>
      </c>
      <c r="H7" s="107">
        <v>44</v>
      </c>
      <c r="I7" s="108" t="s">
        <v>239</v>
      </c>
      <c r="J7" s="9" t="s">
        <v>21</v>
      </c>
    </row>
    <row r="8" spans="1:10" ht="12.75" customHeight="1">
      <c r="A8" s="8"/>
      <c r="B8" s="119" t="s">
        <v>3</v>
      </c>
      <c r="C8" s="474">
        <v>10</v>
      </c>
      <c r="D8" s="474">
        <v>11.5</v>
      </c>
      <c r="E8" s="131" t="s">
        <v>72</v>
      </c>
      <c r="F8" s="132" t="s">
        <v>240</v>
      </c>
      <c r="G8" s="131">
        <v>36</v>
      </c>
      <c r="H8" s="132">
        <v>40</v>
      </c>
      <c r="I8" s="133">
        <v>40</v>
      </c>
      <c r="J8" s="119" t="s">
        <v>3</v>
      </c>
    </row>
    <row r="9" spans="1:10" ht="12.75" customHeight="1">
      <c r="A9" s="8"/>
      <c r="B9" s="10" t="s">
        <v>5</v>
      </c>
      <c r="C9" s="475">
        <v>10</v>
      </c>
      <c r="D9" s="475">
        <v>11.5</v>
      </c>
      <c r="E9" s="85">
        <v>18</v>
      </c>
      <c r="F9" s="86" t="s">
        <v>240</v>
      </c>
      <c r="G9" s="85">
        <v>36</v>
      </c>
      <c r="H9" s="86" t="s">
        <v>241</v>
      </c>
      <c r="I9" s="87" t="s">
        <v>242</v>
      </c>
      <c r="J9" s="10" t="s">
        <v>5</v>
      </c>
    </row>
    <row r="10" spans="1:10" ht="12.75" customHeight="1">
      <c r="A10" s="8"/>
      <c r="B10" s="119" t="s">
        <v>16</v>
      </c>
      <c r="C10" s="474">
        <v>10</v>
      </c>
      <c r="D10" s="474" t="s">
        <v>243</v>
      </c>
      <c r="E10" s="131" t="s">
        <v>72</v>
      </c>
      <c r="F10" s="132" t="s">
        <v>244</v>
      </c>
      <c r="G10" s="131" t="s">
        <v>84</v>
      </c>
      <c r="H10" s="132" t="s">
        <v>242</v>
      </c>
      <c r="I10" s="133" t="s">
        <v>242</v>
      </c>
      <c r="J10" s="119" t="s">
        <v>16</v>
      </c>
    </row>
    <row r="11" spans="1:10" ht="12.75" customHeight="1">
      <c r="A11" s="8"/>
      <c r="B11" s="10" t="s">
        <v>22</v>
      </c>
      <c r="C11" s="475">
        <v>10</v>
      </c>
      <c r="D11" s="475">
        <v>11.5</v>
      </c>
      <c r="E11" s="85" t="s">
        <v>72</v>
      </c>
      <c r="F11" s="86" t="s">
        <v>240</v>
      </c>
      <c r="G11" s="85" t="s">
        <v>74</v>
      </c>
      <c r="H11" s="86" t="s">
        <v>75</v>
      </c>
      <c r="I11" s="87" t="s">
        <v>75</v>
      </c>
      <c r="J11" s="10" t="s">
        <v>22</v>
      </c>
    </row>
    <row r="12" spans="1:10" ht="12.75" customHeight="1">
      <c r="A12" s="8"/>
      <c r="B12" s="119" t="s">
        <v>6</v>
      </c>
      <c r="C12" s="474">
        <v>10</v>
      </c>
      <c r="D12" s="474">
        <v>11.5</v>
      </c>
      <c r="E12" s="131" t="s">
        <v>72</v>
      </c>
      <c r="F12" s="132" t="s">
        <v>240</v>
      </c>
      <c r="G12" s="134">
        <v>36</v>
      </c>
      <c r="H12" s="132">
        <v>40</v>
      </c>
      <c r="I12" s="133">
        <v>40</v>
      </c>
      <c r="J12" s="119" t="s">
        <v>6</v>
      </c>
    </row>
    <row r="13" spans="1:10" ht="12.75" customHeight="1">
      <c r="A13" s="8"/>
      <c r="B13" s="10" t="s">
        <v>25</v>
      </c>
      <c r="C13" s="475">
        <v>10</v>
      </c>
      <c r="D13" s="475" t="s">
        <v>297</v>
      </c>
      <c r="E13" s="85" t="s">
        <v>72</v>
      </c>
      <c r="F13" s="86" t="s">
        <v>240</v>
      </c>
      <c r="G13" s="85" t="s">
        <v>74</v>
      </c>
      <c r="H13" s="86" t="s">
        <v>241</v>
      </c>
      <c r="I13" s="87" t="s">
        <v>241</v>
      </c>
      <c r="J13" s="10" t="s">
        <v>25</v>
      </c>
    </row>
    <row r="14" spans="1:10" ht="12.75" customHeight="1">
      <c r="A14" s="8"/>
      <c r="B14" s="119" t="s">
        <v>17</v>
      </c>
      <c r="C14" s="550" t="s">
        <v>294</v>
      </c>
      <c r="D14" s="474">
        <v>13</v>
      </c>
      <c r="E14" s="131" t="s">
        <v>80</v>
      </c>
      <c r="F14" s="132" t="s">
        <v>73</v>
      </c>
      <c r="G14" s="131" t="s">
        <v>82</v>
      </c>
      <c r="H14" s="132" t="s">
        <v>75</v>
      </c>
      <c r="I14" s="133" t="s">
        <v>75</v>
      </c>
      <c r="J14" s="119" t="s">
        <v>17</v>
      </c>
    </row>
    <row r="15" spans="1:10" ht="12.75" customHeight="1">
      <c r="A15" s="8"/>
      <c r="B15" s="10" t="s">
        <v>23</v>
      </c>
      <c r="C15" s="475">
        <v>10</v>
      </c>
      <c r="D15" s="475">
        <v>11.5</v>
      </c>
      <c r="E15" s="85" t="s">
        <v>72</v>
      </c>
      <c r="F15" s="86" t="s">
        <v>73</v>
      </c>
      <c r="G15" s="85" t="s">
        <v>74</v>
      </c>
      <c r="H15" s="86" t="s">
        <v>75</v>
      </c>
      <c r="I15" s="87" t="s">
        <v>303</v>
      </c>
      <c r="J15" s="10" t="s">
        <v>23</v>
      </c>
    </row>
    <row r="16" spans="1:10" ht="12.75" customHeight="1">
      <c r="A16" s="8"/>
      <c r="B16" s="119" t="s">
        <v>24</v>
      </c>
      <c r="C16" s="474">
        <v>13</v>
      </c>
      <c r="D16" s="474">
        <v>13</v>
      </c>
      <c r="E16" s="131">
        <v>19</v>
      </c>
      <c r="F16" s="135">
        <v>26</v>
      </c>
      <c r="G16" s="134">
        <v>38</v>
      </c>
      <c r="H16" s="132">
        <v>40</v>
      </c>
      <c r="I16" s="133">
        <v>40</v>
      </c>
      <c r="J16" s="119" t="s">
        <v>24</v>
      </c>
    </row>
    <row r="17" spans="1:10" ht="12.75" customHeight="1">
      <c r="A17" s="8"/>
      <c r="B17" s="10" t="s">
        <v>26</v>
      </c>
      <c r="C17" s="475">
        <v>12</v>
      </c>
      <c r="D17" s="475">
        <v>12</v>
      </c>
      <c r="E17" s="85" t="s">
        <v>72</v>
      </c>
      <c r="F17" s="86" t="s">
        <v>240</v>
      </c>
      <c r="G17" s="85" t="s">
        <v>75</v>
      </c>
      <c r="H17" s="86" t="s">
        <v>78</v>
      </c>
      <c r="I17" s="87" t="s">
        <v>78</v>
      </c>
      <c r="J17" s="10" t="s">
        <v>26</v>
      </c>
    </row>
    <row r="18" spans="1:10" ht="12.75" customHeight="1">
      <c r="A18" s="8"/>
      <c r="B18" s="119" t="s">
        <v>4</v>
      </c>
      <c r="C18" s="474"/>
      <c r="D18" s="474"/>
      <c r="E18" s="131"/>
      <c r="F18" s="132"/>
      <c r="G18" s="131"/>
      <c r="H18" s="132"/>
      <c r="I18" s="133"/>
      <c r="J18" s="119" t="s">
        <v>4</v>
      </c>
    </row>
    <row r="19" spans="1:10" ht="12.75" customHeight="1">
      <c r="A19" s="8"/>
      <c r="B19" s="10" t="s">
        <v>8</v>
      </c>
      <c r="C19" s="475">
        <v>10</v>
      </c>
      <c r="D19" s="475">
        <v>11.5</v>
      </c>
      <c r="E19" s="85" t="s">
        <v>72</v>
      </c>
      <c r="F19" s="86" t="s">
        <v>240</v>
      </c>
      <c r="G19" s="85" t="s">
        <v>75</v>
      </c>
      <c r="H19" s="86" t="s">
        <v>75</v>
      </c>
      <c r="I19" s="87" t="s">
        <v>75</v>
      </c>
      <c r="J19" s="10" t="s">
        <v>8</v>
      </c>
    </row>
    <row r="20" spans="1:10" ht="12.75" customHeight="1">
      <c r="A20" s="8"/>
      <c r="B20" s="119" t="s">
        <v>9</v>
      </c>
      <c r="C20" s="474">
        <v>10</v>
      </c>
      <c r="D20" s="474">
        <v>11.5</v>
      </c>
      <c r="E20" s="131" t="s">
        <v>72</v>
      </c>
      <c r="F20" s="132" t="s">
        <v>240</v>
      </c>
      <c r="G20" s="131" t="s">
        <v>74</v>
      </c>
      <c r="H20" s="132" t="s">
        <v>75</v>
      </c>
      <c r="I20" s="133" t="s">
        <v>304</v>
      </c>
      <c r="J20" s="119" t="s">
        <v>9</v>
      </c>
    </row>
    <row r="21" spans="1:10" ht="12.75" customHeight="1">
      <c r="A21" s="8"/>
      <c r="B21" s="10" t="s">
        <v>27</v>
      </c>
      <c r="C21" s="475">
        <v>10</v>
      </c>
      <c r="D21" s="475" t="s">
        <v>298</v>
      </c>
      <c r="E21" s="85" t="s">
        <v>80</v>
      </c>
      <c r="F21" s="86" t="s">
        <v>73</v>
      </c>
      <c r="G21" s="85" t="s">
        <v>78</v>
      </c>
      <c r="H21" s="86" t="s">
        <v>78</v>
      </c>
      <c r="I21" s="87" t="s">
        <v>78</v>
      </c>
      <c r="J21" s="10" t="s">
        <v>27</v>
      </c>
    </row>
    <row r="22" spans="1:10" ht="12.75" customHeight="1">
      <c r="A22" s="8"/>
      <c r="B22" s="119" t="s">
        <v>7</v>
      </c>
      <c r="C22" s="474">
        <v>10</v>
      </c>
      <c r="D22" s="474">
        <v>11.5</v>
      </c>
      <c r="E22" s="131" t="s">
        <v>72</v>
      </c>
      <c r="F22" s="132" t="s">
        <v>79</v>
      </c>
      <c r="G22" s="131" t="s">
        <v>295</v>
      </c>
      <c r="H22" s="132" t="s">
        <v>75</v>
      </c>
      <c r="I22" s="133" t="s">
        <v>245</v>
      </c>
      <c r="J22" s="119" t="s">
        <v>7</v>
      </c>
    </row>
    <row r="23" spans="1:10" ht="12.75" customHeight="1">
      <c r="A23" s="8"/>
      <c r="B23" s="10" t="s">
        <v>10</v>
      </c>
      <c r="C23" s="475">
        <v>10</v>
      </c>
      <c r="D23" s="475">
        <v>11.5</v>
      </c>
      <c r="E23" s="85" t="s">
        <v>72</v>
      </c>
      <c r="F23" s="86" t="s">
        <v>79</v>
      </c>
      <c r="G23" s="85" t="s">
        <v>74</v>
      </c>
      <c r="H23" s="86" t="s">
        <v>75</v>
      </c>
      <c r="I23" s="87" t="s">
        <v>245</v>
      </c>
      <c r="J23" s="10" t="s">
        <v>10</v>
      </c>
    </row>
    <row r="24" spans="1:10" ht="12.75" customHeight="1">
      <c r="A24" s="8"/>
      <c r="B24" s="125" t="s">
        <v>18</v>
      </c>
      <c r="C24" s="474">
        <v>10</v>
      </c>
      <c r="D24" s="474">
        <v>11.5</v>
      </c>
      <c r="E24" s="131" t="s">
        <v>81</v>
      </c>
      <c r="F24" s="132" t="s">
        <v>82</v>
      </c>
      <c r="G24" s="131" t="s">
        <v>75</v>
      </c>
      <c r="H24" s="132" t="s">
        <v>83</v>
      </c>
      <c r="I24" s="133" t="s">
        <v>83</v>
      </c>
      <c r="J24" s="125" t="s">
        <v>18</v>
      </c>
    </row>
    <row r="25" spans="1:10" ht="12.75" customHeight="1">
      <c r="A25" s="8"/>
      <c r="B25" s="10" t="s">
        <v>28</v>
      </c>
      <c r="C25" s="475">
        <v>10</v>
      </c>
      <c r="D25" s="475">
        <v>11.5</v>
      </c>
      <c r="E25" s="85">
        <v>18</v>
      </c>
      <c r="F25" s="86" t="s">
        <v>73</v>
      </c>
      <c r="G25" s="85">
        <v>36</v>
      </c>
      <c r="H25" s="86" t="s">
        <v>75</v>
      </c>
      <c r="I25" s="87" t="s">
        <v>75</v>
      </c>
      <c r="J25" s="10" t="s">
        <v>28</v>
      </c>
    </row>
    <row r="26" spans="1:10" ht="12.75" customHeight="1">
      <c r="A26" s="8"/>
      <c r="B26" s="119" t="s">
        <v>11</v>
      </c>
      <c r="C26" s="474">
        <v>10</v>
      </c>
      <c r="D26" s="474">
        <v>11.5</v>
      </c>
      <c r="E26" s="131" t="s">
        <v>72</v>
      </c>
      <c r="F26" s="132" t="s">
        <v>240</v>
      </c>
      <c r="G26" s="131" t="s">
        <v>74</v>
      </c>
      <c r="H26" s="132" t="s">
        <v>75</v>
      </c>
      <c r="I26" s="133" t="s">
        <v>75</v>
      </c>
      <c r="J26" s="119" t="s">
        <v>11</v>
      </c>
    </row>
    <row r="27" spans="1:10" ht="12.75" customHeight="1">
      <c r="A27" s="8"/>
      <c r="B27" s="10" t="s">
        <v>29</v>
      </c>
      <c r="C27" s="475">
        <v>10</v>
      </c>
      <c r="D27" s="475">
        <v>12</v>
      </c>
      <c r="E27" s="85" t="s">
        <v>80</v>
      </c>
      <c r="F27" s="86" t="s">
        <v>73</v>
      </c>
      <c r="G27" s="85" t="s">
        <v>301</v>
      </c>
      <c r="H27" s="86" t="s">
        <v>75</v>
      </c>
      <c r="I27" s="87" t="s">
        <v>75</v>
      </c>
      <c r="J27" s="10" t="s">
        <v>29</v>
      </c>
    </row>
    <row r="28" spans="1:10" ht="12.75" customHeight="1">
      <c r="A28" s="8"/>
      <c r="B28" s="119" t="s">
        <v>12</v>
      </c>
      <c r="C28" s="474">
        <v>10</v>
      </c>
      <c r="D28" s="474">
        <v>11.5</v>
      </c>
      <c r="E28" s="131" t="s">
        <v>72</v>
      </c>
      <c r="F28" s="132" t="s">
        <v>240</v>
      </c>
      <c r="G28" s="131" t="s">
        <v>74</v>
      </c>
      <c r="H28" s="132" t="s">
        <v>75</v>
      </c>
      <c r="I28" s="133" t="s">
        <v>75</v>
      </c>
      <c r="J28" s="119" t="s">
        <v>12</v>
      </c>
    </row>
    <row r="29" spans="1:10" ht="12.75" customHeight="1">
      <c r="A29" s="8"/>
      <c r="B29" s="10" t="s">
        <v>14</v>
      </c>
      <c r="C29" s="475">
        <v>10</v>
      </c>
      <c r="D29" s="475">
        <v>11.5</v>
      </c>
      <c r="E29" s="85" t="s">
        <v>72</v>
      </c>
      <c r="F29" s="86" t="s">
        <v>240</v>
      </c>
      <c r="G29" s="85" t="s">
        <v>74</v>
      </c>
      <c r="H29" s="86" t="s">
        <v>75</v>
      </c>
      <c r="I29" s="87" t="s">
        <v>75</v>
      </c>
      <c r="J29" s="10" t="s">
        <v>14</v>
      </c>
    </row>
    <row r="30" spans="1:10" ht="12.75" customHeight="1">
      <c r="A30" s="8"/>
      <c r="B30" s="119" t="s">
        <v>13</v>
      </c>
      <c r="C30" s="474">
        <v>10</v>
      </c>
      <c r="D30" s="474">
        <v>11.5</v>
      </c>
      <c r="E30" s="131" t="s">
        <v>72</v>
      </c>
      <c r="F30" s="132" t="s">
        <v>240</v>
      </c>
      <c r="G30" s="131" t="s">
        <v>74</v>
      </c>
      <c r="H30" s="132" t="s">
        <v>75</v>
      </c>
      <c r="I30" s="133" t="s">
        <v>75</v>
      </c>
      <c r="J30" s="119" t="s">
        <v>13</v>
      </c>
    </row>
    <row r="31" spans="1:10" ht="12.75" customHeight="1">
      <c r="A31" s="8"/>
      <c r="B31" s="10" t="s">
        <v>30</v>
      </c>
      <c r="C31" s="475">
        <v>10</v>
      </c>
      <c r="D31" s="475">
        <v>11.5</v>
      </c>
      <c r="E31" s="85">
        <v>18</v>
      </c>
      <c r="F31" s="86" t="s">
        <v>240</v>
      </c>
      <c r="G31" s="85" t="s">
        <v>74</v>
      </c>
      <c r="H31" s="86" t="s">
        <v>306</v>
      </c>
      <c r="I31" s="87" t="s">
        <v>242</v>
      </c>
      <c r="J31" s="10" t="s">
        <v>30</v>
      </c>
    </row>
    <row r="32" spans="1:10" ht="12.75" customHeight="1">
      <c r="A32" s="8"/>
      <c r="B32" s="119" t="s">
        <v>31</v>
      </c>
      <c r="C32" s="474">
        <v>10</v>
      </c>
      <c r="D32" s="474">
        <v>11.5</v>
      </c>
      <c r="E32" s="131" t="s">
        <v>72</v>
      </c>
      <c r="F32" s="132" t="s">
        <v>240</v>
      </c>
      <c r="G32" s="131" t="s">
        <v>84</v>
      </c>
      <c r="H32" s="132" t="s">
        <v>309</v>
      </c>
      <c r="I32" s="133" t="s">
        <v>309</v>
      </c>
      <c r="J32" s="119" t="s">
        <v>31</v>
      </c>
    </row>
    <row r="33" spans="1:10" ht="12.75" customHeight="1">
      <c r="A33" s="8"/>
      <c r="B33" s="11" t="s">
        <v>19</v>
      </c>
      <c r="C33" s="476">
        <v>10</v>
      </c>
      <c r="D33" s="476">
        <v>11.5</v>
      </c>
      <c r="E33" s="82" t="s">
        <v>72</v>
      </c>
      <c r="F33" s="83" t="s">
        <v>240</v>
      </c>
      <c r="G33" s="82" t="s">
        <v>74</v>
      </c>
      <c r="H33" s="83" t="s">
        <v>75</v>
      </c>
      <c r="I33" s="84" t="s">
        <v>304</v>
      </c>
      <c r="J33" s="11" t="s">
        <v>19</v>
      </c>
    </row>
    <row r="34" spans="1:10" ht="12.75" customHeight="1">
      <c r="A34" s="8"/>
      <c r="B34" s="119" t="s">
        <v>58</v>
      </c>
      <c r="C34" s="474">
        <v>10</v>
      </c>
      <c r="D34" s="474">
        <v>11.5</v>
      </c>
      <c r="E34" s="139" t="s">
        <v>72</v>
      </c>
      <c r="F34" s="140" t="s">
        <v>76</v>
      </c>
      <c r="G34" s="141" t="s">
        <v>74</v>
      </c>
      <c r="H34" s="140" t="s">
        <v>75</v>
      </c>
      <c r="I34" s="140" t="s">
        <v>75</v>
      </c>
      <c r="J34" s="119" t="s">
        <v>58</v>
      </c>
    </row>
    <row r="35" spans="1:10" ht="12.75" customHeight="1">
      <c r="A35" s="8"/>
      <c r="B35" s="10" t="s">
        <v>135</v>
      </c>
      <c r="C35" s="475">
        <v>10</v>
      </c>
      <c r="D35" s="475">
        <v>11.5</v>
      </c>
      <c r="E35" s="85" t="s">
        <v>72</v>
      </c>
      <c r="F35" s="86" t="s">
        <v>240</v>
      </c>
      <c r="G35" s="85" t="s">
        <v>74</v>
      </c>
      <c r="H35" s="86" t="s">
        <v>75</v>
      </c>
      <c r="I35" s="87" t="s">
        <v>75</v>
      </c>
      <c r="J35" s="10" t="s">
        <v>135</v>
      </c>
    </row>
    <row r="36" spans="1:10" ht="12.75" customHeight="1">
      <c r="A36" s="8"/>
      <c r="B36" s="127" t="s">
        <v>15</v>
      </c>
      <c r="C36" s="477">
        <v>10</v>
      </c>
      <c r="D36" s="477">
        <v>11.5</v>
      </c>
      <c r="E36" s="136" t="s">
        <v>72</v>
      </c>
      <c r="F36" s="137" t="s">
        <v>308</v>
      </c>
      <c r="G36" s="136" t="s">
        <v>74</v>
      </c>
      <c r="H36" s="137" t="s">
        <v>75</v>
      </c>
      <c r="I36" s="138" t="s">
        <v>304</v>
      </c>
      <c r="J36" s="127" t="s">
        <v>15</v>
      </c>
    </row>
    <row r="37" spans="1:10" ht="12.75" customHeight="1">
      <c r="A37" s="8"/>
      <c r="B37" s="10" t="s">
        <v>1</v>
      </c>
      <c r="C37" s="475">
        <v>10</v>
      </c>
      <c r="D37" s="475">
        <v>11.5</v>
      </c>
      <c r="E37" s="85" t="s">
        <v>72</v>
      </c>
      <c r="F37" s="86" t="s">
        <v>240</v>
      </c>
      <c r="G37" s="85" t="s">
        <v>74</v>
      </c>
      <c r="H37" s="86" t="s">
        <v>75</v>
      </c>
      <c r="I37" s="87" t="s">
        <v>78</v>
      </c>
      <c r="J37" s="10" t="s">
        <v>1</v>
      </c>
    </row>
    <row r="38" spans="1:10" ht="12.75" customHeight="1">
      <c r="A38" s="8"/>
      <c r="B38" s="119" t="s">
        <v>32</v>
      </c>
      <c r="C38" s="474">
        <v>10</v>
      </c>
      <c r="D38" s="474">
        <v>11.5</v>
      </c>
      <c r="E38" s="131" t="s">
        <v>80</v>
      </c>
      <c r="F38" s="132" t="s">
        <v>73</v>
      </c>
      <c r="G38" s="131" t="s">
        <v>77</v>
      </c>
      <c r="H38" s="132" t="s">
        <v>300</v>
      </c>
      <c r="I38" s="133" t="s">
        <v>78</v>
      </c>
      <c r="J38" s="119" t="s">
        <v>32</v>
      </c>
    </row>
    <row r="39" spans="1:10" ht="12.75" customHeight="1">
      <c r="A39" s="8"/>
      <c r="B39" s="10" t="s">
        <v>2</v>
      </c>
      <c r="C39" s="475">
        <v>10</v>
      </c>
      <c r="D39" s="475">
        <v>11.5</v>
      </c>
      <c r="E39" s="85" t="s">
        <v>72</v>
      </c>
      <c r="F39" s="86" t="s">
        <v>240</v>
      </c>
      <c r="G39" s="85" t="s">
        <v>74</v>
      </c>
      <c r="H39" s="86" t="s">
        <v>75</v>
      </c>
      <c r="I39" s="87" t="s">
        <v>75</v>
      </c>
      <c r="J39" s="10" t="s">
        <v>2</v>
      </c>
    </row>
    <row r="40" spans="1:10" ht="12.75" customHeight="1">
      <c r="A40" s="8"/>
      <c r="B40" s="127" t="s">
        <v>57</v>
      </c>
      <c r="C40" s="478">
        <v>10</v>
      </c>
      <c r="D40" s="479">
        <v>11.5</v>
      </c>
      <c r="E40" s="142" t="s">
        <v>72</v>
      </c>
      <c r="F40" s="137" t="s">
        <v>73</v>
      </c>
      <c r="G40" s="142" t="s">
        <v>74</v>
      </c>
      <c r="H40" s="137" t="s">
        <v>75</v>
      </c>
      <c r="I40" s="137" t="s">
        <v>75</v>
      </c>
      <c r="J40" s="127" t="s">
        <v>57</v>
      </c>
    </row>
    <row r="41" spans="2:4" ht="15" customHeight="1">
      <c r="B41" s="4" t="s">
        <v>253</v>
      </c>
      <c r="C41" s="4"/>
      <c r="D41" s="4"/>
    </row>
    <row r="42" spans="2:16" ht="12.75" customHeight="1">
      <c r="B42" s="4" t="s">
        <v>59</v>
      </c>
      <c r="C42" s="4"/>
      <c r="D42" s="4"/>
      <c r="E42" s="22"/>
      <c r="F42" s="22"/>
      <c r="G42" s="22"/>
      <c r="H42" s="22"/>
      <c r="I42" s="22"/>
      <c r="J42" s="22"/>
      <c r="K42" s="22"/>
      <c r="L42" s="22"/>
      <c r="M42" s="23"/>
      <c r="N42" s="22"/>
      <c r="O42" s="22"/>
      <c r="P42" s="22"/>
    </row>
    <row r="43" spans="2:16" ht="24.75" customHeight="1">
      <c r="B43" s="589" t="s">
        <v>98</v>
      </c>
      <c r="C43" s="589"/>
      <c r="D43" s="589"/>
      <c r="E43" s="589"/>
      <c r="F43" s="589"/>
      <c r="G43" s="589"/>
      <c r="H43" s="589"/>
      <c r="I43" s="589"/>
      <c r="J43" s="589"/>
      <c r="K43" s="14"/>
      <c r="L43" s="14"/>
      <c r="M43" s="14"/>
      <c r="N43" s="14"/>
      <c r="O43" s="14"/>
      <c r="P43" s="14"/>
    </row>
    <row r="44" spans="2:10" ht="12.75" customHeight="1">
      <c r="B44" s="508" t="s">
        <v>246</v>
      </c>
      <c r="C44" s="508"/>
      <c r="D44" s="570"/>
      <c r="E44" s="570"/>
      <c r="F44" s="570"/>
      <c r="G44" s="570"/>
      <c r="H44" s="570"/>
      <c r="I44" s="570"/>
      <c r="J44" s="570"/>
    </row>
    <row r="45" spans="2:10" ht="12.75" customHeight="1">
      <c r="B45" s="508" t="s">
        <v>247</v>
      </c>
      <c r="C45" s="508"/>
      <c r="D45" s="570"/>
      <c r="E45" s="570"/>
      <c r="F45" s="570"/>
      <c r="G45" s="570"/>
      <c r="H45" s="570"/>
      <c r="I45" s="570"/>
      <c r="J45" s="570"/>
    </row>
    <row r="46" spans="2:10" ht="12.75" customHeight="1">
      <c r="B46" s="508" t="s">
        <v>248</v>
      </c>
      <c r="C46" s="508"/>
      <c r="D46" s="570"/>
      <c r="E46" s="570"/>
      <c r="F46" s="570"/>
      <c r="G46" s="570"/>
      <c r="H46" s="570"/>
      <c r="I46" s="570"/>
      <c r="J46" s="570"/>
    </row>
    <row r="47" spans="2:10" ht="12.75" customHeight="1">
      <c r="B47" s="508" t="s">
        <v>307</v>
      </c>
      <c r="C47" s="508"/>
      <c r="D47" s="570"/>
      <c r="E47" s="570"/>
      <c r="F47" s="570"/>
      <c r="G47" s="570"/>
      <c r="H47" s="570"/>
      <c r="I47" s="570"/>
      <c r="J47" s="570"/>
    </row>
    <row r="48" spans="2:10" ht="12.75" customHeight="1">
      <c r="B48" s="508" t="s">
        <v>310</v>
      </c>
      <c r="C48" s="508"/>
      <c r="D48" s="570"/>
      <c r="E48" s="570"/>
      <c r="F48" s="570"/>
      <c r="G48" s="570"/>
      <c r="H48" s="570"/>
      <c r="I48" s="570"/>
      <c r="J48" s="570"/>
    </row>
    <row r="49" spans="2:10" ht="12.75" customHeight="1">
      <c r="B49" s="508" t="s">
        <v>296</v>
      </c>
      <c r="C49" s="508"/>
      <c r="D49" s="570"/>
      <c r="E49" s="570"/>
      <c r="F49" s="570"/>
      <c r="G49" s="570"/>
      <c r="H49" s="570"/>
      <c r="I49" s="570"/>
      <c r="J49" s="570"/>
    </row>
    <row r="50" spans="2:10" ht="12.75" customHeight="1">
      <c r="B50" s="508" t="s">
        <v>311</v>
      </c>
      <c r="C50" s="570"/>
      <c r="D50" s="570"/>
      <c r="E50" s="570"/>
      <c r="F50" s="570"/>
      <c r="G50" s="570"/>
      <c r="H50" s="570"/>
      <c r="I50" s="570"/>
      <c r="J50" s="570"/>
    </row>
    <row r="51" spans="2:10" ht="12.75" customHeight="1">
      <c r="B51" s="508" t="s">
        <v>305</v>
      </c>
      <c r="C51" s="570"/>
      <c r="D51" s="570"/>
      <c r="E51" s="570"/>
      <c r="F51" s="570"/>
      <c r="G51" s="570"/>
      <c r="H51" s="570"/>
      <c r="I51" s="570"/>
      <c r="J51" s="570"/>
    </row>
    <row r="52" spans="2:10" ht="12.75" customHeight="1">
      <c r="B52" s="508" t="s">
        <v>299</v>
      </c>
      <c r="C52" s="570"/>
      <c r="D52" s="570"/>
      <c r="E52" s="570"/>
      <c r="F52" s="570"/>
      <c r="G52" s="570"/>
      <c r="H52" s="570"/>
      <c r="I52" s="570"/>
      <c r="J52" s="570"/>
    </row>
    <row r="53" spans="2:10" ht="12.75" customHeight="1">
      <c r="B53" s="508" t="s">
        <v>302</v>
      </c>
      <c r="C53" s="570"/>
      <c r="D53" s="570"/>
      <c r="E53" s="570"/>
      <c r="F53" s="570"/>
      <c r="G53" s="570"/>
      <c r="H53" s="570"/>
      <c r="I53" s="570"/>
      <c r="J53" s="570"/>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2"/>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spans="4:13" ht="14.25" customHeight="1">
      <c r="D1" s="469"/>
      <c r="E1" s="469"/>
      <c r="F1" s="469"/>
      <c r="G1" s="469"/>
      <c r="H1" s="469"/>
      <c r="I1" s="469"/>
      <c r="J1" s="469"/>
      <c r="K1" s="469"/>
      <c r="L1" s="469"/>
      <c r="M1" s="15" t="s">
        <v>45</v>
      </c>
    </row>
    <row r="2" spans="2:13" ht="30" customHeight="1">
      <c r="B2" s="618" t="s">
        <v>287</v>
      </c>
      <c r="C2" s="629"/>
      <c r="D2" s="629"/>
      <c r="E2" s="629"/>
      <c r="F2" s="629"/>
      <c r="G2" s="629"/>
      <c r="H2" s="629"/>
      <c r="I2" s="629"/>
      <c r="J2" s="629"/>
      <c r="K2" s="629"/>
      <c r="L2" s="629"/>
      <c r="M2" s="629"/>
    </row>
    <row r="3" spans="2:13" ht="18" customHeight="1">
      <c r="B3" s="618">
        <v>2007</v>
      </c>
      <c r="C3" s="629"/>
      <c r="D3" s="629"/>
      <c r="E3" s="629"/>
      <c r="F3" s="629"/>
      <c r="G3" s="629"/>
      <c r="H3" s="629"/>
      <c r="I3" s="629"/>
      <c r="J3" s="629"/>
      <c r="K3" s="629"/>
      <c r="L3" s="629"/>
      <c r="M3" s="629"/>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27"/>
      <c r="E6" s="628"/>
      <c r="F6" s="634"/>
      <c r="G6" s="624"/>
      <c r="H6" s="624"/>
      <c r="I6" s="624"/>
      <c r="J6" s="624"/>
      <c r="K6" s="624"/>
      <c r="L6" s="626"/>
    </row>
    <row r="7" spans="2:13" ht="12.75" customHeight="1">
      <c r="B7" s="147" t="s">
        <v>156</v>
      </c>
      <c r="C7" s="527">
        <f aca="true" t="shared" si="0" ref="C7:L7">SUM(C10:C36)</f>
        <v>9212.670000000002</v>
      </c>
      <c r="D7" s="527">
        <f t="shared" si="0"/>
        <v>2963.1000000000004</v>
      </c>
      <c r="E7" s="534">
        <f t="shared" si="0"/>
        <v>1960.5000000000002</v>
      </c>
      <c r="F7" s="534">
        <f t="shared" si="0"/>
        <v>864.4000000000001</v>
      </c>
      <c r="G7" s="534">
        <f t="shared" si="0"/>
        <v>12.000000000000004</v>
      </c>
      <c r="H7" s="534">
        <f t="shared" si="0"/>
        <v>43.4</v>
      </c>
      <c r="I7" s="534">
        <f t="shared" si="0"/>
        <v>184</v>
      </c>
      <c r="J7" s="534">
        <f t="shared" si="0"/>
        <v>409.06999999999994</v>
      </c>
      <c r="K7" s="534">
        <f t="shared" si="0"/>
        <v>490</v>
      </c>
      <c r="L7" s="539">
        <f t="shared" si="0"/>
        <v>2286.2000000000003</v>
      </c>
      <c r="M7" s="458" t="s">
        <v>156</v>
      </c>
    </row>
    <row r="8" spans="2:13" ht="12.75" customHeight="1">
      <c r="B8" s="119" t="s">
        <v>20</v>
      </c>
      <c r="C8" s="528">
        <f aca="true" t="shared" si="1" ref="C8:L8">SUM(C10,C13:C14,C16:C20,C24,C27:C28,C30,C34:C36)</f>
        <v>7302.285000000002</v>
      </c>
      <c r="D8" s="528">
        <f t="shared" si="1"/>
        <v>2293.496</v>
      </c>
      <c r="E8" s="535">
        <f t="shared" si="1"/>
        <v>1522.815</v>
      </c>
      <c r="F8" s="535">
        <f t="shared" si="1"/>
        <v>506.88499999999993</v>
      </c>
      <c r="G8" s="535">
        <f t="shared" si="1"/>
        <v>5.973000000000001</v>
      </c>
      <c r="H8" s="535">
        <f t="shared" si="1"/>
        <v>34.459</v>
      </c>
      <c r="I8" s="535">
        <f t="shared" si="1"/>
        <v>166.29200000000003</v>
      </c>
      <c r="J8" s="535">
        <f t="shared" si="1"/>
        <v>379.2439999999999</v>
      </c>
      <c r="K8" s="535">
        <f t="shared" si="1"/>
        <v>420.88700000000006</v>
      </c>
      <c r="L8" s="540">
        <f t="shared" si="1"/>
        <v>1972.234</v>
      </c>
      <c r="M8" s="143" t="s">
        <v>20</v>
      </c>
    </row>
    <row r="9" spans="2:13" ht="12.75" customHeight="1">
      <c r="B9" s="127" t="s">
        <v>185</v>
      </c>
      <c r="C9" s="529">
        <f aca="true" t="shared" si="2" ref="C9:L9">SUM(C11,C12,C15,C21,C22,C23,C25,C26,C29,C31,C32,C33)</f>
        <v>1910.3849999999998</v>
      </c>
      <c r="D9" s="529">
        <f t="shared" si="2"/>
        <v>669.604</v>
      </c>
      <c r="E9" s="536">
        <f t="shared" si="2"/>
        <v>437.68500000000006</v>
      </c>
      <c r="F9" s="536">
        <f t="shared" si="2"/>
        <v>357.515</v>
      </c>
      <c r="G9" s="536">
        <f t="shared" si="2"/>
        <v>6.027</v>
      </c>
      <c r="H9" s="536">
        <f t="shared" si="2"/>
        <v>8.941</v>
      </c>
      <c r="I9" s="536">
        <f t="shared" si="2"/>
        <v>17.708000000000002</v>
      </c>
      <c r="J9" s="536">
        <f t="shared" si="2"/>
        <v>29.825999999999997</v>
      </c>
      <c r="K9" s="536">
        <f t="shared" si="2"/>
        <v>69.113</v>
      </c>
      <c r="L9" s="541">
        <f t="shared" si="2"/>
        <v>313.966</v>
      </c>
      <c r="M9" s="279" t="s">
        <v>185</v>
      </c>
    </row>
    <row r="10" spans="1:13" ht="12.75" customHeight="1">
      <c r="A10" s="8"/>
      <c r="B10" s="10" t="s">
        <v>21</v>
      </c>
      <c r="C10" s="530">
        <f aca="true" t="shared" si="3" ref="C10:C27">SUM(D10:L10)</f>
        <v>195.56</v>
      </c>
      <c r="D10" s="513">
        <v>65.451</v>
      </c>
      <c r="E10" s="514">
        <v>34.145</v>
      </c>
      <c r="F10" s="515">
        <v>27.1</v>
      </c>
      <c r="G10" s="515">
        <v>0.1</v>
      </c>
      <c r="H10" s="514">
        <v>1.22</v>
      </c>
      <c r="I10" s="514">
        <v>0.919</v>
      </c>
      <c r="J10" s="514">
        <v>5.9</v>
      </c>
      <c r="K10" s="514">
        <v>8.222</v>
      </c>
      <c r="L10" s="516">
        <v>52.503</v>
      </c>
      <c r="M10" s="54" t="s">
        <v>21</v>
      </c>
    </row>
    <row r="11" spans="1:13" ht="12.75" customHeight="1">
      <c r="A11" s="8"/>
      <c r="B11" s="119" t="s">
        <v>3</v>
      </c>
      <c r="C11" s="528">
        <f t="shared" si="3"/>
        <v>144.16400000000002</v>
      </c>
      <c r="D11" s="523">
        <v>37.552</v>
      </c>
      <c r="E11" s="524">
        <v>35.944</v>
      </c>
      <c r="F11" s="524">
        <v>17.892</v>
      </c>
      <c r="G11" s="524">
        <v>0</v>
      </c>
      <c r="H11" s="525">
        <v>1.712</v>
      </c>
      <c r="I11" s="525">
        <v>4.796</v>
      </c>
      <c r="J11" s="524">
        <v>2.691</v>
      </c>
      <c r="K11" s="524">
        <v>6.191</v>
      </c>
      <c r="L11" s="526">
        <v>37.386</v>
      </c>
      <c r="M11" s="143" t="s">
        <v>3</v>
      </c>
    </row>
    <row r="12" spans="1:13" ht="12.75" customHeight="1">
      <c r="A12" s="8"/>
      <c r="B12" s="10" t="s">
        <v>5</v>
      </c>
      <c r="C12" s="530">
        <f t="shared" si="3"/>
        <v>274.688</v>
      </c>
      <c r="D12" s="518">
        <v>115</v>
      </c>
      <c r="E12" s="512">
        <v>44.185</v>
      </c>
      <c r="F12" s="512">
        <v>59.214</v>
      </c>
      <c r="G12" s="512">
        <v>0.15</v>
      </c>
      <c r="H12" s="511">
        <v>0.755</v>
      </c>
      <c r="I12" s="511">
        <v>0</v>
      </c>
      <c r="J12" s="512">
        <v>5.5</v>
      </c>
      <c r="K12" s="512">
        <v>11.804</v>
      </c>
      <c r="L12" s="517">
        <v>38.08</v>
      </c>
      <c r="M12" s="54" t="s">
        <v>5</v>
      </c>
    </row>
    <row r="13" spans="1:13" ht="12.75" customHeight="1">
      <c r="A13" s="8"/>
      <c r="B13" s="119" t="s">
        <v>16</v>
      </c>
      <c r="C13" s="528">
        <f t="shared" si="3"/>
        <v>136.95600000000002</v>
      </c>
      <c r="D13" s="523">
        <v>41.232</v>
      </c>
      <c r="E13" s="524">
        <v>30.503</v>
      </c>
      <c r="F13" s="524">
        <v>8.257</v>
      </c>
      <c r="G13" s="525">
        <v>0.108</v>
      </c>
      <c r="H13" s="525">
        <v>0.13</v>
      </c>
      <c r="I13" s="525">
        <v>13.5</v>
      </c>
      <c r="J13" s="524">
        <v>6.277</v>
      </c>
      <c r="K13" s="524">
        <v>6.791</v>
      </c>
      <c r="L13" s="526">
        <v>30.158</v>
      </c>
      <c r="M13" s="143" t="s">
        <v>16</v>
      </c>
    </row>
    <row r="14" spans="1:13" ht="12.75" customHeight="1">
      <c r="A14" s="8"/>
      <c r="B14" s="10" t="s">
        <v>22</v>
      </c>
      <c r="C14" s="531">
        <f t="shared" si="3"/>
        <v>1374.278</v>
      </c>
      <c r="D14" s="298">
        <v>318.011</v>
      </c>
      <c r="E14" s="511">
        <v>302.845</v>
      </c>
      <c r="F14" s="511">
        <v>79.358</v>
      </c>
      <c r="G14" s="511">
        <v>0.681</v>
      </c>
      <c r="H14" s="511">
        <v>8.996</v>
      </c>
      <c r="I14" s="511">
        <v>31.087</v>
      </c>
      <c r="J14" s="511">
        <v>57.335</v>
      </c>
      <c r="K14" s="511">
        <v>67.832</v>
      </c>
      <c r="L14" s="517">
        <v>508.133</v>
      </c>
      <c r="M14" s="54" t="s">
        <v>22</v>
      </c>
    </row>
    <row r="15" spans="1:13" ht="12.75" customHeight="1">
      <c r="A15" s="8"/>
      <c r="B15" s="119" t="s">
        <v>6</v>
      </c>
      <c r="C15" s="528">
        <f t="shared" si="3"/>
        <v>38.595000000000006</v>
      </c>
      <c r="D15" s="523">
        <v>14.881</v>
      </c>
      <c r="E15" s="524">
        <v>5.886</v>
      </c>
      <c r="F15" s="524">
        <v>3.388</v>
      </c>
      <c r="G15" s="524">
        <v>0</v>
      </c>
      <c r="H15" s="525">
        <v>0.094</v>
      </c>
      <c r="I15" s="525">
        <v>1.1</v>
      </c>
      <c r="J15" s="524">
        <v>0.722</v>
      </c>
      <c r="K15" s="524">
        <v>1.79</v>
      </c>
      <c r="L15" s="526">
        <v>10.734</v>
      </c>
      <c r="M15" s="143" t="s">
        <v>6</v>
      </c>
    </row>
    <row r="16" spans="1:13" ht="12.75" customHeight="1">
      <c r="A16" s="8"/>
      <c r="B16" s="10" t="s">
        <v>25</v>
      </c>
      <c r="C16" s="530">
        <f t="shared" si="3"/>
        <v>65.29899999999999</v>
      </c>
      <c r="D16" s="518">
        <v>17.5</v>
      </c>
      <c r="E16" s="512">
        <v>12</v>
      </c>
      <c r="F16" s="512">
        <v>5.567</v>
      </c>
      <c r="G16" s="512">
        <v>0</v>
      </c>
      <c r="H16" s="512">
        <v>0</v>
      </c>
      <c r="I16" s="512">
        <v>3.519</v>
      </c>
      <c r="J16" s="512">
        <v>4.705</v>
      </c>
      <c r="K16" s="511">
        <v>5.666</v>
      </c>
      <c r="L16" s="517">
        <v>16.342</v>
      </c>
      <c r="M16" s="54" t="s">
        <v>25</v>
      </c>
    </row>
    <row r="17" spans="1:13" ht="12.75" customHeight="1">
      <c r="A17" s="8"/>
      <c r="B17" s="119" t="s">
        <v>17</v>
      </c>
      <c r="C17" s="528">
        <f t="shared" si="3"/>
        <v>196.353</v>
      </c>
      <c r="D17" s="523">
        <v>42.768</v>
      </c>
      <c r="E17" s="525">
        <v>75</v>
      </c>
      <c r="F17" s="525">
        <v>7.377</v>
      </c>
      <c r="G17" s="525">
        <v>0.075</v>
      </c>
      <c r="H17" s="524">
        <v>0</v>
      </c>
      <c r="I17" s="524">
        <v>18.488</v>
      </c>
      <c r="J17" s="524">
        <v>3.828</v>
      </c>
      <c r="K17" s="524">
        <v>14.59</v>
      </c>
      <c r="L17" s="526">
        <v>34.227</v>
      </c>
      <c r="M17" s="143" t="s">
        <v>17</v>
      </c>
    </row>
    <row r="18" spans="1:13" ht="12.75" customHeight="1">
      <c r="A18" s="8"/>
      <c r="B18" s="10" t="s">
        <v>23</v>
      </c>
      <c r="C18" s="531">
        <f t="shared" si="3"/>
        <v>929.1800000000001</v>
      </c>
      <c r="D18" s="298">
        <v>415.71</v>
      </c>
      <c r="E18" s="511">
        <v>179.213</v>
      </c>
      <c r="F18" s="511">
        <v>20.642</v>
      </c>
      <c r="G18" s="511">
        <v>0</v>
      </c>
      <c r="H18" s="511">
        <v>0.287</v>
      </c>
      <c r="I18" s="511">
        <v>7.573</v>
      </c>
      <c r="J18" s="511">
        <v>38.84</v>
      </c>
      <c r="K18" s="511">
        <v>58.201</v>
      </c>
      <c r="L18" s="517">
        <v>208.714</v>
      </c>
      <c r="M18" s="54" t="s">
        <v>23</v>
      </c>
    </row>
    <row r="19" spans="1:13" ht="12.75" customHeight="1">
      <c r="A19" s="8"/>
      <c r="B19" s="119" t="s">
        <v>24</v>
      </c>
      <c r="C19" s="528">
        <f t="shared" si="3"/>
        <v>1217.999</v>
      </c>
      <c r="D19" s="523">
        <v>368.06</v>
      </c>
      <c r="E19" s="524">
        <v>291.063</v>
      </c>
      <c r="F19" s="525">
        <v>169.361</v>
      </c>
      <c r="G19" s="525">
        <v>1.25</v>
      </c>
      <c r="H19" s="524">
        <v>3.795</v>
      </c>
      <c r="I19" s="524">
        <v>14.196</v>
      </c>
      <c r="J19" s="524">
        <v>73.229</v>
      </c>
      <c r="K19" s="524">
        <v>42.87</v>
      </c>
      <c r="L19" s="526">
        <v>254.175</v>
      </c>
      <c r="M19" s="143" t="s">
        <v>24</v>
      </c>
    </row>
    <row r="20" spans="1:13" ht="12.75" customHeight="1">
      <c r="A20" s="8"/>
      <c r="B20" s="10" t="s">
        <v>26</v>
      </c>
      <c r="C20" s="531">
        <f t="shared" si="3"/>
        <v>984.832</v>
      </c>
      <c r="D20" s="298">
        <v>346.311</v>
      </c>
      <c r="E20" s="511">
        <v>150.949</v>
      </c>
      <c r="F20" s="511">
        <v>64.115</v>
      </c>
      <c r="G20" s="511">
        <v>2.983</v>
      </c>
      <c r="H20" s="511">
        <v>2.99</v>
      </c>
      <c r="I20" s="511">
        <v>25.734</v>
      </c>
      <c r="J20" s="511">
        <v>22.531</v>
      </c>
      <c r="K20" s="511">
        <v>47.335</v>
      </c>
      <c r="L20" s="517">
        <v>321.884</v>
      </c>
      <c r="M20" s="54" t="s">
        <v>26</v>
      </c>
    </row>
    <row r="21" spans="1:13" ht="12.75" customHeight="1">
      <c r="A21" s="8"/>
      <c r="B21" s="119" t="s">
        <v>4</v>
      </c>
      <c r="C21" s="532">
        <f t="shared" si="3"/>
        <v>19.564999999999998</v>
      </c>
      <c r="D21" s="523">
        <v>2.451</v>
      </c>
      <c r="E21" s="524">
        <v>2.351</v>
      </c>
      <c r="F21" s="524">
        <v>0</v>
      </c>
      <c r="G21" s="524">
        <v>0</v>
      </c>
      <c r="H21" s="524">
        <v>0</v>
      </c>
      <c r="I21" s="524">
        <v>5.083</v>
      </c>
      <c r="J21" s="524">
        <v>2.208</v>
      </c>
      <c r="K21" s="524">
        <v>2.741</v>
      </c>
      <c r="L21" s="526">
        <v>4.731</v>
      </c>
      <c r="M21" s="143" t="s">
        <v>4</v>
      </c>
    </row>
    <row r="22" spans="1:13" ht="12.75" customHeight="1">
      <c r="A22" s="8"/>
      <c r="B22" s="10" t="s">
        <v>8</v>
      </c>
      <c r="C22" s="530">
        <f t="shared" si="3"/>
        <v>70.718</v>
      </c>
      <c r="D22" s="298">
        <v>20.57</v>
      </c>
      <c r="E22" s="511">
        <v>14.527</v>
      </c>
      <c r="F22" s="512">
        <v>13.991</v>
      </c>
      <c r="G22" s="512">
        <v>0.38</v>
      </c>
      <c r="H22" s="511">
        <v>0.027</v>
      </c>
      <c r="I22" s="511">
        <v>0.794</v>
      </c>
      <c r="J22" s="511">
        <v>1.179</v>
      </c>
      <c r="K22" s="511">
        <v>2.214</v>
      </c>
      <c r="L22" s="517">
        <v>17.036</v>
      </c>
      <c r="M22" s="54" t="s">
        <v>8</v>
      </c>
    </row>
    <row r="23" spans="1:13" ht="12.75" customHeight="1">
      <c r="A23" s="8"/>
      <c r="B23" s="119" t="s">
        <v>9</v>
      </c>
      <c r="C23" s="532">
        <f t="shared" si="3"/>
        <v>92.442</v>
      </c>
      <c r="D23" s="523">
        <v>43.343</v>
      </c>
      <c r="E23" s="524">
        <v>17.972</v>
      </c>
      <c r="F23" s="524">
        <v>10.821</v>
      </c>
      <c r="G23" s="524">
        <v>0.012</v>
      </c>
      <c r="H23" s="524">
        <v>0.148</v>
      </c>
      <c r="I23" s="524">
        <v>1.695</v>
      </c>
      <c r="J23" s="524">
        <v>0.681</v>
      </c>
      <c r="K23" s="524">
        <v>3.16</v>
      </c>
      <c r="L23" s="526">
        <v>14.61</v>
      </c>
      <c r="M23" s="143" t="s">
        <v>9</v>
      </c>
    </row>
    <row r="24" spans="1:13" ht="12.75" customHeight="1">
      <c r="A24" s="8"/>
      <c r="B24" s="10" t="s">
        <v>27</v>
      </c>
      <c r="C24" s="531">
        <f t="shared" si="3"/>
        <v>21.439</v>
      </c>
      <c r="D24" s="298">
        <v>8.477</v>
      </c>
      <c r="E24" s="511">
        <v>2.831</v>
      </c>
      <c r="F24" s="511">
        <v>3.109</v>
      </c>
      <c r="G24" s="538">
        <v>0</v>
      </c>
      <c r="H24" s="511">
        <v>0.085</v>
      </c>
      <c r="I24" s="511">
        <v>0.055</v>
      </c>
      <c r="J24" s="511">
        <v>3.969</v>
      </c>
      <c r="K24" s="511">
        <v>0.641</v>
      </c>
      <c r="L24" s="517">
        <v>2.272</v>
      </c>
      <c r="M24" s="54" t="s">
        <v>27</v>
      </c>
    </row>
    <row r="25" spans="1:13" ht="12.75" customHeight="1">
      <c r="A25" s="8"/>
      <c r="B25" s="119" t="s">
        <v>7</v>
      </c>
      <c r="C25" s="532">
        <f t="shared" si="3"/>
        <v>205.11900000000003</v>
      </c>
      <c r="D25" s="523">
        <v>68.266</v>
      </c>
      <c r="E25" s="524">
        <v>51.447</v>
      </c>
      <c r="F25" s="524">
        <v>43.073</v>
      </c>
      <c r="G25" s="524">
        <v>0.559</v>
      </c>
      <c r="H25" s="524">
        <v>1.222</v>
      </c>
      <c r="I25" s="524">
        <v>0.016</v>
      </c>
      <c r="J25" s="524">
        <v>2.418</v>
      </c>
      <c r="K25" s="524">
        <v>6.728</v>
      </c>
      <c r="L25" s="526">
        <v>31.39</v>
      </c>
      <c r="M25" s="143" t="s">
        <v>7</v>
      </c>
    </row>
    <row r="26" spans="1:13" ht="12.75" customHeight="1">
      <c r="A26" s="8"/>
      <c r="B26" s="10" t="s">
        <v>10</v>
      </c>
      <c r="C26" s="530">
        <f t="shared" si="3"/>
        <v>10.801</v>
      </c>
      <c r="D26" s="518">
        <v>1.083</v>
      </c>
      <c r="E26" s="512">
        <v>1.354</v>
      </c>
      <c r="F26" s="511">
        <v>0</v>
      </c>
      <c r="G26" s="512">
        <v>0</v>
      </c>
      <c r="H26" s="511">
        <v>0</v>
      </c>
      <c r="I26" s="512">
        <v>1</v>
      </c>
      <c r="J26" s="512">
        <v>2.5</v>
      </c>
      <c r="K26" s="512">
        <v>2</v>
      </c>
      <c r="L26" s="519">
        <v>2.864</v>
      </c>
      <c r="M26" s="54" t="s">
        <v>10</v>
      </c>
    </row>
    <row r="27" spans="1:13" ht="12.75" customHeight="1">
      <c r="A27" s="8"/>
      <c r="B27" s="125" t="s">
        <v>18</v>
      </c>
      <c r="C27" s="528">
        <f t="shared" si="3"/>
        <v>362.513</v>
      </c>
      <c r="D27" s="523">
        <v>127.905</v>
      </c>
      <c r="E27" s="525">
        <v>47.5</v>
      </c>
      <c r="F27" s="525">
        <v>31.099</v>
      </c>
      <c r="G27" s="524">
        <v>0.113</v>
      </c>
      <c r="H27" s="524">
        <v>13.457</v>
      </c>
      <c r="I27" s="524">
        <v>8.23</v>
      </c>
      <c r="J27" s="525">
        <v>36</v>
      </c>
      <c r="K27" s="524">
        <v>22.916</v>
      </c>
      <c r="L27" s="526">
        <v>75.293</v>
      </c>
      <c r="M27" s="144" t="s">
        <v>18</v>
      </c>
    </row>
    <row r="28" spans="1:13" ht="12.75" customHeight="1">
      <c r="A28" s="8"/>
      <c r="B28" s="10" t="s">
        <v>28</v>
      </c>
      <c r="C28" s="531">
        <f>SUM(D28:L28)</f>
        <v>194.871</v>
      </c>
      <c r="D28" s="298">
        <v>60.781</v>
      </c>
      <c r="E28" s="511">
        <v>47.118</v>
      </c>
      <c r="F28" s="511">
        <v>14.174</v>
      </c>
      <c r="G28" s="511">
        <v>0.352</v>
      </c>
      <c r="H28" s="511">
        <v>0.474</v>
      </c>
      <c r="I28" s="511">
        <v>0.019</v>
      </c>
      <c r="J28" s="511">
        <v>9.718</v>
      </c>
      <c r="K28" s="511">
        <v>11.189</v>
      </c>
      <c r="L28" s="517">
        <v>51.046</v>
      </c>
      <c r="M28" s="54" t="s">
        <v>28</v>
      </c>
    </row>
    <row r="29" spans="1:13" ht="12.75" customHeight="1">
      <c r="A29" s="8"/>
      <c r="B29" s="119" t="s">
        <v>11</v>
      </c>
      <c r="C29" s="532">
        <f>SUM(D29:L29)</f>
        <v>622.247</v>
      </c>
      <c r="D29" s="523">
        <v>243.185</v>
      </c>
      <c r="E29" s="524">
        <v>154.582</v>
      </c>
      <c r="F29" s="524">
        <v>120.382</v>
      </c>
      <c r="G29" s="524">
        <v>3.252</v>
      </c>
      <c r="H29" s="524">
        <v>1.437</v>
      </c>
      <c r="I29" s="524">
        <v>2.035</v>
      </c>
      <c r="J29" s="524">
        <v>6.304</v>
      </c>
      <c r="K29" s="524">
        <v>18.465</v>
      </c>
      <c r="L29" s="526">
        <v>72.605</v>
      </c>
      <c r="M29" s="143" t="s">
        <v>11</v>
      </c>
    </row>
    <row r="30" spans="1:13" ht="12.75" customHeight="1">
      <c r="A30" s="8"/>
      <c r="B30" s="10" t="s">
        <v>29</v>
      </c>
      <c r="C30" s="530">
        <f aca="true" t="shared" si="4" ref="C30:C35">SUM(D30:L30)</f>
        <v>162.841</v>
      </c>
      <c r="D30" s="298">
        <v>66.919</v>
      </c>
      <c r="E30" s="511">
        <v>37.334</v>
      </c>
      <c r="F30" s="512">
        <v>4.33</v>
      </c>
      <c r="G30" s="512">
        <v>0.05</v>
      </c>
      <c r="H30" s="512">
        <v>0.1</v>
      </c>
      <c r="I30" s="512">
        <v>2.525</v>
      </c>
      <c r="J30" s="512">
        <v>9.429</v>
      </c>
      <c r="K30" s="511">
        <v>10.038</v>
      </c>
      <c r="L30" s="517">
        <v>32.116</v>
      </c>
      <c r="M30" s="54" t="s">
        <v>29</v>
      </c>
    </row>
    <row r="31" spans="1:13" ht="12.75" customHeight="1">
      <c r="A31" s="8"/>
      <c r="B31" s="119" t="s">
        <v>12</v>
      </c>
      <c r="C31" s="528">
        <f t="shared" si="4"/>
        <v>304.774</v>
      </c>
      <c r="D31" s="523">
        <v>86.591</v>
      </c>
      <c r="E31" s="524">
        <v>87.137</v>
      </c>
      <c r="F31" s="525">
        <v>48.286</v>
      </c>
      <c r="G31" s="525">
        <v>1.489</v>
      </c>
      <c r="H31" s="524">
        <v>2.828</v>
      </c>
      <c r="I31" s="524">
        <v>0.953</v>
      </c>
      <c r="J31" s="524">
        <v>3.873</v>
      </c>
      <c r="K31" s="524">
        <v>9.193</v>
      </c>
      <c r="L31" s="526">
        <v>64.424</v>
      </c>
      <c r="M31" s="143" t="s">
        <v>12</v>
      </c>
    </row>
    <row r="32" spans="1:13" ht="12.75" customHeight="1">
      <c r="A32" s="8"/>
      <c r="B32" s="10" t="s">
        <v>14</v>
      </c>
      <c r="C32" s="530">
        <f t="shared" si="4"/>
        <v>45.647999999999996</v>
      </c>
      <c r="D32" s="298">
        <v>21.641</v>
      </c>
      <c r="E32" s="512">
        <v>7.986</v>
      </c>
      <c r="F32" s="512">
        <v>4.908</v>
      </c>
      <c r="G32" s="512">
        <v>0.025</v>
      </c>
      <c r="H32" s="511">
        <v>0.04</v>
      </c>
      <c r="I32" s="512">
        <v>0.236</v>
      </c>
      <c r="J32" s="512">
        <v>0.75</v>
      </c>
      <c r="K32" s="511">
        <v>2.045</v>
      </c>
      <c r="L32" s="517">
        <v>8.017</v>
      </c>
      <c r="M32" s="54" t="s">
        <v>14</v>
      </c>
    </row>
    <row r="33" spans="1:13" ht="12.75" customHeight="1">
      <c r="A33" s="8"/>
      <c r="B33" s="119" t="s">
        <v>13</v>
      </c>
      <c r="C33" s="528">
        <f t="shared" si="4"/>
        <v>81.624</v>
      </c>
      <c r="D33" s="523">
        <v>15.041</v>
      </c>
      <c r="E33" s="524">
        <v>14.314</v>
      </c>
      <c r="F33" s="525">
        <v>35.56</v>
      </c>
      <c r="G33" s="525">
        <v>0.16</v>
      </c>
      <c r="H33" s="525">
        <v>0.678</v>
      </c>
      <c r="I33" s="524">
        <v>0</v>
      </c>
      <c r="J33" s="525">
        <v>1</v>
      </c>
      <c r="K33" s="524">
        <v>2.782</v>
      </c>
      <c r="L33" s="526">
        <v>12.089</v>
      </c>
      <c r="M33" s="143" t="s">
        <v>13</v>
      </c>
    </row>
    <row r="34" spans="1:13" ht="12.75" customHeight="1">
      <c r="A34" s="8"/>
      <c r="B34" s="10" t="s">
        <v>30</v>
      </c>
      <c r="C34" s="530">
        <f t="shared" si="4"/>
        <v>123.40699999999998</v>
      </c>
      <c r="D34" s="298">
        <v>43.172</v>
      </c>
      <c r="E34" s="511">
        <v>25.943</v>
      </c>
      <c r="F34" s="512">
        <v>7.741</v>
      </c>
      <c r="G34" s="512">
        <v>0.005</v>
      </c>
      <c r="H34" s="511">
        <v>0.198</v>
      </c>
      <c r="I34" s="511">
        <v>9.52</v>
      </c>
      <c r="J34" s="511">
        <v>7.068</v>
      </c>
      <c r="K34" s="511">
        <v>4.809</v>
      </c>
      <c r="L34" s="517">
        <v>24.951</v>
      </c>
      <c r="M34" s="54" t="s">
        <v>30</v>
      </c>
    </row>
    <row r="35" spans="1:13" ht="12.75" customHeight="1">
      <c r="A35" s="8"/>
      <c r="B35" s="119" t="s">
        <v>31</v>
      </c>
      <c r="C35" s="532">
        <f t="shared" si="4"/>
        <v>235.85399999999998</v>
      </c>
      <c r="D35" s="523">
        <v>74.957</v>
      </c>
      <c r="E35" s="524">
        <v>61.654</v>
      </c>
      <c r="F35" s="524">
        <v>8.909</v>
      </c>
      <c r="G35" s="537">
        <v>0</v>
      </c>
      <c r="H35" s="524">
        <v>1.355</v>
      </c>
      <c r="I35" s="524">
        <v>15.803</v>
      </c>
      <c r="J35" s="524">
        <v>6.984</v>
      </c>
      <c r="K35" s="524">
        <v>12.727</v>
      </c>
      <c r="L35" s="526">
        <v>53.465</v>
      </c>
      <c r="M35" s="143" t="s">
        <v>31</v>
      </c>
    </row>
    <row r="36" spans="1:13" ht="12.75" customHeight="1">
      <c r="A36" s="8"/>
      <c r="B36" s="11" t="s">
        <v>19</v>
      </c>
      <c r="C36" s="533">
        <f>SUM(D36:L36)</f>
        <v>1100.903</v>
      </c>
      <c r="D36" s="520">
        <v>296.242</v>
      </c>
      <c r="E36" s="521">
        <v>224.717</v>
      </c>
      <c r="F36" s="521">
        <v>55.746</v>
      </c>
      <c r="G36" s="521">
        <v>0.256</v>
      </c>
      <c r="H36" s="521">
        <v>1.372</v>
      </c>
      <c r="I36" s="521">
        <v>15.124</v>
      </c>
      <c r="J36" s="521">
        <v>93.431</v>
      </c>
      <c r="K36" s="521">
        <v>107.06</v>
      </c>
      <c r="L36" s="522">
        <v>306.955</v>
      </c>
      <c r="M36" s="43" t="s">
        <v>19</v>
      </c>
    </row>
    <row r="37" spans="2:13" ht="15" customHeight="1">
      <c r="B37" s="4" t="s">
        <v>254</v>
      </c>
      <c r="C37" s="560"/>
      <c r="M37" s="560"/>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249</v>
      </c>
      <c r="C40" s="453"/>
      <c r="D40" s="453"/>
      <c r="E40" s="453"/>
      <c r="F40" s="454"/>
      <c r="G40" s="455"/>
      <c r="H40" s="455"/>
      <c r="I40" s="453"/>
      <c r="J40" s="453"/>
      <c r="K40" s="455"/>
      <c r="L40" s="455"/>
      <c r="M40" s="455"/>
    </row>
    <row r="41" spans="2:13" ht="12.75" customHeight="1">
      <c r="B41" s="508" t="s">
        <v>250</v>
      </c>
      <c r="C41" s="456"/>
      <c r="D41" s="456"/>
      <c r="E41" s="456"/>
      <c r="F41" s="456"/>
      <c r="G41" s="456"/>
      <c r="H41" s="456"/>
      <c r="I41" s="456"/>
      <c r="J41" s="456"/>
      <c r="K41" s="456"/>
      <c r="L41" s="456"/>
      <c r="M41" s="456"/>
    </row>
    <row r="42" spans="2:13" ht="12.75" customHeight="1">
      <c r="B42" s="453"/>
      <c r="C42" s="457"/>
      <c r="D42" s="457"/>
      <c r="E42" s="457"/>
      <c r="F42" s="457"/>
      <c r="G42" s="457"/>
      <c r="H42" s="457"/>
      <c r="I42" s="457"/>
      <c r="J42" s="457"/>
      <c r="K42" s="457"/>
      <c r="L42" s="457"/>
      <c r="M42" s="455"/>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2"/>
  <sheetViews>
    <sheetView workbookViewId="0" topLeftCell="A1">
      <selection activeCell="P10" sqref="P10"/>
    </sheetView>
  </sheetViews>
  <sheetFormatPr defaultColWidth="9.140625" defaultRowHeight="12.75"/>
  <cols>
    <col min="1" max="1" width="4.421875" style="0" customWidth="1"/>
    <col min="2" max="2" width="4.00390625" style="0" customWidth="1"/>
    <col min="3" max="3" width="8.7109375" style="0" customWidth="1"/>
    <col min="4" max="12" width="8.28125" style="0" customWidth="1"/>
    <col min="13" max="13" width="4.00390625" style="0" customWidth="1"/>
  </cols>
  <sheetData>
    <row r="1" ht="14.25" customHeight="1">
      <c r="M1" s="15" t="s">
        <v>46</v>
      </c>
    </row>
    <row r="2" spans="2:13" ht="30" customHeight="1">
      <c r="B2" s="618" t="s">
        <v>51</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8">
        <f>SUM(D7:L7)</f>
        <v>1163160</v>
      </c>
      <c r="D7" s="459">
        <f aca="true" t="shared" si="0" ref="D7:J7">SUM(D10:D36)</f>
        <v>608713</v>
      </c>
      <c r="E7" s="459">
        <f t="shared" si="0"/>
        <v>336517</v>
      </c>
      <c r="F7" s="459">
        <v>887</v>
      </c>
      <c r="G7" s="459">
        <v>161</v>
      </c>
      <c r="H7" s="459">
        <f t="shared" si="0"/>
        <v>9324</v>
      </c>
      <c r="I7" s="459">
        <f t="shared" si="0"/>
        <v>10700</v>
      </c>
      <c r="J7" s="459">
        <f t="shared" si="0"/>
        <v>3774</v>
      </c>
      <c r="K7" s="459">
        <f>SUM(K10:K36)</f>
        <v>81000</v>
      </c>
      <c r="L7" s="575">
        <f>SUM(L10:L36)</f>
        <v>112084</v>
      </c>
      <c r="M7" s="147" t="s">
        <v>156</v>
      </c>
    </row>
    <row r="8" spans="2:13" ht="12.75" customHeight="1">
      <c r="B8" s="119" t="s">
        <v>20</v>
      </c>
      <c r="C8" s="145"/>
      <c r="D8" s="460">
        <f>SUM(D10,D13:D14,D16:D20,D24,D27:D28,D30,D34:D36)</f>
        <v>438565</v>
      </c>
      <c r="E8" s="460">
        <f>SUM(E10,E13:E14,E16:E20,E24,E27:E28,E30,E34:E36)</f>
        <v>244939</v>
      </c>
      <c r="F8" s="460"/>
      <c r="G8" s="460"/>
      <c r="H8" s="460">
        <f>SUM(H10,H13:H14,H16:H20,H24,H27:H28,H30,H34:H36)</f>
        <v>8254</v>
      </c>
      <c r="I8" s="460">
        <f>SUM(I10,I13:I14,I16:I20,I24,I27:I28,I30,I34:I36)</f>
        <v>10156</v>
      </c>
      <c r="J8" s="460">
        <f>SUM(J10,J13:J14,J16:J20,J24,J27:J28,J30,J34:J36)</f>
        <v>3352</v>
      </c>
      <c r="K8" s="460">
        <f>SUM(K10,K13:K14,K16:K20,K24,K27:K28,K30,K34:K36)</f>
        <v>59771</v>
      </c>
      <c r="L8" s="543">
        <f>SUM(L10,L13:L14,L16:L20,L24,L27:L28,L30,L34:L36)</f>
        <v>88456</v>
      </c>
      <c r="M8" s="119" t="s">
        <v>20</v>
      </c>
    </row>
    <row r="9" spans="2:13" ht="12.75" customHeight="1">
      <c r="B9" s="127" t="s">
        <v>185</v>
      </c>
      <c r="C9" s="146"/>
      <c r="D9" s="461">
        <f>SUM(D11,D12,D15,D21,D22,D23,D25,D26,D29,D31,D32,D33)</f>
        <v>170148</v>
      </c>
      <c r="E9" s="461">
        <f>SUM(E11,E12,E15,E21,E22,E23,E25,E26,E29,E31,E32,E33)</f>
        <v>91578</v>
      </c>
      <c r="F9" s="461"/>
      <c r="G9" s="461"/>
      <c r="H9" s="461">
        <f>SUM(H11,H12,H15,H21,H22,H23,H25,H26,H29,H31,H32,H33)</f>
        <v>1070</v>
      </c>
      <c r="I9" s="461">
        <f>SUM(I11,I12,I15,I21,I22,I23,I25,I26,I29,I31,I32,I33)</f>
        <v>544</v>
      </c>
      <c r="J9" s="461">
        <f>SUM(J11,J12,J15,J21,J22,J23,J25,J26,J29,J31,J32,J33)</f>
        <v>422</v>
      </c>
      <c r="K9" s="461">
        <f>SUM(K11,K12,K15,K21,K22,K23,K25,K26,K29,K31,K32,K33)</f>
        <v>21229</v>
      </c>
      <c r="L9" s="545">
        <f>SUM(L11,L12,L15,L21,L22,L23,L25,L26,L29,L31,L32,L33)</f>
        <v>23628</v>
      </c>
      <c r="M9" s="279" t="s">
        <v>185</v>
      </c>
    </row>
    <row r="10" spans="1:13" ht="12.75" customHeight="1">
      <c r="A10" s="8"/>
      <c r="B10" s="10" t="s">
        <v>21</v>
      </c>
      <c r="C10" s="291"/>
      <c r="D10" s="415">
        <v>7638</v>
      </c>
      <c r="E10" s="415">
        <v>2261</v>
      </c>
      <c r="F10" s="415"/>
      <c r="G10" s="415"/>
      <c r="H10" s="415">
        <v>337</v>
      </c>
      <c r="I10" s="415">
        <v>122</v>
      </c>
      <c r="J10" s="415">
        <v>170</v>
      </c>
      <c r="K10" s="415">
        <v>1485</v>
      </c>
      <c r="L10" s="417">
        <v>2664</v>
      </c>
      <c r="M10" s="54" t="s">
        <v>21</v>
      </c>
    </row>
    <row r="11" spans="1:13" ht="12.75" customHeight="1">
      <c r="A11" s="8"/>
      <c r="B11" s="119" t="s">
        <v>3</v>
      </c>
      <c r="C11" s="292">
        <f>SUM(D11:L11)</f>
        <v>16585</v>
      </c>
      <c r="D11" s="420">
        <v>7097</v>
      </c>
      <c r="E11" s="420">
        <v>6527</v>
      </c>
      <c r="F11" s="420">
        <v>8</v>
      </c>
      <c r="G11" s="420">
        <v>0</v>
      </c>
      <c r="H11" s="420">
        <v>20</v>
      </c>
      <c r="I11" s="420">
        <v>10</v>
      </c>
      <c r="J11" s="420">
        <v>37</v>
      </c>
      <c r="K11" s="420">
        <v>1243</v>
      </c>
      <c r="L11" s="421">
        <v>1643</v>
      </c>
      <c r="M11" s="143" t="s">
        <v>3</v>
      </c>
    </row>
    <row r="12" spans="1:13" ht="12.75" customHeight="1">
      <c r="A12" s="8"/>
      <c r="B12" s="10" t="s">
        <v>5</v>
      </c>
      <c r="C12" s="118"/>
      <c r="D12" s="462">
        <v>26750</v>
      </c>
      <c r="E12" s="462">
        <v>9320</v>
      </c>
      <c r="F12" s="415"/>
      <c r="G12" s="415"/>
      <c r="H12" s="415">
        <v>76</v>
      </c>
      <c r="I12" s="415">
        <v>0</v>
      </c>
      <c r="J12" s="462">
        <v>30</v>
      </c>
      <c r="K12" s="462">
        <v>6200</v>
      </c>
      <c r="L12" s="418">
        <v>4202</v>
      </c>
      <c r="M12" s="54" t="s">
        <v>5</v>
      </c>
    </row>
    <row r="13" spans="1:13" ht="12.75" customHeight="1">
      <c r="A13" s="8"/>
      <c r="B13" s="119" t="s">
        <v>16</v>
      </c>
      <c r="C13" s="292">
        <f>SUM(D13:L13)</f>
        <v>13493</v>
      </c>
      <c r="D13" s="420">
        <v>7186</v>
      </c>
      <c r="E13" s="420">
        <v>3710</v>
      </c>
      <c r="F13" s="420">
        <v>14</v>
      </c>
      <c r="G13" s="420">
        <v>4</v>
      </c>
      <c r="H13" s="420">
        <v>27</v>
      </c>
      <c r="I13" s="420">
        <v>407</v>
      </c>
      <c r="J13" s="420">
        <v>51</v>
      </c>
      <c r="K13" s="420">
        <v>649</v>
      </c>
      <c r="L13" s="421">
        <v>1445</v>
      </c>
      <c r="M13" s="143" t="s">
        <v>16</v>
      </c>
    </row>
    <row r="14" spans="1:13" ht="12.75" customHeight="1">
      <c r="A14" s="8"/>
      <c r="B14" s="10" t="s">
        <v>22</v>
      </c>
      <c r="C14" s="291">
        <f>SUM(D14:L14)</f>
        <v>87592</v>
      </c>
      <c r="D14" s="415">
        <v>34824</v>
      </c>
      <c r="E14" s="415">
        <v>24550</v>
      </c>
      <c r="F14" s="415">
        <v>290</v>
      </c>
      <c r="G14" s="415">
        <v>29</v>
      </c>
      <c r="H14" s="415">
        <v>1128</v>
      </c>
      <c r="I14" s="415">
        <v>1745</v>
      </c>
      <c r="J14" s="415">
        <v>425</v>
      </c>
      <c r="K14" s="415">
        <v>9829</v>
      </c>
      <c r="L14" s="418">
        <v>14772</v>
      </c>
      <c r="M14" s="54" t="s">
        <v>22</v>
      </c>
    </row>
    <row r="15" spans="1:13" ht="12.75" customHeight="1">
      <c r="A15" s="8"/>
      <c r="B15" s="119" t="s">
        <v>6</v>
      </c>
      <c r="C15" s="292">
        <f>SUM(D15:L15)</f>
        <v>3972</v>
      </c>
      <c r="D15" s="420">
        <v>2411</v>
      </c>
      <c r="E15" s="420">
        <v>248</v>
      </c>
      <c r="F15" s="420">
        <v>10</v>
      </c>
      <c r="G15" s="420">
        <v>0</v>
      </c>
      <c r="H15" s="420">
        <v>1</v>
      </c>
      <c r="I15" s="420">
        <v>18</v>
      </c>
      <c r="J15" s="420">
        <v>9</v>
      </c>
      <c r="K15" s="420">
        <v>339</v>
      </c>
      <c r="L15" s="421">
        <v>936</v>
      </c>
      <c r="M15" s="143" t="s">
        <v>6</v>
      </c>
    </row>
    <row r="16" spans="1:13" ht="12.75" customHeight="1">
      <c r="A16" s="8"/>
      <c r="B16" s="10" t="s">
        <v>25</v>
      </c>
      <c r="C16" s="291"/>
      <c r="D16" s="462">
        <v>4100</v>
      </c>
      <c r="E16" s="462">
        <v>600</v>
      </c>
      <c r="F16" s="462"/>
      <c r="G16" s="462"/>
      <c r="H16" s="462">
        <v>0</v>
      </c>
      <c r="I16" s="462">
        <v>66</v>
      </c>
      <c r="J16" s="462">
        <v>36</v>
      </c>
      <c r="K16" s="415">
        <v>326</v>
      </c>
      <c r="L16" s="418">
        <v>836</v>
      </c>
      <c r="M16" s="54" t="s">
        <v>25</v>
      </c>
    </row>
    <row r="17" spans="1:13" ht="12.75" customHeight="1">
      <c r="A17" s="8"/>
      <c r="B17" s="119" t="s">
        <v>17</v>
      </c>
      <c r="C17" s="292"/>
      <c r="D17" s="420">
        <v>21718</v>
      </c>
      <c r="E17" s="463">
        <v>35000</v>
      </c>
      <c r="F17" s="420"/>
      <c r="G17" s="420"/>
      <c r="H17" s="420">
        <v>0</v>
      </c>
      <c r="I17" s="420">
        <v>3031</v>
      </c>
      <c r="J17" s="420">
        <v>17</v>
      </c>
      <c r="K17" s="420">
        <v>3433</v>
      </c>
      <c r="L17" s="421">
        <v>7808</v>
      </c>
      <c r="M17" s="143" t="s">
        <v>17</v>
      </c>
    </row>
    <row r="18" spans="1:13" ht="12.75" customHeight="1">
      <c r="A18" s="8"/>
      <c r="B18" s="10" t="s">
        <v>23</v>
      </c>
      <c r="C18" s="291">
        <f aca="true" t="shared" si="1" ref="C18:C32">SUM(D18:L18)</f>
        <v>228028</v>
      </c>
      <c r="D18" s="415">
        <v>138599</v>
      </c>
      <c r="E18" s="415">
        <v>65833</v>
      </c>
      <c r="F18" s="415">
        <v>8</v>
      </c>
      <c r="G18" s="415">
        <v>0</v>
      </c>
      <c r="H18" s="415">
        <v>38</v>
      </c>
      <c r="I18" s="415">
        <v>225</v>
      </c>
      <c r="J18" s="415">
        <v>85</v>
      </c>
      <c r="K18" s="415">
        <v>9771</v>
      </c>
      <c r="L18" s="418">
        <v>13469</v>
      </c>
      <c r="M18" s="54" t="s">
        <v>23</v>
      </c>
    </row>
    <row r="19" spans="1:13" ht="12.75" customHeight="1">
      <c r="A19" s="8"/>
      <c r="B19" s="119" t="s">
        <v>24</v>
      </c>
      <c r="C19" s="292">
        <f t="shared" si="1"/>
        <v>95854</v>
      </c>
      <c r="D19" s="420">
        <v>42551</v>
      </c>
      <c r="E19" s="420">
        <v>37637</v>
      </c>
      <c r="F19" s="420">
        <v>32</v>
      </c>
      <c r="G19" s="420">
        <v>30</v>
      </c>
      <c r="H19" s="420">
        <v>1177</v>
      </c>
      <c r="I19" s="420">
        <v>771</v>
      </c>
      <c r="J19" s="420">
        <v>555</v>
      </c>
      <c r="K19" s="420">
        <v>5552</v>
      </c>
      <c r="L19" s="421">
        <v>7549</v>
      </c>
      <c r="M19" s="143" t="s">
        <v>24</v>
      </c>
    </row>
    <row r="20" spans="1:13" ht="12.75" customHeight="1">
      <c r="A20" s="8"/>
      <c r="B20" s="10" t="s">
        <v>26</v>
      </c>
      <c r="C20" s="291">
        <f t="shared" si="1"/>
        <v>148042</v>
      </c>
      <c r="D20" s="415">
        <v>93427</v>
      </c>
      <c r="E20" s="415">
        <v>23379</v>
      </c>
      <c r="F20" s="415">
        <v>36</v>
      </c>
      <c r="G20" s="415">
        <v>7</v>
      </c>
      <c r="H20" s="415">
        <v>759</v>
      </c>
      <c r="I20" s="415">
        <v>754</v>
      </c>
      <c r="J20" s="415">
        <v>243</v>
      </c>
      <c r="K20" s="415">
        <v>11795</v>
      </c>
      <c r="L20" s="418">
        <v>17642</v>
      </c>
      <c r="M20" s="54" t="s">
        <v>26</v>
      </c>
    </row>
    <row r="21" spans="1:13" ht="12.75" customHeight="1">
      <c r="A21" s="8"/>
      <c r="B21" s="119" t="s">
        <v>4</v>
      </c>
      <c r="C21" s="292">
        <f t="shared" si="1"/>
        <v>4056</v>
      </c>
      <c r="D21" s="420">
        <v>1452</v>
      </c>
      <c r="E21" s="420">
        <v>1436</v>
      </c>
      <c r="F21" s="420">
        <v>0</v>
      </c>
      <c r="G21" s="420">
        <v>0</v>
      </c>
      <c r="H21" s="420">
        <v>0</v>
      </c>
      <c r="I21" s="420">
        <v>63</v>
      </c>
      <c r="J21" s="420">
        <v>5</v>
      </c>
      <c r="K21" s="420">
        <v>517</v>
      </c>
      <c r="L21" s="421">
        <v>583</v>
      </c>
      <c r="M21" s="143" t="s">
        <v>4</v>
      </c>
    </row>
    <row r="22" spans="1:13" ht="12.75" customHeight="1">
      <c r="A22" s="8"/>
      <c r="B22" s="10" t="s">
        <v>8</v>
      </c>
      <c r="C22" s="291">
        <f t="shared" si="1"/>
        <v>5204</v>
      </c>
      <c r="D22" s="415">
        <v>2656</v>
      </c>
      <c r="E22" s="415">
        <v>770</v>
      </c>
      <c r="F22" s="415">
        <v>15</v>
      </c>
      <c r="G22" s="415">
        <v>2</v>
      </c>
      <c r="H22" s="415">
        <v>7</v>
      </c>
      <c r="I22" s="415">
        <v>26</v>
      </c>
      <c r="J22" s="415">
        <v>16</v>
      </c>
      <c r="K22" s="415">
        <v>466</v>
      </c>
      <c r="L22" s="418">
        <v>1246</v>
      </c>
      <c r="M22" s="54" t="s">
        <v>8</v>
      </c>
    </row>
    <row r="23" spans="1:13" ht="12.75" customHeight="1">
      <c r="A23" s="8"/>
      <c r="B23" s="119" t="s">
        <v>9</v>
      </c>
      <c r="C23" s="292">
        <f t="shared" si="1"/>
        <v>7182</v>
      </c>
      <c r="D23" s="420">
        <v>3998</v>
      </c>
      <c r="E23" s="420">
        <v>1255</v>
      </c>
      <c r="F23" s="420">
        <v>12</v>
      </c>
      <c r="G23" s="420">
        <v>3</v>
      </c>
      <c r="H23" s="420">
        <v>11</v>
      </c>
      <c r="I23" s="420">
        <v>13</v>
      </c>
      <c r="J23" s="420">
        <v>12</v>
      </c>
      <c r="K23" s="420">
        <v>890</v>
      </c>
      <c r="L23" s="421">
        <v>988</v>
      </c>
      <c r="M23" s="143" t="s">
        <v>9</v>
      </c>
    </row>
    <row r="24" spans="1:13" ht="12.75" customHeight="1">
      <c r="A24" s="8"/>
      <c r="B24" s="10" t="s">
        <v>27</v>
      </c>
      <c r="C24" s="291">
        <f t="shared" si="1"/>
        <v>928</v>
      </c>
      <c r="D24" s="415">
        <v>469</v>
      </c>
      <c r="E24" s="415">
        <v>170</v>
      </c>
      <c r="F24" s="415">
        <v>2</v>
      </c>
      <c r="G24" s="415">
        <v>0</v>
      </c>
      <c r="H24" s="415">
        <v>22</v>
      </c>
      <c r="I24" s="415">
        <v>7</v>
      </c>
      <c r="J24" s="415">
        <v>14</v>
      </c>
      <c r="K24" s="415">
        <v>91</v>
      </c>
      <c r="L24" s="418">
        <v>153</v>
      </c>
      <c r="M24" s="54" t="s">
        <v>27</v>
      </c>
    </row>
    <row r="25" spans="1:13" ht="12.75" customHeight="1">
      <c r="A25" s="8"/>
      <c r="B25" s="119" t="s">
        <v>7</v>
      </c>
      <c r="C25" s="292">
        <f t="shared" si="1"/>
        <v>32882</v>
      </c>
      <c r="D25" s="420">
        <v>18410</v>
      </c>
      <c r="E25" s="420">
        <v>8979</v>
      </c>
      <c r="F25" s="420">
        <v>18</v>
      </c>
      <c r="G25" s="420">
        <v>5</v>
      </c>
      <c r="H25" s="420">
        <v>99</v>
      </c>
      <c r="I25" s="420">
        <v>5</v>
      </c>
      <c r="J25" s="420">
        <v>88</v>
      </c>
      <c r="K25" s="420">
        <v>1831</v>
      </c>
      <c r="L25" s="421">
        <v>3447</v>
      </c>
      <c r="M25" s="143" t="s">
        <v>7</v>
      </c>
    </row>
    <row r="26" spans="1:13" ht="12.75" customHeight="1">
      <c r="A26" s="8"/>
      <c r="B26" s="10" t="s">
        <v>10</v>
      </c>
      <c r="C26" s="118">
        <f t="shared" si="1"/>
        <v>2508</v>
      </c>
      <c r="D26" s="462">
        <v>386</v>
      </c>
      <c r="E26" s="462">
        <v>1022</v>
      </c>
      <c r="F26" s="462">
        <v>0</v>
      </c>
      <c r="G26" s="462">
        <v>0</v>
      </c>
      <c r="H26" s="462">
        <v>0</v>
      </c>
      <c r="I26" s="462">
        <v>140</v>
      </c>
      <c r="J26" s="462">
        <v>20</v>
      </c>
      <c r="K26" s="462">
        <v>697</v>
      </c>
      <c r="L26" s="542">
        <v>243</v>
      </c>
      <c r="M26" s="54" t="s">
        <v>10</v>
      </c>
    </row>
    <row r="27" spans="1:13" ht="12.75" customHeight="1">
      <c r="A27" s="8"/>
      <c r="B27" s="125" t="s">
        <v>18</v>
      </c>
      <c r="C27" s="292">
        <f t="shared" si="1"/>
        <v>24260</v>
      </c>
      <c r="D27" s="420">
        <v>8865</v>
      </c>
      <c r="E27" s="420">
        <v>4135</v>
      </c>
      <c r="F27" s="420">
        <v>20</v>
      </c>
      <c r="G27" s="420">
        <v>5</v>
      </c>
      <c r="H27" s="420">
        <v>3640</v>
      </c>
      <c r="I27" s="420">
        <v>695</v>
      </c>
      <c r="J27" s="420">
        <v>235</v>
      </c>
      <c r="K27" s="420">
        <v>2465</v>
      </c>
      <c r="L27" s="421">
        <v>4200</v>
      </c>
      <c r="M27" s="144" t="s">
        <v>18</v>
      </c>
    </row>
    <row r="28" spans="1:13" ht="12.75" customHeight="1">
      <c r="A28" s="8"/>
      <c r="B28" s="10" t="s">
        <v>28</v>
      </c>
      <c r="C28" s="291">
        <f t="shared" si="1"/>
        <v>15480</v>
      </c>
      <c r="D28" s="415">
        <v>7384</v>
      </c>
      <c r="E28" s="415">
        <v>4984</v>
      </c>
      <c r="F28" s="415">
        <v>27</v>
      </c>
      <c r="G28" s="415">
        <v>7</v>
      </c>
      <c r="H28" s="415">
        <v>75</v>
      </c>
      <c r="I28" s="415">
        <v>11</v>
      </c>
      <c r="J28" s="415">
        <v>152</v>
      </c>
      <c r="K28" s="415">
        <v>1583</v>
      </c>
      <c r="L28" s="418">
        <v>1257</v>
      </c>
      <c r="M28" s="54" t="s">
        <v>28</v>
      </c>
    </row>
    <row r="29" spans="1:13" ht="12.75" customHeight="1">
      <c r="A29" s="8"/>
      <c r="B29" s="119" t="s">
        <v>11</v>
      </c>
      <c r="C29" s="292">
        <f t="shared" si="1"/>
        <v>145968</v>
      </c>
      <c r="D29" s="420">
        <v>80990</v>
      </c>
      <c r="E29" s="420">
        <v>51531</v>
      </c>
      <c r="F29" s="420">
        <v>104</v>
      </c>
      <c r="G29" s="420">
        <v>5</v>
      </c>
      <c r="H29" s="420">
        <v>678</v>
      </c>
      <c r="I29" s="420">
        <v>171</v>
      </c>
      <c r="J29" s="420">
        <v>101</v>
      </c>
      <c r="K29" s="420">
        <v>5642</v>
      </c>
      <c r="L29" s="421">
        <v>6746</v>
      </c>
      <c r="M29" s="143" t="s">
        <v>11</v>
      </c>
    </row>
    <row r="30" spans="1:13" ht="12.75" customHeight="1">
      <c r="A30" s="8"/>
      <c r="B30" s="10" t="s">
        <v>29</v>
      </c>
      <c r="C30" s="291">
        <f t="shared" si="1"/>
        <v>27769</v>
      </c>
      <c r="D30" s="415">
        <v>11789</v>
      </c>
      <c r="E30" s="415">
        <v>11799</v>
      </c>
      <c r="F30" s="415">
        <v>1</v>
      </c>
      <c r="G30" s="415">
        <v>4</v>
      </c>
      <c r="H30" s="415">
        <v>254</v>
      </c>
      <c r="I30" s="415">
        <v>186</v>
      </c>
      <c r="J30" s="415">
        <v>70</v>
      </c>
      <c r="K30" s="415">
        <v>1764</v>
      </c>
      <c r="L30" s="418">
        <v>1902</v>
      </c>
      <c r="M30" s="54" t="s">
        <v>29</v>
      </c>
    </row>
    <row r="31" spans="1:13" ht="12.75" customHeight="1">
      <c r="A31" s="8"/>
      <c r="B31" s="119" t="s">
        <v>12</v>
      </c>
      <c r="C31" s="292">
        <f t="shared" si="1"/>
        <v>32786</v>
      </c>
      <c r="D31" s="420">
        <v>18422</v>
      </c>
      <c r="E31" s="420">
        <v>9416</v>
      </c>
      <c r="F31" s="420">
        <v>88</v>
      </c>
      <c r="G31" s="420">
        <v>3</v>
      </c>
      <c r="H31" s="420">
        <v>139</v>
      </c>
      <c r="I31" s="420">
        <v>55</v>
      </c>
      <c r="J31" s="420">
        <v>57</v>
      </c>
      <c r="K31" s="420">
        <v>2483</v>
      </c>
      <c r="L31" s="421">
        <v>2123</v>
      </c>
      <c r="M31" s="143" t="s">
        <v>12</v>
      </c>
    </row>
    <row r="32" spans="1:13" ht="12.75" customHeight="1">
      <c r="A32" s="8"/>
      <c r="B32" s="10" t="s">
        <v>14</v>
      </c>
      <c r="C32" s="291">
        <f t="shared" si="1"/>
        <v>8526</v>
      </c>
      <c r="D32" s="415">
        <v>6330</v>
      </c>
      <c r="E32" s="415">
        <v>935</v>
      </c>
      <c r="F32" s="415">
        <v>6</v>
      </c>
      <c r="G32" s="415">
        <v>1</v>
      </c>
      <c r="H32" s="415">
        <v>30</v>
      </c>
      <c r="I32" s="415">
        <v>43</v>
      </c>
      <c r="J32" s="415">
        <v>31</v>
      </c>
      <c r="K32" s="415">
        <v>515</v>
      </c>
      <c r="L32" s="418">
        <v>635</v>
      </c>
      <c r="M32" s="54" t="s">
        <v>14</v>
      </c>
    </row>
    <row r="33" spans="1:13" ht="12.75" customHeight="1">
      <c r="A33" s="8"/>
      <c r="B33" s="119" t="s">
        <v>13</v>
      </c>
      <c r="C33" s="292"/>
      <c r="D33" s="420">
        <v>1246</v>
      </c>
      <c r="E33" s="420">
        <v>139</v>
      </c>
      <c r="F33" s="420"/>
      <c r="G33" s="420"/>
      <c r="H33" s="463">
        <v>9</v>
      </c>
      <c r="I33" s="420">
        <v>0</v>
      </c>
      <c r="J33" s="463">
        <v>16</v>
      </c>
      <c r="K33" s="420">
        <v>406</v>
      </c>
      <c r="L33" s="421">
        <v>836</v>
      </c>
      <c r="M33" s="143" t="s">
        <v>13</v>
      </c>
    </row>
    <row r="34" spans="1:13" ht="12.75" customHeight="1">
      <c r="A34" s="8"/>
      <c r="B34" s="10" t="s">
        <v>30</v>
      </c>
      <c r="C34" s="291">
        <f>SUM(D34:L34)</f>
        <v>23895</v>
      </c>
      <c r="D34" s="415">
        <v>11307</v>
      </c>
      <c r="E34" s="415">
        <v>9298</v>
      </c>
      <c r="F34" s="415">
        <v>5</v>
      </c>
      <c r="G34" s="415">
        <v>1</v>
      </c>
      <c r="H34" s="415">
        <v>75</v>
      </c>
      <c r="I34" s="415">
        <v>252</v>
      </c>
      <c r="J34" s="415">
        <v>71</v>
      </c>
      <c r="K34" s="415">
        <v>1249</v>
      </c>
      <c r="L34" s="418">
        <v>1637</v>
      </c>
      <c r="M34" s="54" t="s">
        <v>30</v>
      </c>
    </row>
    <row r="35" spans="1:13" ht="12.75" customHeight="1">
      <c r="A35" s="8"/>
      <c r="B35" s="119" t="s">
        <v>31</v>
      </c>
      <c r="C35" s="292">
        <f>SUM(D35:L35)</f>
        <v>31515</v>
      </c>
      <c r="D35" s="420">
        <v>14833</v>
      </c>
      <c r="E35" s="420">
        <v>9192</v>
      </c>
      <c r="F35" s="420">
        <v>35</v>
      </c>
      <c r="G35" s="420">
        <v>0</v>
      </c>
      <c r="H35" s="420">
        <v>477</v>
      </c>
      <c r="I35" s="420">
        <v>686</v>
      </c>
      <c r="J35" s="420">
        <v>214</v>
      </c>
      <c r="K35" s="420">
        <v>3037</v>
      </c>
      <c r="L35" s="421">
        <v>3041</v>
      </c>
      <c r="M35" s="143" t="s">
        <v>31</v>
      </c>
    </row>
    <row r="36" spans="1:13" ht="12.75" customHeight="1">
      <c r="A36" s="8"/>
      <c r="B36" s="11" t="s">
        <v>19</v>
      </c>
      <c r="C36" s="293">
        <f>SUM(D36:L36)</f>
        <v>65656</v>
      </c>
      <c r="D36" s="567">
        <v>33875</v>
      </c>
      <c r="E36" s="568">
        <v>12391</v>
      </c>
      <c r="F36" s="568">
        <v>100</v>
      </c>
      <c r="G36" s="568">
        <v>10</v>
      </c>
      <c r="H36" s="568">
        <v>245</v>
      </c>
      <c r="I36" s="568">
        <v>1198</v>
      </c>
      <c r="J36" s="568">
        <v>1014</v>
      </c>
      <c r="K36" s="568">
        <v>6742</v>
      </c>
      <c r="L36" s="419">
        <v>10081</v>
      </c>
      <c r="M36" s="43" t="s">
        <v>19</v>
      </c>
    </row>
    <row r="37" spans="2:13" ht="15" customHeight="1">
      <c r="B37" s="4" t="s">
        <v>254</v>
      </c>
      <c r="C37" s="2"/>
      <c r="D37" s="2"/>
      <c r="E37" s="2"/>
      <c r="F37" s="2"/>
      <c r="G37" s="2"/>
      <c r="H37" s="2"/>
      <c r="I37" s="2"/>
      <c r="J37" s="2"/>
      <c r="K37" s="2"/>
      <c r="L37" s="2"/>
      <c r="M37" s="2"/>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251</v>
      </c>
      <c r="C40" s="453"/>
      <c r="D40" s="453"/>
      <c r="F40" s="149"/>
      <c r="G40" s="20"/>
      <c r="H40" s="20"/>
      <c r="I40" s="453"/>
      <c r="J40" s="453"/>
      <c r="K40" s="20"/>
      <c r="L40" s="20"/>
      <c r="M40" s="20"/>
    </row>
    <row r="41" spans="2:13" ht="12.75" customHeight="1">
      <c r="B41" s="508" t="s">
        <v>250</v>
      </c>
      <c r="C41" s="464"/>
      <c r="D41" s="464"/>
      <c r="E41" s="464"/>
      <c r="F41" s="464"/>
      <c r="G41" s="464"/>
      <c r="H41" s="464"/>
      <c r="I41" s="464"/>
      <c r="J41" s="464"/>
      <c r="K41" s="464"/>
      <c r="L41" s="464"/>
      <c r="M41" s="20"/>
    </row>
    <row r="42" ht="12.75">
      <c r="B42" s="453"/>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ht="14.25" customHeight="1">
      <c r="M1" s="15" t="s">
        <v>48</v>
      </c>
    </row>
    <row r="2" spans="2:13" ht="30" customHeight="1">
      <c r="B2" s="618" t="s">
        <v>288</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3" ht="23.25" customHeight="1">
      <c r="B4" s="2"/>
      <c r="C4" s="630" t="s">
        <v>109</v>
      </c>
      <c r="D4" s="180" t="s">
        <v>105</v>
      </c>
      <c r="E4" s="181" t="s">
        <v>105</v>
      </c>
      <c r="F4" s="633" t="s">
        <v>60</v>
      </c>
      <c r="G4" s="623" t="s">
        <v>189</v>
      </c>
      <c r="H4" s="623" t="s">
        <v>117</v>
      </c>
      <c r="I4" s="623" t="s">
        <v>113</v>
      </c>
      <c r="J4" s="623" t="s">
        <v>114</v>
      </c>
      <c r="K4" s="623" t="s">
        <v>118</v>
      </c>
      <c r="L4" s="625" t="s">
        <v>119</v>
      </c>
      <c r="M4" s="2"/>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5">
        <v>1210000</v>
      </c>
      <c r="D7" s="460">
        <v>302597.3</v>
      </c>
      <c r="E7" s="460">
        <v>97157.1</v>
      </c>
      <c r="F7" s="460">
        <v>73691.5</v>
      </c>
      <c r="G7" s="460">
        <v>12310.2</v>
      </c>
      <c r="H7" s="460">
        <v>6123.9</v>
      </c>
      <c r="I7" s="460">
        <v>105305.4</v>
      </c>
      <c r="J7" s="460">
        <v>128468.9</v>
      </c>
      <c r="K7" s="460">
        <v>161000</v>
      </c>
      <c r="L7" s="543">
        <v>418708.3</v>
      </c>
      <c r="M7" s="147" t="s">
        <v>156</v>
      </c>
    </row>
    <row r="8" spans="2:13" ht="12.75" customHeight="1">
      <c r="B8" s="119" t="s">
        <v>20</v>
      </c>
      <c r="C8" s="145"/>
      <c r="D8" s="460">
        <f>SUM(D10,D13:D14,D16:D20,D24,D27:D28,D30,D34:D36)</f>
        <v>264867.3</v>
      </c>
      <c r="E8" s="460">
        <f>SUM(E10,E13:E14,E16:E20,E24,E27:E28,E30,E34:E36)</f>
        <v>88824.4</v>
      </c>
      <c r="F8" s="460"/>
      <c r="G8" s="460"/>
      <c r="H8" s="460"/>
      <c r="I8" s="460"/>
      <c r="J8" s="460"/>
      <c r="K8" s="460">
        <f>SUM(K10,K13:K14,K16:K20,K24,K27:K28,K30,K34:K36)</f>
        <v>153153.90000000002</v>
      </c>
      <c r="L8" s="543">
        <f>SUM(L10,L13:L14,L16:L20,L24,L27:L28,L30,L34:L36)</f>
        <v>388487</v>
      </c>
      <c r="M8" s="119" t="s">
        <v>20</v>
      </c>
    </row>
    <row r="9" spans="2:13" ht="12.75" customHeight="1">
      <c r="B9" s="127" t="s">
        <v>185</v>
      </c>
      <c r="C9" s="146"/>
      <c r="D9" s="461">
        <f>SUM(D11,D12,D15,D21,D22,D23,D25,D26,D29,D31,D32,D33)</f>
        <v>37729.99999999999</v>
      </c>
      <c r="E9" s="461">
        <f>SUM(E11,E12,E15,E21,E22,E23,E25,E26,E29,E31,E32,E33)</f>
        <v>8332.7</v>
      </c>
      <c r="F9" s="461"/>
      <c r="G9" s="461"/>
      <c r="H9" s="461"/>
      <c r="I9" s="461"/>
      <c r="J9" s="461"/>
      <c r="K9" s="461">
        <f>SUM(K11,K12,K15,K21,K22,K23,K25,K26,K29,K31,K32,K33)</f>
        <v>7846.100000000001</v>
      </c>
      <c r="L9" s="545">
        <f>SUM(L11,L12,L15,L21,L22,L23,L25,L26,L29,L31,L32,L33)</f>
        <v>30221.3</v>
      </c>
      <c r="M9" s="279" t="s">
        <v>185</v>
      </c>
    </row>
    <row r="10" spans="1:13" ht="12.75" customHeight="1">
      <c r="A10" s="8"/>
      <c r="B10" s="10" t="s">
        <v>21</v>
      </c>
      <c r="C10" s="118"/>
      <c r="D10" s="415">
        <v>10953.5</v>
      </c>
      <c r="E10" s="415">
        <v>1705.3</v>
      </c>
      <c r="F10" s="415"/>
      <c r="G10" s="415"/>
      <c r="H10" s="415">
        <v>405.7</v>
      </c>
      <c r="I10" s="415">
        <v>3580.2</v>
      </c>
      <c r="J10" s="415">
        <v>3243.5</v>
      </c>
      <c r="K10" s="415">
        <v>5358.2</v>
      </c>
      <c r="L10" s="422">
        <v>19179.6</v>
      </c>
      <c r="M10" s="54" t="s">
        <v>21</v>
      </c>
    </row>
    <row r="11" spans="1:13" ht="12.75" customHeight="1">
      <c r="A11" s="8"/>
      <c r="B11" s="119" t="s">
        <v>3</v>
      </c>
      <c r="C11" s="145"/>
      <c r="D11" s="420">
        <v>1416.2</v>
      </c>
      <c r="E11" s="463">
        <v>425.9</v>
      </c>
      <c r="F11" s="420">
        <v>441.5</v>
      </c>
      <c r="G11" s="420">
        <v>0</v>
      </c>
      <c r="H11" s="420"/>
      <c r="I11" s="420"/>
      <c r="J11" s="420">
        <v>386.1</v>
      </c>
      <c r="K11" s="420">
        <v>300.2</v>
      </c>
      <c r="L11" s="416">
        <v>1171.4</v>
      </c>
      <c r="M11" s="143" t="s">
        <v>3</v>
      </c>
    </row>
    <row r="12" spans="1:13" ht="12.75" customHeight="1">
      <c r="A12" s="8"/>
      <c r="B12" s="10" t="s">
        <v>5</v>
      </c>
      <c r="C12" s="118"/>
      <c r="D12" s="462">
        <v>7100</v>
      </c>
      <c r="E12" s="462">
        <v>943</v>
      </c>
      <c r="F12" s="415"/>
      <c r="G12" s="415"/>
      <c r="H12" s="415">
        <v>43.2</v>
      </c>
      <c r="I12" s="415">
        <v>0</v>
      </c>
      <c r="J12" s="415"/>
      <c r="K12" s="415">
        <v>1700</v>
      </c>
      <c r="L12" s="422">
        <v>6389.4</v>
      </c>
      <c r="M12" s="54" t="s">
        <v>5</v>
      </c>
    </row>
    <row r="13" spans="1:13" ht="12.75" customHeight="1">
      <c r="A13" s="8"/>
      <c r="B13" s="119" t="s">
        <v>16</v>
      </c>
      <c r="C13" s="145"/>
      <c r="D13" s="420">
        <v>6162.2</v>
      </c>
      <c r="E13" s="420">
        <v>2789.5</v>
      </c>
      <c r="F13" s="420">
        <v>247.3</v>
      </c>
      <c r="G13" s="463">
        <v>64.8</v>
      </c>
      <c r="H13" s="420"/>
      <c r="I13" s="420"/>
      <c r="J13" s="420">
        <v>3208.4</v>
      </c>
      <c r="K13" s="420">
        <v>3242.4</v>
      </c>
      <c r="L13" s="416">
        <v>9014.2</v>
      </c>
      <c r="M13" s="143" t="s">
        <v>16</v>
      </c>
    </row>
    <row r="14" spans="1:13" ht="12.75" customHeight="1">
      <c r="A14" s="8"/>
      <c r="B14" s="10" t="s">
        <v>22</v>
      </c>
      <c r="C14" s="291">
        <f>SUM(D14:L14)</f>
        <v>218217.2</v>
      </c>
      <c r="D14" s="415">
        <v>29130.5</v>
      </c>
      <c r="E14" s="415">
        <v>15324</v>
      </c>
      <c r="F14" s="415">
        <v>16473.8</v>
      </c>
      <c r="G14" s="415">
        <v>2416.4</v>
      </c>
      <c r="H14" s="415">
        <v>1734.8</v>
      </c>
      <c r="I14" s="415">
        <v>27418.7</v>
      </c>
      <c r="J14" s="415">
        <v>14959.4</v>
      </c>
      <c r="K14" s="415">
        <v>19756.1</v>
      </c>
      <c r="L14" s="422">
        <v>91003.5</v>
      </c>
      <c r="M14" s="54" t="s">
        <v>22</v>
      </c>
    </row>
    <row r="15" spans="1:13" ht="12.75" customHeight="1">
      <c r="A15" s="8"/>
      <c r="B15" s="119" t="s">
        <v>6</v>
      </c>
      <c r="C15" s="292">
        <f>SUM(D15:L15)</f>
        <v>3848.5</v>
      </c>
      <c r="D15" s="420">
        <v>992.1</v>
      </c>
      <c r="E15" s="420">
        <v>102.9</v>
      </c>
      <c r="F15" s="420">
        <v>194.1</v>
      </c>
      <c r="G15" s="420">
        <v>0</v>
      </c>
      <c r="H15" s="420"/>
      <c r="I15" s="420"/>
      <c r="J15" s="420">
        <v>120.3</v>
      </c>
      <c r="K15" s="420">
        <v>176.8</v>
      </c>
      <c r="L15" s="416">
        <v>2262.3</v>
      </c>
      <c r="M15" s="143" t="s">
        <v>6</v>
      </c>
    </row>
    <row r="16" spans="1:13" ht="12.75" customHeight="1">
      <c r="A16" s="8"/>
      <c r="B16" s="10" t="s">
        <v>25</v>
      </c>
      <c r="C16" s="118"/>
      <c r="D16" s="462">
        <v>2430</v>
      </c>
      <c r="E16" s="462">
        <v>650</v>
      </c>
      <c r="F16" s="415"/>
      <c r="G16" s="415"/>
      <c r="H16" s="415"/>
      <c r="I16" s="415"/>
      <c r="J16" s="415"/>
      <c r="K16" s="415">
        <v>1886.1</v>
      </c>
      <c r="L16" s="422">
        <v>3503.1</v>
      </c>
      <c r="M16" s="54" t="s">
        <v>25</v>
      </c>
    </row>
    <row r="17" spans="1:13" ht="12.75" customHeight="1">
      <c r="A17" s="8"/>
      <c r="B17" s="119" t="s">
        <v>17</v>
      </c>
      <c r="C17" s="292"/>
      <c r="D17" s="420">
        <v>3120.4</v>
      </c>
      <c r="E17" s="463">
        <v>2600</v>
      </c>
      <c r="F17" s="420"/>
      <c r="G17" s="420"/>
      <c r="H17" s="420">
        <v>0</v>
      </c>
      <c r="I17" s="420">
        <v>2347.3</v>
      </c>
      <c r="J17" s="420">
        <v>1252.9</v>
      </c>
      <c r="K17" s="420">
        <v>1613.1</v>
      </c>
      <c r="L17" s="416">
        <v>2936.4</v>
      </c>
      <c r="M17" s="143" t="s">
        <v>17</v>
      </c>
    </row>
    <row r="18" spans="1:13" ht="12.75" customHeight="1">
      <c r="A18" s="8"/>
      <c r="B18" s="10" t="s">
        <v>23</v>
      </c>
      <c r="C18" s="291">
        <f>SUM(D18:L18)</f>
        <v>116416.29999999999</v>
      </c>
      <c r="D18" s="415">
        <v>38725.4</v>
      </c>
      <c r="E18" s="415">
        <v>8818.5</v>
      </c>
      <c r="F18" s="415">
        <v>1971.2</v>
      </c>
      <c r="G18" s="415">
        <v>0</v>
      </c>
      <c r="H18" s="415">
        <v>35.2</v>
      </c>
      <c r="I18" s="415">
        <v>1959.7</v>
      </c>
      <c r="J18" s="415">
        <v>10537.5</v>
      </c>
      <c r="K18" s="415">
        <v>18827.9</v>
      </c>
      <c r="L18" s="422">
        <v>35540.9</v>
      </c>
      <c r="M18" s="54" t="s">
        <v>23</v>
      </c>
    </row>
    <row r="19" spans="1:13" ht="12.75" customHeight="1">
      <c r="A19" s="8"/>
      <c r="B19" s="119" t="s">
        <v>24</v>
      </c>
      <c r="C19" s="292"/>
      <c r="D19" s="420">
        <v>39638.9</v>
      </c>
      <c r="E19" s="420">
        <v>15232.2</v>
      </c>
      <c r="F19" s="420"/>
      <c r="G19" s="420"/>
      <c r="H19" s="420">
        <v>680.7</v>
      </c>
      <c r="I19" s="420">
        <v>10416</v>
      </c>
      <c r="J19" s="420">
        <v>19673.1</v>
      </c>
      <c r="K19" s="420">
        <v>13234.4</v>
      </c>
      <c r="L19" s="416">
        <v>54576.9</v>
      </c>
      <c r="M19" s="143" t="s">
        <v>24</v>
      </c>
    </row>
    <row r="20" spans="1:13" ht="12.75" customHeight="1">
      <c r="A20" s="8"/>
      <c r="B20" s="10" t="s">
        <v>26</v>
      </c>
      <c r="C20" s="291">
        <f>SUM(D20:L20)</f>
        <v>143328.2</v>
      </c>
      <c r="D20" s="415">
        <v>47366.6</v>
      </c>
      <c r="E20" s="415">
        <v>7730.6</v>
      </c>
      <c r="F20" s="415">
        <v>6323</v>
      </c>
      <c r="G20" s="415">
        <v>2206.7</v>
      </c>
      <c r="H20" s="415">
        <v>188.9</v>
      </c>
      <c r="I20" s="415">
        <v>10912.8</v>
      </c>
      <c r="J20" s="415">
        <v>11080.5</v>
      </c>
      <c r="K20" s="415">
        <v>14200.1</v>
      </c>
      <c r="L20" s="422">
        <v>43319</v>
      </c>
      <c r="M20" s="54" t="s">
        <v>26</v>
      </c>
    </row>
    <row r="21" spans="1:13" ht="12.75" customHeight="1">
      <c r="A21" s="8"/>
      <c r="B21" s="119" t="s">
        <v>4</v>
      </c>
      <c r="C21" s="292">
        <f>SUM(D21:L21)</f>
        <v>1582.9</v>
      </c>
      <c r="D21" s="420">
        <v>115.4</v>
      </c>
      <c r="E21" s="420">
        <v>89.1</v>
      </c>
      <c r="F21" s="420">
        <v>0</v>
      </c>
      <c r="G21" s="420">
        <v>0</v>
      </c>
      <c r="H21" s="420">
        <v>0</v>
      </c>
      <c r="I21" s="420">
        <v>272.7</v>
      </c>
      <c r="J21" s="420">
        <v>410.7</v>
      </c>
      <c r="K21" s="420">
        <v>126.5</v>
      </c>
      <c r="L21" s="416">
        <v>568.5</v>
      </c>
      <c r="M21" s="143" t="s">
        <v>4</v>
      </c>
    </row>
    <row r="22" spans="1:13" ht="12.75" customHeight="1">
      <c r="A22" s="8"/>
      <c r="B22" s="10" t="s">
        <v>8</v>
      </c>
      <c r="C22" s="291"/>
      <c r="D22" s="415">
        <v>1058.2</v>
      </c>
      <c r="E22" s="415">
        <v>183.5</v>
      </c>
      <c r="F22" s="415"/>
      <c r="G22" s="415"/>
      <c r="H22" s="415">
        <v>0.7</v>
      </c>
      <c r="I22" s="415">
        <v>57.6</v>
      </c>
      <c r="J22" s="415">
        <v>322.3</v>
      </c>
      <c r="K22" s="415">
        <v>246.8</v>
      </c>
      <c r="L22" s="422">
        <v>1639.7</v>
      </c>
      <c r="M22" s="54" t="s">
        <v>8</v>
      </c>
    </row>
    <row r="23" spans="1:13" ht="12.75" customHeight="1">
      <c r="A23" s="8"/>
      <c r="B23" s="119" t="s">
        <v>9</v>
      </c>
      <c r="C23" s="292"/>
      <c r="D23" s="420">
        <v>2303</v>
      </c>
      <c r="E23" s="420">
        <v>267.4</v>
      </c>
      <c r="F23" s="420">
        <v>440.4</v>
      </c>
      <c r="G23" s="420">
        <v>3.2</v>
      </c>
      <c r="H23" s="420">
        <v>4.5</v>
      </c>
      <c r="I23" s="420">
        <v>170</v>
      </c>
      <c r="J23" s="420">
        <v>123.6</v>
      </c>
      <c r="K23" s="420">
        <v>250.5</v>
      </c>
      <c r="L23" s="416">
        <v>1376.7</v>
      </c>
      <c r="M23" s="143" t="s">
        <v>9</v>
      </c>
    </row>
    <row r="24" spans="1:13" ht="12.75" customHeight="1">
      <c r="A24" s="8"/>
      <c r="B24" s="10" t="s">
        <v>27</v>
      </c>
      <c r="C24" s="291">
        <f>SUM(D24:L24)</f>
        <v>4680.3</v>
      </c>
      <c r="D24" s="415">
        <v>1138.8</v>
      </c>
      <c r="E24" s="415">
        <v>168.5</v>
      </c>
      <c r="F24" s="415">
        <v>453.7</v>
      </c>
      <c r="G24" s="415">
        <v>0</v>
      </c>
      <c r="H24" s="415">
        <v>5.2</v>
      </c>
      <c r="I24" s="415">
        <v>22.6</v>
      </c>
      <c r="J24" s="415">
        <v>1795</v>
      </c>
      <c r="K24" s="415">
        <v>308</v>
      </c>
      <c r="L24" s="422">
        <v>788.5</v>
      </c>
      <c r="M24" s="54" t="s">
        <v>27</v>
      </c>
    </row>
    <row r="25" spans="1:13" ht="12.75" customHeight="1">
      <c r="A25" s="8"/>
      <c r="B25" s="119" t="s">
        <v>7</v>
      </c>
      <c r="C25" s="292">
        <f>SUM(D25:L25)</f>
        <v>13567.199999999999</v>
      </c>
      <c r="D25" s="420">
        <v>3951.4</v>
      </c>
      <c r="E25" s="420">
        <v>1160</v>
      </c>
      <c r="F25" s="420">
        <v>1404.1</v>
      </c>
      <c r="G25" s="420">
        <v>299</v>
      </c>
      <c r="H25" s="420">
        <v>69.4</v>
      </c>
      <c r="I25" s="420">
        <v>2.4</v>
      </c>
      <c r="J25" s="420">
        <v>924</v>
      </c>
      <c r="K25" s="420">
        <v>1016.8</v>
      </c>
      <c r="L25" s="416">
        <v>4740.1</v>
      </c>
      <c r="M25" s="143" t="s">
        <v>7</v>
      </c>
    </row>
    <row r="26" spans="1:13" ht="12.75" customHeight="1">
      <c r="A26" s="8"/>
      <c r="B26" s="10" t="s">
        <v>10</v>
      </c>
      <c r="C26" s="291">
        <f>SUM(D26:L26)</f>
        <v>630.2</v>
      </c>
      <c r="D26" s="462">
        <v>53.7</v>
      </c>
      <c r="E26" s="462">
        <v>78.2</v>
      </c>
      <c r="F26" s="415"/>
      <c r="G26" s="415"/>
      <c r="H26" s="415">
        <v>0</v>
      </c>
      <c r="I26" s="415"/>
      <c r="J26" s="415"/>
      <c r="K26" s="462">
        <v>166.9</v>
      </c>
      <c r="L26" s="544">
        <v>331.4</v>
      </c>
      <c r="M26" s="54" t="s">
        <v>10</v>
      </c>
    </row>
    <row r="27" spans="1:13" ht="12.75" customHeight="1">
      <c r="A27" s="8"/>
      <c r="B27" s="125" t="s">
        <v>18</v>
      </c>
      <c r="C27" s="292"/>
      <c r="D27" s="420">
        <v>19065.6</v>
      </c>
      <c r="E27" s="420">
        <v>3327.7</v>
      </c>
      <c r="F27" s="420">
        <v>2115.2</v>
      </c>
      <c r="G27" s="420">
        <v>164.6</v>
      </c>
      <c r="H27" s="420">
        <v>2093.7</v>
      </c>
      <c r="I27" s="420">
        <v>5720.2</v>
      </c>
      <c r="J27" s="420">
        <v>9524.2</v>
      </c>
      <c r="K27" s="420">
        <v>6225.1</v>
      </c>
      <c r="L27" s="416">
        <v>23036.1</v>
      </c>
      <c r="M27" s="144" t="s">
        <v>18</v>
      </c>
    </row>
    <row r="28" spans="1:13" ht="12.75" customHeight="1">
      <c r="A28" s="8"/>
      <c r="B28" s="10" t="s">
        <v>28</v>
      </c>
      <c r="C28" s="291">
        <f>SUM(D28:L28)</f>
        <v>38019.2</v>
      </c>
      <c r="D28" s="415">
        <v>8659.1</v>
      </c>
      <c r="E28" s="415">
        <v>3169.9</v>
      </c>
      <c r="F28" s="415">
        <v>2533.1</v>
      </c>
      <c r="G28" s="415">
        <v>768.3</v>
      </c>
      <c r="H28" s="415">
        <v>120.9</v>
      </c>
      <c r="I28" s="415">
        <v>10.3</v>
      </c>
      <c r="J28" s="415">
        <v>3381.5</v>
      </c>
      <c r="K28" s="415">
        <v>4099</v>
      </c>
      <c r="L28" s="422">
        <v>15277.1</v>
      </c>
      <c r="M28" s="54" t="s">
        <v>28</v>
      </c>
    </row>
    <row r="29" spans="1:13" ht="12.75" customHeight="1">
      <c r="A29" s="8"/>
      <c r="B29" s="119" t="s">
        <v>11</v>
      </c>
      <c r="C29" s="292">
        <f>SUM(D29:L29)</f>
        <v>33305.6</v>
      </c>
      <c r="D29" s="420">
        <v>14148.9</v>
      </c>
      <c r="E29" s="420">
        <v>3308.3</v>
      </c>
      <c r="F29" s="420">
        <v>4041.1</v>
      </c>
      <c r="G29" s="420">
        <v>954.7</v>
      </c>
      <c r="H29" s="420">
        <v>122.3</v>
      </c>
      <c r="I29" s="420">
        <v>387.7</v>
      </c>
      <c r="J29" s="420">
        <v>1362.2</v>
      </c>
      <c r="K29" s="420">
        <v>2194.7</v>
      </c>
      <c r="L29" s="416">
        <v>6785.7</v>
      </c>
      <c r="M29" s="143" t="s">
        <v>11</v>
      </c>
    </row>
    <row r="30" spans="1:13" ht="12.75" customHeight="1">
      <c r="A30" s="8"/>
      <c r="B30" s="10" t="s">
        <v>29</v>
      </c>
      <c r="C30" s="291"/>
      <c r="D30" s="415">
        <v>5045.2</v>
      </c>
      <c r="E30" s="415">
        <v>1319.7</v>
      </c>
      <c r="F30" s="415"/>
      <c r="G30" s="415"/>
      <c r="H30" s="415"/>
      <c r="I30" s="415">
        <v>676</v>
      </c>
      <c r="J30" s="415" t="s">
        <v>271</v>
      </c>
      <c r="K30" s="415">
        <v>2812.3</v>
      </c>
      <c r="L30" s="422">
        <v>5780.3</v>
      </c>
      <c r="M30" s="54" t="s">
        <v>29</v>
      </c>
    </row>
    <row r="31" spans="1:13" ht="12.75" customHeight="1">
      <c r="A31" s="8"/>
      <c r="B31" s="119" t="s">
        <v>12</v>
      </c>
      <c r="C31" s="292">
        <f>SUM(D31:L31)</f>
        <v>9115</v>
      </c>
      <c r="D31" s="420">
        <v>3779.2</v>
      </c>
      <c r="E31" s="420">
        <v>1283.4</v>
      </c>
      <c r="F31" s="420"/>
      <c r="G31" s="420"/>
      <c r="H31" s="420">
        <v>136.4</v>
      </c>
      <c r="I31" s="420">
        <v>108</v>
      </c>
      <c r="J31" s="420">
        <v>602.1</v>
      </c>
      <c r="K31" s="420">
        <v>676.6</v>
      </c>
      <c r="L31" s="416">
        <v>2529.3</v>
      </c>
      <c r="M31" s="143" t="s">
        <v>12</v>
      </c>
    </row>
    <row r="32" spans="1:13" ht="12.75" customHeight="1">
      <c r="A32" s="8"/>
      <c r="B32" s="10" t="s">
        <v>14</v>
      </c>
      <c r="C32" s="291">
        <f>SUM(D32:L32)</f>
        <v>3769.4</v>
      </c>
      <c r="D32" s="415">
        <v>1926.7</v>
      </c>
      <c r="E32" s="415">
        <v>208.9</v>
      </c>
      <c r="F32" s="415"/>
      <c r="G32" s="415"/>
      <c r="H32" s="415">
        <v>0.9</v>
      </c>
      <c r="I32" s="415"/>
      <c r="J32" s="415"/>
      <c r="K32" s="415">
        <v>511.3</v>
      </c>
      <c r="L32" s="422">
        <v>1121.6</v>
      </c>
      <c r="M32" s="54" t="s">
        <v>14</v>
      </c>
    </row>
    <row r="33" spans="1:13" ht="12.75" customHeight="1">
      <c r="A33" s="8"/>
      <c r="B33" s="119" t="s">
        <v>13</v>
      </c>
      <c r="C33" s="292"/>
      <c r="D33" s="420">
        <v>885.2</v>
      </c>
      <c r="E33" s="420">
        <v>282.1</v>
      </c>
      <c r="F33" s="420"/>
      <c r="G33" s="420"/>
      <c r="H33" s="420"/>
      <c r="I33" s="420">
        <v>0</v>
      </c>
      <c r="J33" s="420"/>
      <c r="K33" s="420">
        <v>479</v>
      </c>
      <c r="L33" s="416">
        <v>1305.2</v>
      </c>
      <c r="M33" s="143" t="s">
        <v>13</v>
      </c>
    </row>
    <row r="34" spans="1:13" ht="12.75" customHeight="1">
      <c r="A34" s="8"/>
      <c r="B34" s="10" t="s">
        <v>30</v>
      </c>
      <c r="C34" s="291">
        <f>SUM(D34:L34)</f>
        <v>19996</v>
      </c>
      <c r="D34" s="415">
        <v>5659</v>
      </c>
      <c r="E34" s="415">
        <v>1763.9</v>
      </c>
      <c r="F34" s="415"/>
      <c r="G34" s="415"/>
      <c r="H34" s="415">
        <v>16.2</v>
      </c>
      <c r="I34" s="415">
        <v>2719.3</v>
      </c>
      <c r="J34" s="415">
        <v>2658.3</v>
      </c>
      <c r="K34" s="415">
        <v>1490.4</v>
      </c>
      <c r="L34" s="422">
        <v>5688.9</v>
      </c>
      <c r="M34" s="54" t="s">
        <v>30</v>
      </c>
    </row>
    <row r="35" spans="1:13" ht="12.75" customHeight="1">
      <c r="A35" s="8"/>
      <c r="B35" s="119" t="s">
        <v>31</v>
      </c>
      <c r="C35" s="292">
        <f>SUM(D35:L35)</f>
        <v>46944.2</v>
      </c>
      <c r="D35" s="420">
        <v>9137</v>
      </c>
      <c r="E35" s="420">
        <v>5942.2</v>
      </c>
      <c r="F35" s="420">
        <v>1652.1</v>
      </c>
      <c r="G35" s="420">
        <v>0</v>
      </c>
      <c r="H35" s="420">
        <v>141.7</v>
      </c>
      <c r="I35" s="420">
        <v>4164.8</v>
      </c>
      <c r="J35" s="420">
        <v>3476.9</v>
      </c>
      <c r="K35" s="420">
        <v>6785.8</v>
      </c>
      <c r="L35" s="416">
        <v>15643.7</v>
      </c>
      <c r="M35" s="143" t="s">
        <v>31</v>
      </c>
    </row>
    <row r="36" spans="1:13" ht="12.75" customHeight="1">
      <c r="A36" s="8"/>
      <c r="B36" s="11" t="s">
        <v>19</v>
      </c>
      <c r="C36" s="293">
        <f>SUM(D36:L36)</f>
        <v>224118.59999999998</v>
      </c>
      <c r="D36" s="415">
        <v>38635.1</v>
      </c>
      <c r="E36" s="415">
        <v>18282.4</v>
      </c>
      <c r="F36" s="415">
        <v>10237.2</v>
      </c>
      <c r="G36" s="415">
        <v>669.8</v>
      </c>
      <c r="H36" s="415">
        <v>129</v>
      </c>
      <c r="I36" s="415">
        <v>9914</v>
      </c>
      <c r="J36" s="415">
        <v>29737.3</v>
      </c>
      <c r="K36" s="415">
        <v>53315</v>
      </c>
      <c r="L36" s="422">
        <v>63198.8</v>
      </c>
      <c r="M36" s="43" t="s">
        <v>19</v>
      </c>
    </row>
    <row r="37" spans="2:13" ht="15" customHeight="1">
      <c r="B37" s="4" t="s">
        <v>254</v>
      </c>
      <c r="C37" s="451"/>
      <c r="D37" s="451"/>
      <c r="E37" s="451"/>
      <c r="F37" s="451"/>
      <c r="G37" s="451"/>
      <c r="H37" s="451"/>
      <c r="I37" s="451"/>
      <c r="J37" s="451"/>
      <c r="K37" s="451"/>
      <c r="L37" s="451"/>
      <c r="M37" s="451"/>
    </row>
    <row r="38" spans="2:13" ht="12.75" customHeight="1">
      <c r="B38" s="452" t="s">
        <v>138</v>
      </c>
      <c r="C38" s="452"/>
      <c r="D38" s="452"/>
      <c r="E38" s="452"/>
      <c r="F38" s="452"/>
      <c r="G38" s="452"/>
      <c r="H38" s="452"/>
      <c r="I38" s="452"/>
      <c r="J38" s="452"/>
      <c r="K38" s="452"/>
      <c r="L38" s="452"/>
      <c r="M38" s="452"/>
    </row>
    <row r="39" spans="2:13" ht="12.75" customHeight="1">
      <c r="B39" s="22" t="s">
        <v>61</v>
      </c>
      <c r="C39" s="453"/>
      <c r="D39" s="453"/>
      <c r="E39" s="453"/>
      <c r="F39" s="454"/>
      <c r="G39" s="455"/>
      <c r="H39" s="455"/>
      <c r="I39" s="453"/>
      <c r="J39" s="453"/>
      <c r="K39" s="455"/>
      <c r="L39" s="455"/>
      <c r="M39" s="455"/>
    </row>
    <row r="40" spans="2:13" ht="12.75" customHeight="1">
      <c r="B40" s="456" t="s">
        <v>252</v>
      </c>
      <c r="C40" s="464"/>
      <c r="D40" s="464"/>
      <c r="E40" s="464"/>
      <c r="F40" s="464"/>
      <c r="G40" s="464"/>
      <c r="H40" s="464"/>
      <c r="I40" s="464"/>
      <c r="J40" s="464"/>
      <c r="K40" s="464"/>
      <c r="L40" s="464"/>
      <c r="M40" s="455"/>
    </row>
    <row r="41" ht="12.75" customHeight="1">
      <c r="B41" s="569" t="s">
        <v>250</v>
      </c>
    </row>
    <row r="42" spans="3:13" ht="12.75">
      <c r="C42" s="2"/>
      <c r="D42" s="2"/>
      <c r="E42" s="2"/>
      <c r="F42" s="2"/>
      <c r="G42" s="2"/>
      <c r="H42" s="2"/>
      <c r="I42" s="2"/>
      <c r="J42" s="2"/>
      <c r="K42" s="2"/>
      <c r="L42" s="2"/>
      <c r="M42" s="2"/>
    </row>
    <row r="43" ht="12.75">
      <c r="F43" s="2"/>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N7" sqref="N7"/>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69"/>
      <c r="E1" s="469"/>
      <c r="F1" s="469"/>
      <c r="I1" s="13" t="s">
        <v>49</v>
      </c>
      <c r="J1" s="13"/>
    </row>
    <row r="2" spans="2:10" ht="15" customHeight="1">
      <c r="B2" s="644" t="s">
        <v>136</v>
      </c>
      <c r="C2" s="644"/>
      <c r="D2" s="644"/>
      <c r="E2" s="644"/>
      <c r="F2" s="644"/>
      <c r="G2" s="644"/>
      <c r="H2" s="644"/>
      <c r="I2" s="644"/>
      <c r="J2" s="558"/>
    </row>
    <row r="3" spans="2:10" ht="15" customHeight="1">
      <c r="B3" s="645" t="s">
        <v>137</v>
      </c>
      <c r="C3" s="645"/>
      <c r="D3" s="645"/>
      <c r="E3" s="645"/>
      <c r="F3" s="645"/>
      <c r="G3" s="645"/>
      <c r="H3" s="645"/>
      <c r="I3" s="645"/>
      <c r="J3" s="559"/>
    </row>
    <row r="4" spans="2:10" ht="15" customHeight="1">
      <c r="B4" s="646" t="s">
        <v>270</v>
      </c>
      <c r="C4" s="646"/>
      <c r="D4" s="646"/>
      <c r="E4" s="646"/>
      <c r="F4" s="646"/>
      <c r="G4" s="646"/>
      <c r="H4" s="646"/>
      <c r="I4" s="646"/>
      <c r="J4" s="36"/>
    </row>
    <row r="5" spans="2:10" ht="15" customHeight="1">
      <c r="B5" s="36"/>
      <c r="C5" s="647" t="s">
        <v>202</v>
      </c>
      <c r="D5" s="649" t="s">
        <v>155</v>
      </c>
      <c r="E5" s="650"/>
      <c r="F5" s="651"/>
      <c r="G5" s="652" t="s">
        <v>203</v>
      </c>
      <c r="H5" s="625" t="s">
        <v>161</v>
      </c>
      <c r="I5" s="70"/>
      <c r="J5" s="70"/>
    </row>
    <row r="6" spans="3:10" ht="51.75" customHeight="1">
      <c r="C6" s="648"/>
      <c r="D6" s="302" t="s">
        <v>110</v>
      </c>
      <c r="E6" s="300" t="s">
        <v>111</v>
      </c>
      <c r="F6" s="301" t="s">
        <v>112</v>
      </c>
      <c r="G6" s="653"/>
      <c r="H6" s="626"/>
      <c r="I6" s="70"/>
      <c r="J6" s="70"/>
    </row>
    <row r="7" spans="3:10" ht="12" customHeight="1">
      <c r="C7" s="303" t="s">
        <v>205</v>
      </c>
      <c r="D7" s="640"/>
      <c r="E7" s="640"/>
      <c r="F7" s="641"/>
      <c r="G7" s="290" t="s">
        <v>33</v>
      </c>
      <c r="H7" s="290" t="s">
        <v>40</v>
      </c>
      <c r="I7" s="63"/>
      <c r="J7" s="63"/>
    </row>
    <row r="8" spans="2:10" ht="12.75" customHeight="1">
      <c r="B8" s="147" t="s">
        <v>156</v>
      </c>
      <c r="C8" s="304">
        <v>945113</v>
      </c>
      <c r="D8" s="305">
        <v>279194.6</v>
      </c>
      <c r="E8" s="305">
        <v>491536.4</v>
      </c>
      <c r="F8" s="306">
        <v>174382</v>
      </c>
      <c r="G8" s="436">
        <v>0.134</v>
      </c>
      <c r="H8" s="294">
        <v>1900</v>
      </c>
      <c r="I8" s="147" t="s">
        <v>156</v>
      </c>
      <c r="J8" s="19"/>
    </row>
    <row r="9" spans="2:10" ht="12.75" customHeight="1">
      <c r="B9" s="119" t="s">
        <v>20</v>
      </c>
      <c r="C9" s="307">
        <v>872560.6</v>
      </c>
      <c r="D9" s="308">
        <v>259837.1</v>
      </c>
      <c r="E9" s="308">
        <v>454345.6</v>
      </c>
      <c r="F9" s="309">
        <v>158377.8</v>
      </c>
      <c r="G9" s="437">
        <v>0.135</v>
      </c>
      <c r="H9" s="295">
        <v>2200</v>
      </c>
      <c r="I9" s="119" t="s">
        <v>20</v>
      </c>
      <c r="J9" s="19"/>
    </row>
    <row r="10" spans="2:10" ht="12.75" customHeight="1">
      <c r="B10" s="127" t="s">
        <v>185</v>
      </c>
      <c r="C10" s="310"/>
      <c r="D10" s="311"/>
      <c r="E10" s="311"/>
      <c r="F10" s="312"/>
      <c r="G10" s="438"/>
      <c r="H10" s="296"/>
      <c r="I10" s="127" t="s">
        <v>185</v>
      </c>
      <c r="J10" s="19"/>
    </row>
    <row r="11" spans="1:10" ht="12.75" customHeight="1">
      <c r="A11" s="8"/>
      <c r="B11" s="9" t="s">
        <v>21</v>
      </c>
      <c r="C11" s="313">
        <v>20749.6</v>
      </c>
      <c r="D11" s="314">
        <v>5985.1</v>
      </c>
      <c r="E11" s="314">
        <v>12912.1</v>
      </c>
      <c r="F11" s="315">
        <v>1852.5</v>
      </c>
      <c r="G11" s="439">
        <v>0.12</v>
      </c>
      <c r="H11" s="154">
        <v>1900</v>
      </c>
      <c r="I11" s="9" t="s">
        <v>21</v>
      </c>
      <c r="J11" s="19"/>
    </row>
    <row r="12" spans="1:10" ht="12.75" customHeight="1">
      <c r="A12" s="8"/>
      <c r="B12" s="119" t="s">
        <v>3</v>
      </c>
      <c r="C12" s="316">
        <v>2901.8</v>
      </c>
      <c r="D12" s="317">
        <v>361.7</v>
      </c>
      <c r="E12" s="317">
        <v>1611.2</v>
      </c>
      <c r="F12" s="318">
        <v>929</v>
      </c>
      <c r="G12" s="440">
        <v>0.18</v>
      </c>
      <c r="H12" s="155">
        <v>400</v>
      </c>
      <c r="I12" s="119" t="s">
        <v>3</v>
      </c>
      <c r="J12" s="19"/>
    </row>
    <row r="13" spans="1:10" ht="12.75" customHeight="1">
      <c r="A13" s="8"/>
      <c r="B13" s="10" t="s">
        <v>5</v>
      </c>
      <c r="C13" s="319">
        <v>8692.8</v>
      </c>
      <c r="D13" s="314">
        <v>2513</v>
      </c>
      <c r="E13" s="314">
        <v>4138.1</v>
      </c>
      <c r="F13" s="320">
        <v>2041.6</v>
      </c>
      <c r="G13" s="439">
        <v>0.115</v>
      </c>
      <c r="H13" s="154">
        <v>800</v>
      </c>
      <c r="I13" s="10" t="s">
        <v>5</v>
      </c>
      <c r="J13" s="19"/>
    </row>
    <row r="14" spans="1:10" ht="12.75" customHeight="1">
      <c r="A14" s="8"/>
      <c r="B14" s="119" t="s">
        <v>16</v>
      </c>
      <c r="C14" s="316">
        <v>14302.6</v>
      </c>
      <c r="D14" s="317">
        <v>5891</v>
      </c>
      <c r="E14" s="317">
        <v>7061.7</v>
      </c>
      <c r="F14" s="318">
        <v>1349.9</v>
      </c>
      <c r="G14" s="440">
        <v>0.128</v>
      </c>
      <c r="H14" s="155">
        <v>2600</v>
      </c>
      <c r="I14" s="119" t="s">
        <v>16</v>
      </c>
      <c r="J14" s="19"/>
    </row>
    <row r="15" spans="1:10" ht="12.75" customHeight="1">
      <c r="A15" s="8"/>
      <c r="B15" s="10" t="s">
        <v>22</v>
      </c>
      <c r="C15" s="319">
        <v>185080</v>
      </c>
      <c r="D15" s="314">
        <v>64530</v>
      </c>
      <c r="E15" s="314">
        <v>85980</v>
      </c>
      <c r="F15" s="320">
        <v>34570</v>
      </c>
      <c r="G15" s="439">
        <v>0.138</v>
      </c>
      <c r="H15" s="154">
        <v>2300</v>
      </c>
      <c r="I15" s="10" t="s">
        <v>22</v>
      </c>
      <c r="J15" s="19"/>
    </row>
    <row r="16" spans="1:10" ht="12.75" customHeight="1">
      <c r="A16" s="8"/>
      <c r="B16" s="119" t="s">
        <v>6</v>
      </c>
      <c r="C16" s="316">
        <v>1405.4</v>
      </c>
      <c r="D16" s="317">
        <v>198.7</v>
      </c>
      <c r="E16" s="317">
        <v>857.4</v>
      </c>
      <c r="F16" s="318">
        <v>349.3</v>
      </c>
      <c r="G16" s="440">
        <v>0.16</v>
      </c>
      <c r="H16" s="155">
        <v>1000</v>
      </c>
      <c r="I16" s="119" t="s">
        <v>6</v>
      </c>
      <c r="J16" s="19"/>
    </row>
    <row r="17" spans="1:10" ht="12.75" customHeight="1">
      <c r="A17" s="8"/>
      <c r="B17" s="10" t="s">
        <v>25</v>
      </c>
      <c r="C17" s="319">
        <v>10388</v>
      </c>
      <c r="D17" s="314">
        <v>3738.3</v>
      </c>
      <c r="E17" s="314">
        <v>4324.6</v>
      </c>
      <c r="F17" s="320">
        <v>2325.1</v>
      </c>
      <c r="G17" s="439">
        <v>0.12300000000000001</v>
      </c>
      <c r="H17" s="154">
        <v>2300</v>
      </c>
      <c r="I17" s="10" t="s">
        <v>25</v>
      </c>
      <c r="J17" s="19"/>
    </row>
    <row r="18" spans="1:10" ht="12.75" customHeight="1">
      <c r="A18" s="8"/>
      <c r="B18" s="119" t="s">
        <v>17</v>
      </c>
      <c r="C18" s="316">
        <v>18674.2</v>
      </c>
      <c r="D18" s="317">
        <v>8081.4</v>
      </c>
      <c r="E18" s="317">
        <v>6132.3</v>
      </c>
      <c r="F18" s="318">
        <v>4460.6</v>
      </c>
      <c r="G18" s="440">
        <v>0.10400000000000001</v>
      </c>
      <c r="H18" s="155">
        <v>1700</v>
      </c>
      <c r="I18" s="119" t="s">
        <v>17</v>
      </c>
      <c r="J18" s="19"/>
    </row>
    <row r="19" spans="1:10" ht="12.75" customHeight="1">
      <c r="A19" s="8"/>
      <c r="B19" s="10" t="s">
        <v>23</v>
      </c>
      <c r="C19" s="321">
        <v>73138</v>
      </c>
      <c r="D19" s="314">
        <v>24362</v>
      </c>
      <c r="E19" s="314">
        <v>36414</v>
      </c>
      <c r="F19" s="320">
        <v>12362</v>
      </c>
      <c r="G19" s="441">
        <v>0.117</v>
      </c>
      <c r="H19" s="156">
        <v>1600</v>
      </c>
      <c r="I19" s="10" t="s">
        <v>23</v>
      </c>
      <c r="J19" s="19"/>
    </row>
    <row r="20" spans="1:10" ht="12.75" customHeight="1">
      <c r="A20" s="8"/>
      <c r="B20" s="119" t="s">
        <v>24</v>
      </c>
      <c r="C20" s="316">
        <v>158978.6</v>
      </c>
      <c r="D20" s="317">
        <v>38688.9</v>
      </c>
      <c r="E20" s="317">
        <v>97401.5</v>
      </c>
      <c r="F20" s="318">
        <v>22888.2</v>
      </c>
      <c r="G20" s="440">
        <v>0.145</v>
      </c>
      <c r="H20" s="155">
        <v>2500</v>
      </c>
      <c r="I20" s="119" t="s">
        <v>24</v>
      </c>
      <c r="J20" s="19"/>
    </row>
    <row r="21" spans="1:10" ht="12.75" customHeight="1">
      <c r="A21" s="8"/>
      <c r="B21" s="10" t="s">
        <v>26</v>
      </c>
      <c r="C21" s="319">
        <v>120768.7</v>
      </c>
      <c r="D21" s="314">
        <v>31079.2</v>
      </c>
      <c r="E21" s="314">
        <v>72848.2</v>
      </c>
      <c r="F21" s="320">
        <v>16841.3</v>
      </c>
      <c r="G21" s="439">
        <v>0.129</v>
      </c>
      <c r="H21" s="154">
        <v>2000</v>
      </c>
      <c r="I21" s="10" t="s">
        <v>26</v>
      </c>
      <c r="J21" s="19"/>
    </row>
    <row r="22" spans="1:10" ht="12.75" customHeight="1">
      <c r="A22" s="8"/>
      <c r="B22" s="119" t="s">
        <v>4</v>
      </c>
      <c r="C22" s="316">
        <v>2086.7</v>
      </c>
      <c r="D22" s="317">
        <v>893.8</v>
      </c>
      <c r="E22" s="317">
        <v>738.6</v>
      </c>
      <c r="F22" s="318">
        <v>454.3</v>
      </c>
      <c r="G22" s="440">
        <v>0.156</v>
      </c>
      <c r="H22" s="155">
        <v>2600</v>
      </c>
      <c r="I22" s="119" t="s">
        <v>4</v>
      </c>
      <c r="J22" s="19"/>
    </row>
    <row r="23" spans="1:10" ht="12.75" customHeight="1">
      <c r="A23" s="8"/>
      <c r="B23" s="10" t="s">
        <v>8</v>
      </c>
      <c r="C23" s="321">
        <v>1601.6</v>
      </c>
      <c r="D23" s="314">
        <v>488.8</v>
      </c>
      <c r="E23" s="314">
        <v>782.1</v>
      </c>
      <c r="F23" s="320">
        <v>330.7</v>
      </c>
      <c r="G23" s="441">
        <v>0.125</v>
      </c>
      <c r="H23" s="156">
        <v>700</v>
      </c>
      <c r="I23" s="10" t="s">
        <v>8</v>
      </c>
      <c r="J23" s="19"/>
    </row>
    <row r="24" spans="1:10" ht="12.75" customHeight="1">
      <c r="A24" s="8"/>
      <c r="B24" s="119" t="s">
        <v>9</v>
      </c>
      <c r="C24" s="316">
        <v>3863.6</v>
      </c>
      <c r="D24" s="317">
        <v>530.3</v>
      </c>
      <c r="E24" s="317">
        <v>2858</v>
      </c>
      <c r="F24" s="318">
        <v>475.3</v>
      </c>
      <c r="G24" s="440">
        <v>0.187</v>
      </c>
      <c r="H24" s="155">
        <v>1200</v>
      </c>
      <c r="I24" s="119" t="s">
        <v>9</v>
      </c>
      <c r="J24" s="19"/>
    </row>
    <row r="25" spans="1:10" ht="12.75" customHeight="1">
      <c r="A25" s="8"/>
      <c r="B25" s="10" t="s">
        <v>27</v>
      </c>
      <c r="C25" s="319">
        <v>2781.2</v>
      </c>
      <c r="D25" s="314">
        <v>1042</v>
      </c>
      <c r="E25" s="314">
        <v>1633.1</v>
      </c>
      <c r="F25" s="320">
        <v>106.2</v>
      </c>
      <c r="G25" s="439">
        <v>0.192</v>
      </c>
      <c r="H25" s="154">
        <v>5700</v>
      </c>
      <c r="I25" s="10" t="s">
        <v>27</v>
      </c>
      <c r="J25" s="19"/>
    </row>
    <row r="26" spans="1:10" ht="12.75" customHeight="1">
      <c r="A26" s="8"/>
      <c r="B26" s="119" t="s">
        <v>7</v>
      </c>
      <c r="C26" s="316">
        <v>8820.4</v>
      </c>
      <c r="D26" s="317">
        <v>2762</v>
      </c>
      <c r="E26" s="317">
        <v>4803.5</v>
      </c>
      <c r="F26" s="318">
        <v>1254.8</v>
      </c>
      <c r="G26" s="440">
        <v>0.155</v>
      </c>
      <c r="H26" s="155">
        <v>900</v>
      </c>
      <c r="I26" s="119" t="s">
        <v>7</v>
      </c>
      <c r="J26" s="19"/>
    </row>
    <row r="27" spans="1:10" ht="12.75" customHeight="1">
      <c r="A27" s="8"/>
      <c r="B27" s="10" t="s">
        <v>10</v>
      </c>
      <c r="C27" s="319">
        <v>514.3</v>
      </c>
      <c r="D27" s="314">
        <v>133.9</v>
      </c>
      <c r="E27" s="314">
        <v>266.3</v>
      </c>
      <c r="F27" s="320">
        <v>114</v>
      </c>
      <c r="G27" s="439">
        <v>0.129</v>
      </c>
      <c r="H27" s="154">
        <v>1200</v>
      </c>
      <c r="I27" s="10" t="s">
        <v>10</v>
      </c>
      <c r="J27" s="19"/>
    </row>
    <row r="28" spans="1:10" ht="12.75" customHeight="1">
      <c r="A28" s="8"/>
      <c r="B28" s="125" t="s">
        <v>18</v>
      </c>
      <c r="C28" s="316">
        <v>30866</v>
      </c>
      <c r="D28" s="317">
        <v>9139</v>
      </c>
      <c r="E28" s="317">
        <v>16828</v>
      </c>
      <c r="F28" s="318">
        <v>4899</v>
      </c>
      <c r="G28" s="440">
        <v>0.119</v>
      </c>
      <c r="H28" s="155">
        <v>1900</v>
      </c>
      <c r="I28" s="125" t="s">
        <v>18</v>
      </c>
      <c r="J28" s="63"/>
    </row>
    <row r="29" spans="1:10" ht="12.75" customHeight="1">
      <c r="A29" s="8"/>
      <c r="B29" s="10" t="s">
        <v>28</v>
      </c>
      <c r="C29" s="319">
        <v>18728.2</v>
      </c>
      <c r="D29" s="314">
        <v>5464.5</v>
      </c>
      <c r="E29" s="314">
        <v>9644.4</v>
      </c>
      <c r="F29" s="320">
        <v>3619.3</v>
      </c>
      <c r="G29" s="439">
        <v>0.128</v>
      </c>
      <c r="H29" s="154">
        <v>2300</v>
      </c>
      <c r="I29" s="10" t="s">
        <v>28</v>
      </c>
      <c r="J29" s="19"/>
    </row>
    <row r="30" spans="1:10" ht="12.75" customHeight="1">
      <c r="A30" s="8"/>
      <c r="B30" s="119" t="s">
        <v>11</v>
      </c>
      <c r="C30" s="316">
        <v>20490.3</v>
      </c>
      <c r="D30" s="317">
        <v>6317</v>
      </c>
      <c r="E30" s="317">
        <v>9603.9</v>
      </c>
      <c r="F30" s="318">
        <v>4569.3</v>
      </c>
      <c r="G30" s="440">
        <v>0.09300000000000001</v>
      </c>
      <c r="H30" s="155">
        <v>500</v>
      </c>
      <c r="I30" s="119" t="s">
        <v>11</v>
      </c>
      <c r="J30" s="19"/>
    </row>
    <row r="31" spans="1:10" ht="12.75" customHeight="1">
      <c r="A31" s="8"/>
      <c r="B31" s="10" t="s">
        <v>29</v>
      </c>
      <c r="C31" s="319">
        <v>14370.6</v>
      </c>
      <c r="D31" s="314">
        <v>5262</v>
      </c>
      <c r="E31" s="314">
        <v>7261.8</v>
      </c>
      <c r="F31" s="320">
        <v>1846.8</v>
      </c>
      <c r="G31" s="439">
        <v>0.14</v>
      </c>
      <c r="H31" s="154">
        <v>1400</v>
      </c>
      <c r="I31" s="10" t="s">
        <v>29</v>
      </c>
      <c r="J31" s="19"/>
    </row>
    <row r="32" spans="1:10" ht="12.75" customHeight="1">
      <c r="A32" s="8"/>
      <c r="B32" s="119" t="s">
        <v>12</v>
      </c>
      <c r="C32" s="316">
        <v>13139.9</v>
      </c>
      <c r="D32" s="317">
        <v>2812.3</v>
      </c>
      <c r="E32" s="317">
        <v>6712.4</v>
      </c>
      <c r="F32" s="318">
        <v>3615.1</v>
      </c>
      <c r="G32" s="440">
        <v>0.161</v>
      </c>
      <c r="H32" s="155">
        <v>600</v>
      </c>
      <c r="I32" s="119" t="s">
        <v>12</v>
      </c>
      <c r="J32" s="19"/>
    </row>
    <row r="33" spans="1:10" ht="12.75" customHeight="1">
      <c r="A33" s="8"/>
      <c r="B33" s="10" t="s">
        <v>14</v>
      </c>
      <c r="C33" s="319">
        <v>3361.5</v>
      </c>
      <c r="D33" s="314">
        <v>1240.5</v>
      </c>
      <c r="E33" s="314">
        <v>1885.9</v>
      </c>
      <c r="F33" s="320">
        <v>235.2</v>
      </c>
      <c r="G33" s="439">
        <v>0.162</v>
      </c>
      <c r="H33" s="154">
        <v>1700</v>
      </c>
      <c r="I33" s="10" t="s">
        <v>14</v>
      </c>
      <c r="J33" s="19"/>
    </row>
    <row r="34" spans="1:10" ht="12.75" customHeight="1">
      <c r="A34" s="8"/>
      <c r="B34" s="119" t="s">
        <v>13</v>
      </c>
      <c r="C34" s="316">
        <v>2732.8</v>
      </c>
      <c r="D34" s="317">
        <v>576.8</v>
      </c>
      <c r="E34" s="317">
        <v>1374.4</v>
      </c>
      <c r="F34" s="318">
        <v>781.6</v>
      </c>
      <c r="G34" s="440">
        <v>0.076</v>
      </c>
      <c r="H34" s="155">
        <v>500</v>
      </c>
      <c r="I34" s="119" t="s">
        <v>13</v>
      </c>
      <c r="J34" s="19"/>
    </row>
    <row r="35" spans="1:10" ht="12.75" customHeight="1">
      <c r="A35" s="8"/>
      <c r="B35" s="10" t="s">
        <v>30</v>
      </c>
      <c r="C35" s="319">
        <v>10689</v>
      </c>
      <c r="D35" s="314">
        <v>3179</v>
      </c>
      <c r="E35" s="314">
        <v>5504</v>
      </c>
      <c r="F35" s="320">
        <v>2006</v>
      </c>
      <c r="G35" s="439">
        <v>0.11699999999999999</v>
      </c>
      <c r="H35" s="154">
        <v>2000</v>
      </c>
      <c r="I35" s="10" t="s">
        <v>30</v>
      </c>
      <c r="J35" s="19"/>
    </row>
    <row r="36" spans="1:10" ht="12.75" customHeight="1">
      <c r="A36" s="8"/>
      <c r="B36" s="119" t="s">
        <v>31</v>
      </c>
      <c r="C36" s="322">
        <v>19088.3</v>
      </c>
      <c r="D36" s="323">
        <v>4616.3</v>
      </c>
      <c r="E36" s="323">
        <v>11275.8</v>
      </c>
      <c r="F36" s="324">
        <v>3196.2</v>
      </c>
      <c r="G36" s="442">
        <v>0.128</v>
      </c>
      <c r="H36" s="157">
        <v>2100</v>
      </c>
      <c r="I36" s="119" t="s">
        <v>31</v>
      </c>
      <c r="J36" s="19"/>
    </row>
    <row r="37" spans="1:10" ht="12.75" customHeight="1">
      <c r="A37" s="8"/>
      <c r="B37" s="11" t="s">
        <v>19</v>
      </c>
      <c r="C37" s="325">
        <v>169530.8</v>
      </c>
      <c r="D37" s="326">
        <v>50101.7</v>
      </c>
      <c r="E37" s="326">
        <v>74471.3</v>
      </c>
      <c r="F37" s="327">
        <v>44957.8</v>
      </c>
      <c r="G37" s="443">
        <v>0.154</v>
      </c>
      <c r="H37" s="158">
        <v>2800</v>
      </c>
      <c r="I37" s="11" t="s">
        <v>19</v>
      </c>
      <c r="J37" s="19"/>
    </row>
    <row r="38" spans="2:6" ht="15" customHeight="1">
      <c r="B38" s="35" t="s">
        <v>204</v>
      </c>
      <c r="C38" s="5"/>
      <c r="D38" s="5"/>
      <c r="E38" s="5"/>
      <c r="F38" s="5"/>
    </row>
    <row r="39" spans="2:10" ht="12.75" customHeight="1">
      <c r="B39" s="642" t="s">
        <v>320</v>
      </c>
      <c r="C39" s="642"/>
      <c r="D39" s="642"/>
      <c r="E39" s="642"/>
      <c r="F39" s="642"/>
      <c r="G39" s="642"/>
      <c r="H39" s="642"/>
      <c r="I39" s="66"/>
      <c r="J39" s="66"/>
    </row>
    <row r="40" spans="2:8" ht="12.75" customHeight="1">
      <c r="B40" s="620" t="s">
        <v>319</v>
      </c>
      <c r="C40" s="643"/>
      <c r="D40" s="643"/>
      <c r="E40" s="643"/>
      <c r="F40" s="643"/>
      <c r="G40" s="643"/>
      <c r="H40" s="643"/>
    </row>
    <row r="41" spans="2:8" ht="12.75" customHeight="1">
      <c r="B41" s="620" t="s">
        <v>272</v>
      </c>
      <c r="C41" s="643"/>
      <c r="D41" s="643"/>
      <c r="E41" s="643"/>
      <c r="F41" s="643"/>
      <c r="G41" s="643"/>
      <c r="H41" s="643"/>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2010-05-05T15:01:06Z</cp:lastPrinted>
  <dcterms:created xsi:type="dcterms:W3CDTF">2003-09-05T14:33:05Z</dcterms:created>
  <dcterms:modified xsi:type="dcterms:W3CDTF">2010-05-05T16:34:08Z</dcterms:modified>
  <cp:category/>
  <cp:version/>
  <cp:contentType/>
  <cp:contentStatus/>
</cp:coreProperties>
</file>