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4 work files\PB2024\"/>
    </mc:Choice>
  </mc:AlternateContent>
  <xr:revisionPtr revIDLastSave="0" documentId="13_ncr:1_{7D34DC4B-0321-4265-957D-40C45C9009E5}" xr6:coauthVersionLast="47" xr6:coauthVersionMax="47" xr10:uidLastSave="{00000000-0000-0000-0000-000000000000}"/>
  <bookViews>
    <workbookView xWindow="-120" yWindow="-120" windowWidth="29040" windowHeight="15840" tabRatio="993" xr2:uid="{00000000-000D-0000-FFFF-FFFF00000000}"/>
  </bookViews>
  <sheets>
    <sheet name="T2.1" sheetId="187" r:id="rId1"/>
    <sheet name="overview" sheetId="188" r:id="rId2"/>
    <sheet name="growth_eu27" sheetId="45" r:id="rId3"/>
    <sheet name="limits" sheetId="44" r:id="rId4"/>
    <sheet name="weights" sheetId="181" r:id="rId5"/>
    <sheet name="empl" sheetId="182" r:id="rId6"/>
    <sheet name="entrpr" sheetId="183" r:id="rId7"/>
    <sheet name="turnov" sheetId="184" r:id="rId8"/>
    <sheet name="house_exp_type" sheetId="179" r:id="rId9"/>
    <sheet name="price_index" sheetId="178" r:id="rId10"/>
    <sheet name="trade_by_mode" sheetId="180" r:id="rId11"/>
    <sheet name="tax_fuel" sheetId="189" r:id="rId12"/>
    <sheet name="tax_otrans" sheetId="190" r:id="rId13"/>
    <sheet name="tax_ontot" sheetId="192" r:id="rId14"/>
    <sheet name="world_infr" sheetId="186" r:id="rId15"/>
    <sheet name="world_perf" sheetId="57" r:id="rId16"/>
  </sheets>
  <definedNames>
    <definedName name="_xlnm._FilterDatabase" localSheetId="9" hidden="1">price_index!#REF!</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5">empl!#REF!</definedName>
    <definedName name="_xlnm.Print_Area" localSheetId="6">entrpr!$B$2:$M$41</definedName>
    <definedName name="_xlnm.Print_Area" localSheetId="2">growth_eu27!$O$1:$V$35</definedName>
    <definedName name="_xlnm.Print_Area" localSheetId="3">limits!$B$1:$G$54</definedName>
    <definedName name="_xlnm.Print_Area" localSheetId="1">overview!$A$1:$D$16</definedName>
    <definedName name="_xlnm.Print_Area" localSheetId="9">price_index!#REF!</definedName>
    <definedName name="_xlnm.Print_Area" localSheetId="0">'T2.1'!$A$1:$E$27</definedName>
    <definedName name="_xlnm.Print_Area" localSheetId="10">trade_by_mode!#REF!</definedName>
    <definedName name="_xlnm.Print_Area" localSheetId="4">weights!$B$1:$J$49</definedName>
    <definedName name="_xlnm.Print_Area" localSheetId="14">world_infr!#REF!</definedName>
    <definedName name="_xlnm.Print_Area" localSheetId="15">world_perf!#REF!</definedName>
    <definedName name="solver_adj" localSheetId="12" hidden="1">tax_otrans!#REF!</definedName>
    <definedName name="solver_cvg" localSheetId="12" hidden="1">0.0001</definedName>
    <definedName name="solver_drv" localSheetId="12" hidden="1">2</definedName>
    <definedName name="solver_eng" localSheetId="12" hidden="1">1</definedName>
    <definedName name="solver_est" localSheetId="12" hidden="1">1</definedName>
    <definedName name="solver_itr" localSheetId="12" hidden="1">2147483647</definedName>
    <definedName name="solver_lhs1" localSheetId="12" hidden="1">tax_otrans!#REF!</definedName>
    <definedName name="solver_lhs2" localSheetId="12" hidden="1">tax_otrans!#REF!</definedName>
    <definedName name="solver_lhs3" localSheetId="12" hidden="1">tax_otrans!#REF!</definedName>
    <definedName name="solver_mip" localSheetId="12" hidden="1">2147483647</definedName>
    <definedName name="solver_mni" localSheetId="12" hidden="1">30</definedName>
    <definedName name="solver_mrt" localSheetId="12" hidden="1">0.075</definedName>
    <definedName name="solver_msl" localSheetId="12" hidden="1">2</definedName>
    <definedName name="solver_neg" localSheetId="12" hidden="1">1</definedName>
    <definedName name="solver_nod" localSheetId="12" hidden="1">2147483647</definedName>
    <definedName name="solver_num" localSheetId="12" hidden="1">3</definedName>
    <definedName name="solver_nwt" localSheetId="12" hidden="1">1</definedName>
    <definedName name="solver_opt" localSheetId="12" hidden="1">tax_otrans!#REF!</definedName>
    <definedName name="solver_pre" localSheetId="12" hidden="1">0.000001</definedName>
    <definedName name="solver_rbv" localSheetId="12" hidden="1">2</definedName>
    <definedName name="solver_rel1" localSheetId="12" hidden="1">1</definedName>
    <definedName name="solver_rel2" localSheetId="12" hidden="1">3</definedName>
    <definedName name="solver_rel3" localSheetId="12" hidden="1">2</definedName>
    <definedName name="solver_rhs1" localSheetId="12" hidden="1">1</definedName>
    <definedName name="solver_rhs2" localSheetId="12" hidden="1">0</definedName>
    <definedName name="solver_rhs3" localSheetId="12" hidden="1">1</definedName>
    <definedName name="solver_rlx" localSheetId="12" hidden="1">2</definedName>
    <definedName name="solver_rsd" localSheetId="12" hidden="1">0</definedName>
    <definedName name="solver_scl" localSheetId="12" hidden="1">2</definedName>
    <definedName name="solver_sho" localSheetId="12" hidden="1">2</definedName>
    <definedName name="solver_ssz" localSheetId="12" hidden="1">100</definedName>
    <definedName name="solver_tim" localSheetId="12" hidden="1">2147483647</definedName>
    <definedName name="solver_tol" localSheetId="12" hidden="1">0.01</definedName>
    <definedName name="solver_typ" localSheetId="12" hidden="1">3</definedName>
    <definedName name="solver_val" localSheetId="12" hidden="1">0</definedName>
    <definedName name="solver_ver" localSheetId="12" hidden="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43" i="45" l="1"/>
  <c r="AP44" i="45" l="1"/>
  <c r="AP45" i="45"/>
  <c r="AP43" i="45"/>
  <c r="AO44" i="45"/>
  <c r="AO45" i="45"/>
  <c r="AO43" i="45"/>
  <c r="AN44" i="45"/>
  <c r="AN45" i="45"/>
  <c r="G17" i="57" l="1"/>
  <c r="E14" i="186" l="1"/>
  <c r="E12" i="186"/>
  <c r="K27" i="186" l="1"/>
  <c r="K33" i="57" l="1"/>
  <c r="K31" i="57"/>
  <c r="K25" i="57"/>
  <c r="M25" i="57" l="1"/>
  <c r="M23" i="186"/>
  <c r="M27" i="186"/>
  <c r="M17" i="57"/>
  <c r="M15" i="57"/>
  <c r="M13" i="57"/>
  <c r="M11" i="57"/>
  <c r="I33" i="57" l="1"/>
  <c r="I27" i="57"/>
  <c r="I25" i="57"/>
  <c r="I19" i="57"/>
  <c r="I13" i="57"/>
  <c r="I11" i="57"/>
  <c r="I27" i="186"/>
  <c r="G10" i="186"/>
  <c r="M49" i="45" l="1"/>
  <c r="N49" i="45"/>
  <c r="O49" i="45"/>
  <c r="P49" i="45"/>
  <c r="Q49" i="45"/>
  <c r="R49" i="45"/>
  <c r="S49" i="45"/>
  <c r="T49" i="45"/>
  <c r="U49" i="45"/>
  <c r="V49" i="45"/>
  <c r="W49" i="45"/>
  <c r="X49" i="45"/>
  <c r="Y49" i="45"/>
  <c r="Z49" i="45"/>
  <c r="AA49" i="45"/>
  <c r="AB49" i="45"/>
  <c r="AC49" i="45"/>
  <c r="AD49" i="45"/>
  <c r="AE49" i="45"/>
  <c r="AF49" i="45"/>
  <c r="AG49" i="45"/>
  <c r="AH49" i="45"/>
  <c r="AI49" i="45"/>
  <c r="AJ49" i="45"/>
  <c r="AK49" i="45"/>
  <c r="AL49" i="45"/>
  <c r="AM49" i="45"/>
  <c r="M48" i="45"/>
  <c r="N48" i="45"/>
  <c r="O48" i="45"/>
  <c r="P48" i="45"/>
  <c r="Q48" i="45"/>
  <c r="R48" i="45"/>
  <c r="S48" i="45"/>
  <c r="T48" i="45"/>
  <c r="U48" i="45"/>
  <c r="V48" i="45"/>
  <c r="W48" i="45"/>
  <c r="X48" i="45"/>
  <c r="Y48" i="45"/>
  <c r="Z48" i="45"/>
  <c r="AA48" i="45"/>
  <c r="AB48" i="45"/>
  <c r="AC48" i="45"/>
  <c r="AD48" i="45"/>
  <c r="AE48" i="45"/>
  <c r="AF48" i="45"/>
  <c r="AG48" i="45"/>
  <c r="AH48" i="45"/>
  <c r="AI48" i="45"/>
  <c r="AJ48" i="45"/>
  <c r="AK48" i="45"/>
  <c r="AL48" i="45"/>
  <c r="AM48" i="45"/>
  <c r="L48" i="45"/>
  <c r="E16" i="180" l="1"/>
  <c r="C16" i="180"/>
  <c r="L49" i="45" l="1"/>
  <c r="G22" i="180" l="1"/>
  <c r="G23" i="180"/>
  <c r="G24" i="180"/>
  <c r="G25" i="180"/>
  <c r="G26" i="180"/>
  <c r="G27" i="180"/>
  <c r="G28" i="180"/>
  <c r="G29" i="180"/>
  <c r="G21" i="180"/>
  <c r="E30" i="180"/>
  <c r="C30" i="180"/>
  <c r="D28" i="180" s="1"/>
  <c r="D14" i="180"/>
  <c r="G8" i="180"/>
  <c r="G9" i="180"/>
  <c r="G10" i="180"/>
  <c r="G11" i="180"/>
  <c r="G12" i="180"/>
  <c r="G13" i="180"/>
  <c r="G14" i="180"/>
  <c r="G15" i="180"/>
  <c r="G7" i="180"/>
  <c r="F15" i="180"/>
  <c r="F26" i="180" l="1"/>
  <c r="D24" i="180"/>
  <c r="D11" i="180"/>
  <c r="D22" i="180"/>
  <c r="F21" i="180"/>
  <c r="F30" i="180"/>
  <c r="D21" i="180"/>
  <c r="F25" i="180"/>
  <c r="F24" i="180"/>
  <c r="D30" i="180"/>
  <c r="D29" i="180"/>
  <c r="F23" i="180"/>
  <c r="F22" i="180"/>
  <c r="D12" i="180"/>
  <c r="D23" i="180"/>
  <c r="D27" i="180"/>
  <c r="F29" i="180"/>
  <c r="D26" i="180"/>
  <c r="F28" i="180"/>
  <c r="G30" i="180"/>
  <c r="H22" i="180" s="1"/>
  <c r="D25" i="180"/>
  <c r="F27" i="180"/>
  <c r="D8" i="180"/>
  <c r="D16" i="180"/>
  <c r="D13" i="180"/>
  <c r="F14" i="180"/>
  <c r="G16" i="180"/>
  <c r="F13" i="180"/>
  <c r="D10" i="180"/>
  <c r="F12" i="180"/>
  <c r="D7" i="180"/>
  <c r="D9" i="180"/>
  <c r="F11" i="180"/>
  <c r="F10" i="180"/>
  <c r="D15" i="180"/>
  <c r="F7" i="180"/>
  <c r="F9" i="180"/>
  <c r="F16" i="180"/>
  <c r="F8" i="180"/>
  <c r="H21" i="180" l="1"/>
  <c r="H27" i="180"/>
  <c r="H23" i="180"/>
  <c r="H24" i="180"/>
  <c r="H15" i="180"/>
  <c r="H30" i="180"/>
  <c r="H29" i="180"/>
  <c r="H28" i="180"/>
  <c r="H26" i="180"/>
  <c r="H25" i="180"/>
  <c r="H10" i="180"/>
  <c r="H11" i="180"/>
  <c r="H12" i="180"/>
  <c r="H13" i="180"/>
  <c r="H14" i="180"/>
  <c r="H9" i="180"/>
  <c r="H7" i="180"/>
  <c r="H8" i="180"/>
  <c r="H16" i="180" l="1"/>
</calcChain>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80">
    <s v="ThisWorkbookDataModel"/>
    <s v="[Annex_A_TTR_data].[TIME].&amp;[2006]"/>
    <s v="[Annex_A_TTR_data].[TIME].&amp;[2007]"/>
    <s v="[Annex_A_TTR_data].[TIME].&amp;[2008]"/>
    <s v="[Annex_A_TTR_data].[TIME].&amp;[2009]"/>
    <s v="[Annex_A_TTR_data].[TIME].&amp;[2010]"/>
    <s v="[Annex_A_TTR_data].[TIME].&amp;[2011]"/>
    <s v="[Annex_A_TTR_data].[TIME].&amp;[2012]"/>
    <s v="[Annex_A_TTR_data].[TIME].&amp;[2013]"/>
    <s v="[Annex_A_TTR_data].[TIME].&amp;[2014]"/>
    <s v="[Annex_A_TTR_data].[TIME].&amp;[2015]"/>
    <s v="[Annex_A_TTR_data].[TIME].&amp;[2016]"/>
    <s v="[Annex_A_TTR_data].[TIME].&amp;[2017]"/>
    <s v="[Annex_A_TTR_data].[TIME].&amp;[2018]"/>
    <s v="[Annex_A_TTR_data].[Indicator].&amp;[Fuel_taxes]"/>
    <s v="[Measures].[Sum of GDP_ratio]"/>
    <s v="[geo - TTR].[description].&amp;[EU-27]"/>
    <s v="[geo - TTR].[protocol order].&amp;[1.]"/>
    <s v="[geo - TTR].[description].&amp;[Belgium]"/>
    <s v="[geo - TTR].[protocol order].&amp;[2.]"/>
    <s v="[geo - TTR].[description].&amp;[Bulgaria]"/>
    <s v="[geo - TTR].[protocol order].&amp;[3.]"/>
    <s v="[geo - TTR].[description].&amp;[Czechia]"/>
    <s v="[geo - TTR].[protocol order].&amp;[4.]"/>
    <s v="[geo - TTR].[description].&amp;[Denmark]"/>
    <s v="[geo - TTR].[protocol order].&amp;[5.]"/>
    <s v="[geo - TTR].[description].&amp;[Germany]"/>
    <s v="[geo - TTR].[protocol order].&amp;[6.]"/>
    <s v="[geo - TTR].[description].&amp;[Estonia]"/>
    <s v="[geo - TTR].[protocol order].&amp;[7.]"/>
    <s v="[geo - TTR].[description].&amp;[Ireland]"/>
    <s v="[geo - TTR].[protocol order].&amp;[8.]"/>
    <s v="[geo - TTR].[description].&amp;[Greece]"/>
    <s v="[geo - TTR].[protocol order].&amp;[9.]"/>
    <s v="[geo - TTR].[description].&amp;[Spain]"/>
    <s v="[geo - TTR].[protocol order].&amp;[1.E1]"/>
    <s v="[geo - TTR].[description].&amp;[France]"/>
    <s v="[geo - TTR].[protocol order].&amp;[1.1E1]"/>
    <s v="[geo - TTR].[description].&amp;[Croatia]"/>
    <s v="[geo - TTR].[protocol order].&amp;[1.2E1]"/>
    <s v="[geo - TTR].[description].&amp;[Italy]"/>
    <s v="[geo - TTR].[protocol order].&amp;[1.3E1]"/>
    <s v="[geo - TTR].[description].&amp;[Cyprus]"/>
    <s v="[geo - TTR].[protocol order].&amp;[1.4E1]"/>
    <s v="[geo - TTR].[description].&amp;[Latvia]"/>
    <s v="[geo - TTR].[protocol order].&amp;[1.5E1]"/>
    <s v="[geo - TTR].[description].&amp;[Lithuania]"/>
    <s v="[geo - TTR].[protocol order].&amp;[1.6E1]"/>
    <s v="[geo - TTR].[description].&amp;[Luxembourg]"/>
    <s v="[geo - TTR].[protocol order].&amp;[1.7E1]"/>
    <s v="[geo - TTR].[description].&amp;[Hungary]"/>
    <s v="[geo - TTR].[protocol order].&amp;[1.8E1]"/>
    <s v="[geo - TTR].[description].&amp;[Malta]"/>
    <s v="[geo - TTR].[protocol order].&amp;[1.9E1]"/>
    <s v="[geo - TTR].[description].&amp;[Netherlands]"/>
    <s v="[geo - TTR].[protocol order].&amp;[2.E1]"/>
    <s v="[geo - TTR].[description].&amp;[Austria]"/>
    <s v="[geo - TTR].[protocol order].&amp;[2.1E1]"/>
    <s v="[geo - TTR].[description].&amp;[Poland]"/>
    <s v="[geo - TTR].[protocol order].&amp;[2.2E1]"/>
    <s v="[geo - TTR].[description].&amp;[Portugal]"/>
    <s v="[geo - TTR].[protocol order].&amp;[2.3E1]"/>
    <s v="[geo - TTR].[description].&amp;[Romania]"/>
    <s v="[geo - TTR].[protocol order].&amp;[2.4E1]"/>
    <s v="[geo - TTR].[description].&amp;[Slovenia]"/>
    <s v="[geo - TTR].[protocol order].&amp;[2.5E1]"/>
    <s v="[geo - TTR].[description].&amp;[Slovakia]"/>
    <s v="[geo - TTR].[protocol order].&amp;[2.6E1]"/>
    <s v="[geo - TTR].[description].&amp;[Finland]"/>
    <s v="[geo - TTR].[protocol order].&amp;[2.7E1]"/>
    <s v="[geo - TTR].[description].&amp;[Sweden]"/>
    <s v="[geo - TTR].[protocol order].&amp;[2.9E1]"/>
    <s v="[geo - TTR].[description].&amp;[Iceland]"/>
    <s v="[geo - TTR].[protocol order].&amp;[3.E1]"/>
    <s v="[geo - TTR].[description].&amp;[Norway]"/>
    <s v="[Annex_A_TTR_data].[Indicator].&amp;[o]"/>
    <s v="[Annex_A_TTR_data].[TIME].&amp;[2019]"/>
    <s v="[Annex_A_TTR_data].[TIME].&amp;[2020]"/>
    <s v="[Annex_A_TTR_data].[TIME].&amp;[2021]"/>
    <s v="[Annex_A_TTR_data].[TIME].&amp;[2022]"/>
  </metadataStrings>
  <mdxMetadata count="998">
    <mdx n="0" f="v">
      <t c="4">
        <n x="14"/>
        <n x="15"/>
        <n x="16"/>
        <n x="2"/>
      </t>
    </mdx>
    <mdx n="0" f="v">
      <t c="4">
        <n x="14"/>
        <n x="15"/>
        <n x="16"/>
        <n x="3"/>
      </t>
    </mdx>
    <mdx n="0" f="v">
      <t c="4">
        <n x="14"/>
        <n x="15"/>
        <n x="16"/>
        <n x="4"/>
      </t>
    </mdx>
    <mdx n="0" f="v">
      <t c="4">
        <n x="14"/>
        <n x="15"/>
        <n x="16"/>
        <n x="5"/>
      </t>
    </mdx>
    <mdx n="0" f="v">
      <t c="4">
        <n x="14"/>
        <n x="15"/>
        <n x="16"/>
        <n x="6"/>
      </t>
    </mdx>
    <mdx n="0" f="v">
      <t c="4">
        <n x="14"/>
        <n x="15"/>
        <n x="16"/>
        <n x="7"/>
      </t>
    </mdx>
    <mdx n="0" f="v">
      <t c="4">
        <n x="14"/>
        <n x="15"/>
        <n x="16"/>
        <n x="8"/>
      </t>
    </mdx>
    <mdx n="0" f="v">
      <t c="4">
        <n x="14"/>
        <n x="15"/>
        <n x="16"/>
        <n x="9"/>
      </t>
    </mdx>
    <mdx n="0" f="v">
      <t c="4">
        <n x="14"/>
        <n x="15"/>
        <n x="16"/>
        <n x="10"/>
      </t>
    </mdx>
    <mdx n="0" f="v">
      <t c="4">
        <n x="14"/>
        <n x="15"/>
        <n x="16"/>
        <n x="11"/>
      </t>
    </mdx>
    <mdx n="0" f="v">
      <t c="4">
        <n x="14"/>
        <n x="15"/>
        <n x="16"/>
        <n x="12"/>
      </t>
    </mdx>
    <mdx n="0" f="v">
      <t c="4">
        <n x="14"/>
        <n x="15"/>
        <n x="16"/>
        <n x="13"/>
      </t>
    </mdx>
    <mdx n="0" f="v">
      <t c="5">
        <n x="14"/>
        <n x="15"/>
        <n x="17"/>
        <n x="18"/>
        <n x="1"/>
      </t>
    </mdx>
    <mdx n="0" f="v">
      <t c="5">
        <n x="14"/>
        <n x="15"/>
        <n x="17"/>
        <n x="18"/>
        <n x="2"/>
      </t>
    </mdx>
    <mdx n="0" f="v">
      <t c="5">
        <n x="14"/>
        <n x="15"/>
        <n x="17"/>
        <n x="18"/>
        <n x="3"/>
      </t>
    </mdx>
    <mdx n="0" f="v">
      <t c="5">
        <n x="14"/>
        <n x="15"/>
        <n x="17"/>
        <n x="18"/>
        <n x="4"/>
      </t>
    </mdx>
    <mdx n="0" f="v">
      <t c="5">
        <n x="14"/>
        <n x="15"/>
        <n x="17"/>
        <n x="18"/>
        <n x="5"/>
      </t>
    </mdx>
    <mdx n="0" f="v">
      <t c="5">
        <n x="14"/>
        <n x="15"/>
        <n x="17"/>
        <n x="18"/>
        <n x="6"/>
      </t>
    </mdx>
    <mdx n="0" f="v">
      <t c="5">
        <n x="14"/>
        <n x="15"/>
        <n x="17"/>
        <n x="18"/>
        <n x="7"/>
      </t>
    </mdx>
    <mdx n="0" f="v">
      <t c="5">
        <n x="14"/>
        <n x="15"/>
        <n x="17"/>
        <n x="18"/>
        <n x="8"/>
      </t>
    </mdx>
    <mdx n="0" f="v">
      <t c="5">
        <n x="14"/>
        <n x="15"/>
        <n x="17"/>
        <n x="18"/>
        <n x="9"/>
      </t>
    </mdx>
    <mdx n="0" f="v">
      <t c="5">
        <n x="14"/>
        <n x="15"/>
        <n x="17"/>
        <n x="18"/>
        <n x="10"/>
      </t>
    </mdx>
    <mdx n="0" f="v">
      <t c="5">
        <n x="14"/>
        <n x="15"/>
        <n x="17"/>
        <n x="18"/>
        <n x="11"/>
      </t>
    </mdx>
    <mdx n="0" f="v">
      <t c="5">
        <n x="14"/>
        <n x="15"/>
        <n x="17"/>
        <n x="18"/>
        <n x="12"/>
      </t>
    </mdx>
    <mdx n="0" f="v">
      <t c="5">
        <n x="14"/>
        <n x="15"/>
        <n x="17"/>
        <n x="18"/>
        <n x="13"/>
      </t>
    </mdx>
    <mdx n="0" f="v">
      <t c="5">
        <n x="14"/>
        <n x="15"/>
        <n x="19"/>
        <n x="20"/>
        <n x="2"/>
      </t>
    </mdx>
    <mdx n="0" f="v">
      <t c="5">
        <n x="14"/>
        <n x="15"/>
        <n x="19"/>
        <n x="20"/>
        <n x="3"/>
      </t>
    </mdx>
    <mdx n="0" f="v">
      <t c="5">
        <n x="14"/>
        <n x="15"/>
        <n x="19"/>
        <n x="20"/>
        <n x="4"/>
      </t>
    </mdx>
    <mdx n="0" f="v">
      <t c="5">
        <n x="14"/>
        <n x="15"/>
        <n x="19"/>
        <n x="20"/>
        <n x="5"/>
      </t>
    </mdx>
    <mdx n="0" f="v">
      <t c="5">
        <n x="14"/>
        <n x="15"/>
        <n x="19"/>
        <n x="20"/>
        <n x="6"/>
      </t>
    </mdx>
    <mdx n="0" f="v">
      <t c="5">
        <n x="14"/>
        <n x="15"/>
        <n x="19"/>
        <n x="20"/>
        <n x="7"/>
      </t>
    </mdx>
    <mdx n="0" f="v">
      <t c="5">
        <n x="14"/>
        <n x="15"/>
        <n x="19"/>
        <n x="20"/>
        <n x="8"/>
      </t>
    </mdx>
    <mdx n="0" f="v">
      <t c="5">
        <n x="14"/>
        <n x="15"/>
        <n x="19"/>
        <n x="20"/>
        <n x="9"/>
      </t>
    </mdx>
    <mdx n="0" f="v">
      <t c="5">
        <n x="14"/>
        <n x="15"/>
        <n x="19"/>
        <n x="20"/>
        <n x="10"/>
      </t>
    </mdx>
    <mdx n="0" f="v">
      <t c="5">
        <n x="14"/>
        <n x="15"/>
        <n x="19"/>
        <n x="20"/>
        <n x="11"/>
      </t>
    </mdx>
    <mdx n="0" f="v">
      <t c="5">
        <n x="14"/>
        <n x="15"/>
        <n x="19"/>
        <n x="20"/>
        <n x="12"/>
      </t>
    </mdx>
    <mdx n="0" f="v">
      <t c="5">
        <n x="14"/>
        <n x="15"/>
        <n x="19"/>
        <n x="20"/>
        <n x="13"/>
      </t>
    </mdx>
    <mdx n="0" f="v">
      <t c="5">
        <n x="14"/>
        <n x="15"/>
        <n x="21"/>
        <n x="22"/>
        <n x="1"/>
      </t>
    </mdx>
    <mdx n="0" f="v">
      <t c="5">
        <n x="14"/>
        <n x="15"/>
        <n x="21"/>
        <n x="22"/>
        <n x="2"/>
      </t>
    </mdx>
    <mdx n="0" f="v">
      <t c="5">
        <n x="14"/>
        <n x="15"/>
        <n x="21"/>
        <n x="22"/>
        <n x="3"/>
      </t>
    </mdx>
    <mdx n="0" f="v">
      <t c="5">
        <n x="14"/>
        <n x="15"/>
        <n x="21"/>
        <n x="22"/>
        <n x="4"/>
      </t>
    </mdx>
    <mdx n="0" f="v">
      <t c="5">
        <n x="14"/>
        <n x="15"/>
        <n x="21"/>
        <n x="22"/>
        <n x="5"/>
      </t>
    </mdx>
    <mdx n="0" f="v">
      <t c="5">
        <n x="14"/>
        <n x="15"/>
        <n x="21"/>
        <n x="22"/>
        <n x="6"/>
      </t>
    </mdx>
    <mdx n="0" f="v">
      <t c="5">
        <n x="14"/>
        <n x="15"/>
        <n x="21"/>
        <n x="22"/>
        <n x="7"/>
      </t>
    </mdx>
    <mdx n="0" f="v">
      <t c="5">
        <n x="14"/>
        <n x="15"/>
        <n x="21"/>
        <n x="22"/>
        <n x="8"/>
      </t>
    </mdx>
    <mdx n="0" f="v">
      <t c="5">
        <n x="14"/>
        <n x="15"/>
        <n x="21"/>
        <n x="22"/>
        <n x="9"/>
      </t>
    </mdx>
    <mdx n="0" f="v">
      <t c="5">
        <n x="14"/>
        <n x="15"/>
        <n x="21"/>
        <n x="22"/>
        <n x="10"/>
      </t>
    </mdx>
    <mdx n="0" f="v">
      <t c="5">
        <n x="14"/>
        <n x="15"/>
        <n x="21"/>
        <n x="22"/>
        <n x="11"/>
      </t>
    </mdx>
    <mdx n="0" f="v">
      <t c="5">
        <n x="14"/>
        <n x="15"/>
        <n x="21"/>
        <n x="22"/>
        <n x="12"/>
      </t>
    </mdx>
    <mdx n="0" f="v">
      <t c="5">
        <n x="14"/>
        <n x="15"/>
        <n x="21"/>
        <n x="22"/>
        <n x="13"/>
      </t>
    </mdx>
    <mdx n="0" f="v">
      <t c="5">
        <n x="14"/>
        <n x="15"/>
        <n x="23"/>
        <n x="24"/>
        <n x="1"/>
      </t>
    </mdx>
    <mdx n="0" f="v">
      <t c="5">
        <n x="14"/>
        <n x="15"/>
        <n x="23"/>
        <n x="24"/>
        <n x="2"/>
      </t>
    </mdx>
    <mdx n="0" f="v">
      <t c="5">
        <n x="14"/>
        <n x="15"/>
        <n x="23"/>
        <n x="24"/>
        <n x="3"/>
      </t>
    </mdx>
    <mdx n="0" f="v">
      <t c="5">
        <n x="14"/>
        <n x="15"/>
        <n x="23"/>
        <n x="24"/>
        <n x="4"/>
      </t>
    </mdx>
    <mdx n="0" f="v">
      <t c="5">
        <n x="14"/>
        <n x="15"/>
        <n x="23"/>
        <n x="24"/>
        <n x="5"/>
      </t>
    </mdx>
    <mdx n="0" f="v">
      <t c="5">
        <n x="14"/>
        <n x="15"/>
        <n x="23"/>
        <n x="24"/>
        <n x="6"/>
      </t>
    </mdx>
    <mdx n="0" f="v">
      <t c="5">
        <n x="14"/>
        <n x="15"/>
        <n x="23"/>
        <n x="24"/>
        <n x="7"/>
      </t>
    </mdx>
    <mdx n="0" f="v">
      <t c="5">
        <n x="14"/>
        <n x="15"/>
        <n x="23"/>
        <n x="24"/>
        <n x="8"/>
      </t>
    </mdx>
    <mdx n="0" f="v">
      <t c="5">
        <n x="14"/>
        <n x="15"/>
        <n x="23"/>
        <n x="24"/>
        <n x="9"/>
      </t>
    </mdx>
    <mdx n="0" f="v">
      <t c="5">
        <n x="14"/>
        <n x="15"/>
        <n x="23"/>
        <n x="24"/>
        <n x="10"/>
      </t>
    </mdx>
    <mdx n="0" f="v">
      <t c="5">
        <n x="14"/>
        <n x="15"/>
        <n x="23"/>
        <n x="24"/>
        <n x="11"/>
      </t>
    </mdx>
    <mdx n="0" f="v">
      <t c="5">
        <n x="14"/>
        <n x="15"/>
        <n x="23"/>
        <n x="24"/>
        <n x="12"/>
      </t>
    </mdx>
    <mdx n="0" f="v">
      <t c="5">
        <n x="14"/>
        <n x="15"/>
        <n x="23"/>
        <n x="24"/>
        <n x="13"/>
      </t>
    </mdx>
    <mdx n="0" f="v">
      <t c="5">
        <n x="14"/>
        <n x="15"/>
        <n x="25"/>
        <n x="26"/>
        <n x="1"/>
      </t>
    </mdx>
    <mdx n="0" f="v">
      <t c="5">
        <n x="14"/>
        <n x="15"/>
        <n x="25"/>
        <n x="26"/>
        <n x="2"/>
      </t>
    </mdx>
    <mdx n="0" f="v">
      <t c="5">
        <n x="14"/>
        <n x="15"/>
        <n x="25"/>
        <n x="26"/>
        <n x="3"/>
      </t>
    </mdx>
    <mdx n="0" f="v">
      <t c="5">
        <n x="14"/>
        <n x="15"/>
        <n x="25"/>
        <n x="26"/>
        <n x="4"/>
      </t>
    </mdx>
    <mdx n="0" f="v">
      <t c="5">
        <n x="14"/>
        <n x="15"/>
        <n x="25"/>
        <n x="26"/>
        <n x="5"/>
      </t>
    </mdx>
    <mdx n="0" f="v">
      <t c="5">
        <n x="14"/>
        <n x="15"/>
        <n x="25"/>
        <n x="26"/>
        <n x="6"/>
      </t>
    </mdx>
    <mdx n="0" f="v">
      <t c="5">
        <n x="14"/>
        <n x="15"/>
        <n x="25"/>
        <n x="26"/>
        <n x="7"/>
      </t>
    </mdx>
    <mdx n="0" f="v">
      <t c="5">
        <n x="14"/>
        <n x="15"/>
        <n x="25"/>
        <n x="26"/>
        <n x="8"/>
      </t>
    </mdx>
    <mdx n="0" f="v">
      <t c="5">
        <n x="14"/>
        <n x="15"/>
        <n x="25"/>
        <n x="26"/>
        <n x="9"/>
      </t>
    </mdx>
    <mdx n="0" f="v">
      <t c="5">
        <n x="14"/>
        <n x="15"/>
        <n x="25"/>
        <n x="26"/>
        <n x="10"/>
      </t>
    </mdx>
    <mdx n="0" f="v">
      <t c="5">
        <n x="14"/>
        <n x="15"/>
        <n x="25"/>
        <n x="26"/>
        <n x="11"/>
      </t>
    </mdx>
    <mdx n="0" f="v">
      <t c="5">
        <n x="14"/>
        <n x="15"/>
        <n x="25"/>
        <n x="26"/>
        <n x="12"/>
      </t>
    </mdx>
    <mdx n="0" f="v">
      <t c="5">
        <n x="14"/>
        <n x="15"/>
        <n x="25"/>
        <n x="26"/>
        <n x="13"/>
      </t>
    </mdx>
    <mdx n="0" f="v">
      <t c="5">
        <n x="14"/>
        <n x="15"/>
        <n x="27"/>
        <n x="28"/>
        <n x="1"/>
      </t>
    </mdx>
    <mdx n="0" f="v">
      <t c="5">
        <n x="14"/>
        <n x="15"/>
        <n x="27"/>
        <n x="28"/>
        <n x="2"/>
      </t>
    </mdx>
    <mdx n="0" f="v">
      <t c="5">
        <n x="14"/>
        <n x="15"/>
        <n x="27"/>
        <n x="28"/>
        <n x="3"/>
      </t>
    </mdx>
    <mdx n="0" f="v">
      <t c="5">
        <n x="14"/>
        <n x="15"/>
        <n x="27"/>
        <n x="28"/>
        <n x="4"/>
      </t>
    </mdx>
    <mdx n="0" f="v">
      <t c="5">
        <n x="14"/>
        <n x="15"/>
        <n x="27"/>
        <n x="28"/>
        <n x="5"/>
      </t>
    </mdx>
    <mdx n="0" f="v">
      <t c="5">
        <n x="14"/>
        <n x="15"/>
        <n x="27"/>
        <n x="28"/>
        <n x="6"/>
      </t>
    </mdx>
    <mdx n="0" f="v">
      <t c="5">
        <n x="14"/>
        <n x="15"/>
        <n x="27"/>
        <n x="28"/>
        <n x="7"/>
      </t>
    </mdx>
    <mdx n="0" f="v">
      <t c="5">
        <n x="14"/>
        <n x="15"/>
        <n x="27"/>
        <n x="28"/>
        <n x="8"/>
      </t>
    </mdx>
    <mdx n="0" f="v">
      <t c="5">
        <n x="14"/>
        <n x="15"/>
        <n x="27"/>
        <n x="28"/>
        <n x="9"/>
      </t>
    </mdx>
    <mdx n="0" f="v">
      <t c="5">
        <n x="14"/>
        <n x="15"/>
        <n x="27"/>
        <n x="28"/>
        <n x="10"/>
      </t>
    </mdx>
    <mdx n="0" f="v">
      <t c="5">
        <n x="14"/>
        <n x="15"/>
        <n x="27"/>
        <n x="28"/>
        <n x="11"/>
      </t>
    </mdx>
    <mdx n="0" f="v">
      <t c="5">
        <n x="14"/>
        <n x="15"/>
        <n x="27"/>
        <n x="28"/>
        <n x="12"/>
      </t>
    </mdx>
    <mdx n="0" f="v">
      <t c="5">
        <n x="14"/>
        <n x="15"/>
        <n x="27"/>
        <n x="28"/>
        <n x="13"/>
      </t>
    </mdx>
    <mdx n="0" f="v">
      <t c="5">
        <n x="14"/>
        <n x="15"/>
        <n x="29"/>
        <n x="30"/>
        <n x="1"/>
      </t>
    </mdx>
    <mdx n="0" f="v">
      <t c="5">
        <n x="14"/>
        <n x="15"/>
        <n x="29"/>
        <n x="30"/>
        <n x="2"/>
      </t>
    </mdx>
    <mdx n="0" f="v">
      <t c="5">
        <n x="14"/>
        <n x="15"/>
        <n x="29"/>
        <n x="30"/>
        <n x="3"/>
      </t>
    </mdx>
    <mdx n="0" f="v">
      <t c="5">
        <n x="14"/>
        <n x="15"/>
        <n x="29"/>
        <n x="30"/>
        <n x="4"/>
      </t>
    </mdx>
    <mdx n="0" f="v">
      <t c="5">
        <n x="14"/>
        <n x="15"/>
        <n x="29"/>
        <n x="30"/>
        <n x="5"/>
      </t>
    </mdx>
    <mdx n="0" f="v">
      <t c="5">
        <n x="14"/>
        <n x="15"/>
        <n x="29"/>
        <n x="30"/>
        <n x="6"/>
      </t>
    </mdx>
    <mdx n="0" f="v">
      <t c="5">
        <n x="14"/>
        <n x="15"/>
        <n x="29"/>
        <n x="30"/>
        <n x="7"/>
      </t>
    </mdx>
    <mdx n="0" f="v">
      <t c="5">
        <n x="14"/>
        <n x="15"/>
        <n x="29"/>
        <n x="30"/>
        <n x="8"/>
      </t>
    </mdx>
    <mdx n="0" f="v">
      <t c="5">
        <n x="14"/>
        <n x="15"/>
        <n x="29"/>
        <n x="30"/>
        <n x="9"/>
      </t>
    </mdx>
    <mdx n="0" f="v">
      <t c="5">
        <n x="14"/>
        <n x="15"/>
        <n x="29"/>
        <n x="30"/>
        <n x="10"/>
      </t>
    </mdx>
    <mdx n="0" f="v">
      <t c="5">
        <n x="14"/>
        <n x="15"/>
        <n x="29"/>
        <n x="30"/>
        <n x="11"/>
      </t>
    </mdx>
    <mdx n="0" f="v">
      <t c="5">
        <n x="14"/>
        <n x="15"/>
        <n x="29"/>
        <n x="30"/>
        <n x="12"/>
      </t>
    </mdx>
    <mdx n="0" f="v">
      <t c="5">
        <n x="14"/>
        <n x="15"/>
        <n x="29"/>
        <n x="30"/>
        <n x="13"/>
      </t>
    </mdx>
    <mdx n="0" f="v">
      <t c="5">
        <n x="14"/>
        <n x="15"/>
        <n x="31"/>
        <n x="32"/>
        <n x="1"/>
      </t>
    </mdx>
    <mdx n="0" f="v">
      <t c="5">
        <n x="14"/>
        <n x="15"/>
        <n x="31"/>
        <n x="32"/>
        <n x="2"/>
      </t>
    </mdx>
    <mdx n="0" f="v">
      <t c="5">
        <n x="14"/>
        <n x="15"/>
        <n x="31"/>
        <n x="32"/>
        <n x="3"/>
      </t>
    </mdx>
    <mdx n="0" f="v">
      <t c="5">
        <n x="14"/>
        <n x="15"/>
        <n x="31"/>
        <n x="32"/>
        <n x="4"/>
      </t>
    </mdx>
    <mdx n="0" f="v">
      <t c="5">
        <n x="14"/>
        <n x="15"/>
        <n x="31"/>
        <n x="32"/>
        <n x="5"/>
      </t>
    </mdx>
    <mdx n="0" f="v">
      <t c="5">
        <n x="14"/>
        <n x="15"/>
        <n x="31"/>
        <n x="32"/>
        <n x="6"/>
      </t>
    </mdx>
    <mdx n="0" f="v">
      <t c="5">
        <n x="14"/>
        <n x="15"/>
        <n x="31"/>
        <n x="32"/>
        <n x="7"/>
      </t>
    </mdx>
    <mdx n="0" f="v">
      <t c="5">
        <n x="14"/>
        <n x="15"/>
        <n x="31"/>
        <n x="32"/>
        <n x="8"/>
      </t>
    </mdx>
    <mdx n="0" f="v">
      <t c="5">
        <n x="14"/>
        <n x="15"/>
        <n x="31"/>
        <n x="32"/>
        <n x="9"/>
      </t>
    </mdx>
    <mdx n="0" f="v">
      <t c="5">
        <n x="14"/>
        <n x="15"/>
        <n x="31"/>
        <n x="32"/>
        <n x="10"/>
      </t>
    </mdx>
    <mdx n="0" f="v">
      <t c="5">
        <n x="14"/>
        <n x="15"/>
        <n x="31"/>
        <n x="32"/>
        <n x="11"/>
      </t>
    </mdx>
    <mdx n="0" f="v">
      <t c="5">
        <n x="14"/>
        <n x="15"/>
        <n x="31"/>
        <n x="32"/>
        <n x="12"/>
      </t>
    </mdx>
    <mdx n="0" f="v">
      <t c="5">
        <n x="14"/>
        <n x="15"/>
        <n x="31"/>
        <n x="32"/>
        <n x="13"/>
      </t>
    </mdx>
    <mdx n="0" f="v">
      <t c="5">
        <n x="14"/>
        <n x="15"/>
        <n x="33"/>
        <n x="34"/>
        <n x="1"/>
      </t>
    </mdx>
    <mdx n="0" f="v">
      <t c="5">
        <n x="14"/>
        <n x="15"/>
        <n x="33"/>
        <n x="34"/>
        <n x="2"/>
      </t>
    </mdx>
    <mdx n="0" f="v">
      <t c="5">
        <n x="14"/>
        <n x="15"/>
        <n x="33"/>
        <n x="34"/>
        <n x="3"/>
      </t>
    </mdx>
    <mdx n="0" f="v">
      <t c="5">
        <n x="14"/>
        <n x="15"/>
        <n x="33"/>
        <n x="34"/>
        <n x="4"/>
      </t>
    </mdx>
    <mdx n="0" f="v">
      <t c="5">
        <n x="14"/>
        <n x="15"/>
        <n x="33"/>
        <n x="34"/>
        <n x="5"/>
      </t>
    </mdx>
    <mdx n="0" f="v">
      <t c="5">
        <n x="14"/>
        <n x="15"/>
        <n x="33"/>
        <n x="34"/>
        <n x="6"/>
      </t>
    </mdx>
    <mdx n="0" f="v">
      <t c="5">
        <n x="14"/>
        <n x="15"/>
        <n x="33"/>
        <n x="34"/>
        <n x="7"/>
      </t>
    </mdx>
    <mdx n="0" f="v">
      <t c="5">
        <n x="14"/>
        <n x="15"/>
        <n x="33"/>
        <n x="34"/>
        <n x="8"/>
      </t>
    </mdx>
    <mdx n="0" f="v">
      <t c="5">
        <n x="14"/>
        <n x="15"/>
        <n x="33"/>
        <n x="34"/>
        <n x="9"/>
      </t>
    </mdx>
    <mdx n="0" f="v">
      <t c="5">
        <n x="14"/>
        <n x="15"/>
        <n x="33"/>
        <n x="34"/>
        <n x="10"/>
      </t>
    </mdx>
    <mdx n="0" f="v">
      <t c="5">
        <n x="14"/>
        <n x="15"/>
        <n x="33"/>
        <n x="34"/>
        <n x="11"/>
      </t>
    </mdx>
    <mdx n="0" f="v">
      <t c="5">
        <n x="14"/>
        <n x="15"/>
        <n x="33"/>
        <n x="34"/>
        <n x="12"/>
      </t>
    </mdx>
    <mdx n="0" f="v">
      <t c="5">
        <n x="14"/>
        <n x="15"/>
        <n x="33"/>
        <n x="34"/>
        <n x="13"/>
      </t>
    </mdx>
    <mdx n="0" f="v">
      <t c="5">
        <n x="14"/>
        <n x="15"/>
        <n x="35"/>
        <n x="36"/>
        <n x="1"/>
      </t>
    </mdx>
    <mdx n="0" f="v">
      <t c="5">
        <n x="14"/>
        <n x="15"/>
        <n x="35"/>
        <n x="36"/>
        <n x="2"/>
      </t>
    </mdx>
    <mdx n="0" f="v">
      <t c="5">
        <n x="14"/>
        <n x="15"/>
        <n x="35"/>
        <n x="36"/>
        <n x="3"/>
      </t>
    </mdx>
    <mdx n="0" f="v">
      <t c="5">
        <n x="14"/>
        <n x="15"/>
        <n x="35"/>
        <n x="36"/>
        <n x="4"/>
      </t>
    </mdx>
    <mdx n="0" f="v">
      <t c="5">
        <n x="14"/>
        <n x="15"/>
        <n x="35"/>
        <n x="36"/>
        <n x="5"/>
      </t>
    </mdx>
    <mdx n="0" f="v">
      <t c="5">
        <n x="14"/>
        <n x="15"/>
        <n x="35"/>
        <n x="36"/>
        <n x="6"/>
      </t>
    </mdx>
    <mdx n="0" f="v">
      <t c="5">
        <n x="14"/>
        <n x="15"/>
        <n x="35"/>
        <n x="36"/>
        <n x="7"/>
      </t>
    </mdx>
    <mdx n="0" f="v">
      <t c="5">
        <n x="14"/>
        <n x="15"/>
        <n x="35"/>
        <n x="36"/>
        <n x="8"/>
      </t>
    </mdx>
    <mdx n="0" f="v">
      <t c="5">
        <n x="14"/>
        <n x="15"/>
        <n x="35"/>
        <n x="36"/>
        <n x="9"/>
      </t>
    </mdx>
    <mdx n="0" f="v">
      <t c="5">
        <n x="14"/>
        <n x="15"/>
        <n x="35"/>
        <n x="36"/>
        <n x="10"/>
      </t>
    </mdx>
    <mdx n="0" f="v">
      <t c="5">
        <n x="14"/>
        <n x="15"/>
        <n x="35"/>
        <n x="36"/>
        <n x="11"/>
      </t>
    </mdx>
    <mdx n="0" f="v">
      <t c="5">
        <n x="14"/>
        <n x="15"/>
        <n x="35"/>
        <n x="36"/>
        <n x="12"/>
      </t>
    </mdx>
    <mdx n="0" f="v">
      <t c="5">
        <n x="14"/>
        <n x="15"/>
        <n x="35"/>
        <n x="36"/>
        <n x="13"/>
      </t>
    </mdx>
    <mdx n="0" f="v">
      <t c="5">
        <n x="14"/>
        <n x="15"/>
        <n x="37"/>
        <n x="38"/>
        <n x="1"/>
      </t>
    </mdx>
    <mdx n="0" f="v">
      <t c="5">
        <n x="14"/>
        <n x="15"/>
        <n x="37"/>
        <n x="38"/>
        <n x="2"/>
      </t>
    </mdx>
    <mdx n="0" f="v">
      <t c="5">
        <n x="14"/>
        <n x="15"/>
        <n x="37"/>
        <n x="38"/>
        <n x="3"/>
      </t>
    </mdx>
    <mdx n="0" f="v">
      <t c="5">
        <n x="14"/>
        <n x="15"/>
        <n x="37"/>
        <n x="38"/>
        <n x="4"/>
      </t>
    </mdx>
    <mdx n="0" f="v">
      <t c="5">
        <n x="14"/>
        <n x="15"/>
        <n x="37"/>
        <n x="38"/>
        <n x="5"/>
      </t>
    </mdx>
    <mdx n="0" f="v">
      <t c="5">
        <n x="14"/>
        <n x="15"/>
        <n x="37"/>
        <n x="38"/>
        <n x="6"/>
      </t>
    </mdx>
    <mdx n="0" f="v">
      <t c="5">
        <n x="14"/>
        <n x="15"/>
        <n x="37"/>
        <n x="38"/>
        <n x="7"/>
      </t>
    </mdx>
    <mdx n="0" f="v">
      <t c="5">
        <n x="14"/>
        <n x="15"/>
        <n x="37"/>
        <n x="38"/>
        <n x="8"/>
      </t>
    </mdx>
    <mdx n="0" f="v">
      <t c="5">
        <n x="14"/>
        <n x="15"/>
        <n x="37"/>
        <n x="38"/>
        <n x="9"/>
      </t>
    </mdx>
    <mdx n="0" f="v">
      <t c="5">
        <n x="14"/>
        <n x="15"/>
        <n x="37"/>
        <n x="38"/>
        <n x="10"/>
      </t>
    </mdx>
    <mdx n="0" f="v">
      <t c="5">
        <n x="14"/>
        <n x="15"/>
        <n x="37"/>
        <n x="38"/>
        <n x="11"/>
      </t>
    </mdx>
    <mdx n="0" f="v">
      <t c="5">
        <n x="14"/>
        <n x="15"/>
        <n x="37"/>
        <n x="38"/>
        <n x="12"/>
      </t>
    </mdx>
    <mdx n="0" f="v">
      <t c="5">
        <n x="14"/>
        <n x="15"/>
        <n x="37"/>
        <n x="38"/>
        <n x="13"/>
      </t>
    </mdx>
    <mdx n="0" f="v">
      <t c="5">
        <n x="14"/>
        <n x="15"/>
        <n x="39"/>
        <n x="40"/>
        <n x="1"/>
      </t>
    </mdx>
    <mdx n="0" f="v">
      <t c="5">
        <n x="14"/>
        <n x="15"/>
        <n x="39"/>
        <n x="40"/>
        <n x="2"/>
      </t>
    </mdx>
    <mdx n="0" f="v">
      <t c="5">
        <n x="14"/>
        <n x="15"/>
        <n x="39"/>
        <n x="40"/>
        <n x="3"/>
      </t>
    </mdx>
    <mdx n="0" f="v">
      <t c="5">
        <n x="14"/>
        <n x="15"/>
        <n x="39"/>
        <n x="40"/>
        <n x="4"/>
      </t>
    </mdx>
    <mdx n="0" f="v">
      <t c="5">
        <n x="14"/>
        <n x="15"/>
        <n x="39"/>
        <n x="40"/>
        <n x="5"/>
      </t>
    </mdx>
    <mdx n="0" f="v">
      <t c="5">
        <n x="14"/>
        <n x="15"/>
        <n x="39"/>
        <n x="40"/>
        <n x="6"/>
      </t>
    </mdx>
    <mdx n="0" f="v">
      <t c="5">
        <n x="14"/>
        <n x="15"/>
        <n x="39"/>
        <n x="40"/>
        <n x="7"/>
      </t>
    </mdx>
    <mdx n="0" f="v">
      <t c="5">
        <n x="14"/>
        <n x="15"/>
        <n x="39"/>
        <n x="40"/>
        <n x="8"/>
      </t>
    </mdx>
    <mdx n="0" f="v">
      <t c="5">
        <n x="14"/>
        <n x="15"/>
        <n x="39"/>
        <n x="40"/>
        <n x="9"/>
      </t>
    </mdx>
    <mdx n="0" f="v">
      <t c="5">
        <n x="14"/>
        <n x="15"/>
        <n x="39"/>
        <n x="40"/>
        <n x="10"/>
      </t>
    </mdx>
    <mdx n="0" f="v">
      <t c="5">
        <n x="14"/>
        <n x="15"/>
        <n x="39"/>
        <n x="40"/>
        <n x="11"/>
      </t>
    </mdx>
    <mdx n="0" f="v">
      <t c="5">
        <n x="14"/>
        <n x="15"/>
        <n x="39"/>
        <n x="40"/>
        <n x="12"/>
      </t>
    </mdx>
    <mdx n="0" f="v">
      <t c="5">
        <n x="14"/>
        <n x="15"/>
        <n x="39"/>
        <n x="40"/>
        <n x="13"/>
      </t>
    </mdx>
    <mdx n="0" f="v">
      <t c="5">
        <n x="14"/>
        <n x="15"/>
        <n x="41"/>
        <n x="42"/>
        <n x="1"/>
      </t>
    </mdx>
    <mdx n="0" f="v">
      <t c="5">
        <n x="14"/>
        <n x="15"/>
        <n x="41"/>
        <n x="42"/>
        <n x="2"/>
      </t>
    </mdx>
    <mdx n="0" f="v">
      <t c="5">
        <n x="14"/>
        <n x="15"/>
        <n x="41"/>
        <n x="42"/>
        <n x="3"/>
      </t>
    </mdx>
    <mdx n="0" f="v">
      <t c="5">
        <n x="14"/>
        <n x="15"/>
        <n x="41"/>
        <n x="42"/>
        <n x="4"/>
      </t>
    </mdx>
    <mdx n="0" f="v">
      <t c="5">
        <n x="14"/>
        <n x="15"/>
        <n x="41"/>
        <n x="42"/>
        <n x="5"/>
      </t>
    </mdx>
    <mdx n="0" f="v">
      <t c="5">
        <n x="14"/>
        <n x="15"/>
        <n x="41"/>
        <n x="42"/>
        <n x="6"/>
      </t>
    </mdx>
    <mdx n="0" f="v">
      <t c="5">
        <n x="14"/>
        <n x="15"/>
        <n x="41"/>
        <n x="42"/>
        <n x="7"/>
      </t>
    </mdx>
    <mdx n="0" f="v">
      <t c="5">
        <n x="14"/>
        <n x="15"/>
        <n x="41"/>
        <n x="42"/>
        <n x="8"/>
      </t>
    </mdx>
    <mdx n="0" f="v">
      <t c="5">
        <n x="14"/>
        <n x="15"/>
        <n x="41"/>
        <n x="42"/>
        <n x="9"/>
      </t>
    </mdx>
    <mdx n="0" f="v">
      <t c="5">
        <n x="14"/>
        <n x="15"/>
        <n x="41"/>
        <n x="42"/>
        <n x="10"/>
      </t>
    </mdx>
    <mdx n="0" f="v">
      <t c="5">
        <n x="14"/>
        <n x="15"/>
        <n x="41"/>
        <n x="42"/>
        <n x="11"/>
      </t>
    </mdx>
    <mdx n="0" f="v">
      <t c="5">
        <n x="14"/>
        <n x="15"/>
        <n x="41"/>
        <n x="42"/>
        <n x="12"/>
      </t>
    </mdx>
    <mdx n="0" f="v">
      <t c="5">
        <n x="14"/>
        <n x="15"/>
        <n x="41"/>
        <n x="42"/>
        <n x="13"/>
      </t>
    </mdx>
    <mdx n="0" f="v">
      <t c="5">
        <n x="14"/>
        <n x="15"/>
        <n x="43"/>
        <n x="44"/>
        <n x="1"/>
      </t>
    </mdx>
    <mdx n="0" f="v">
      <t c="5">
        <n x="14"/>
        <n x="15"/>
        <n x="43"/>
        <n x="44"/>
        <n x="2"/>
      </t>
    </mdx>
    <mdx n="0" f="v">
      <t c="5">
        <n x="14"/>
        <n x="15"/>
        <n x="43"/>
        <n x="44"/>
        <n x="3"/>
      </t>
    </mdx>
    <mdx n="0" f="v">
      <t c="5">
        <n x="14"/>
        <n x="15"/>
        <n x="43"/>
        <n x="44"/>
        <n x="4"/>
      </t>
    </mdx>
    <mdx n="0" f="v">
      <t c="5">
        <n x="14"/>
        <n x="15"/>
        <n x="43"/>
        <n x="44"/>
        <n x="5"/>
      </t>
    </mdx>
    <mdx n="0" f="v">
      <t c="5">
        <n x="14"/>
        <n x="15"/>
        <n x="43"/>
        <n x="44"/>
        <n x="6"/>
      </t>
    </mdx>
    <mdx n="0" f="v">
      <t c="5">
        <n x="14"/>
        <n x="15"/>
        <n x="43"/>
        <n x="44"/>
        <n x="7"/>
      </t>
    </mdx>
    <mdx n="0" f="v">
      <t c="5">
        <n x="14"/>
        <n x="15"/>
        <n x="43"/>
        <n x="44"/>
        <n x="8"/>
      </t>
    </mdx>
    <mdx n="0" f="v">
      <t c="5">
        <n x="14"/>
        <n x="15"/>
        <n x="43"/>
        <n x="44"/>
        <n x="9"/>
      </t>
    </mdx>
    <mdx n="0" f="v">
      <t c="5">
        <n x="14"/>
        <n x="15"/>
        <n x="43"/>
        <n x="44"/>
        <n x="10"/>
      </t>
    </mdx>
    <mdx n="0" f="v">
      <t c="5">
        <n x="14"/>
        <n x="15"/>
        <n x="43"/>
        <n x="44"/>
        <n x="11"/>
      </t>
    </mdx>
    <mdx n="0" f="v">
      <t c="5">
        <n x="14"/>
        <n x="15"/>
        <n x="43"/>
        <n x="44"/>
        <n x="12"/>
      </t>
    </mdx>
    <mdx n="0" f="v">
      <t c="5">
        <n x="14"/>
        <n x="15"/>
        <n x="43"/>
        <n x="44"/>
        <n x="13"/>
      </t>
    </mdx>
    <mdx n="0" f="v">
      <t c="5">
        <n x="14"/>
        <n x="15"/>
        <n x="45"/>
        <n x="46"/>
        <n x="1"/>
      </t>
    </mdx>
    <mdx n="0" f="v">
      <t c="5">
        <n x="14"/>
        <n x="15"/>
        <n x="45"/>
        <n x="46"/>
        <n x="2"/>
      </t>
    </mdx>
    <mdx n="0" f="v">
      <t c="5">
        <n x="14"/>
        <n x="15"/>
        <n x="45"/>
        <n x="46"/>
        <n x="3"/>
      </t>
    </mdx>
    <mdx n="0" f="v">
      <t c="5">
        <n x="14"/>
        <n x="15"/>
        <n x="45"/>
        <n x="46"/>
        <n x="4"/>
      </t>
    </mdx>
    <mdx n="0" f="v">
      <t c="5">
        <n x="14"/>
        <n x="15"/>
        <n x="45"/>
        <n x="46"/>
        <n x="5"/>
      </t>
    </mdx>
    <mdx n="0" f="v">
      <t c="5">
        <n x="14"/>
        <n x="15"/>
        <n x="45"/>
        <n x="46"/>
        <n x="6"/>
      </t>
    </mdx>
    <mdx n="0" f="v">
      <t c="5">
        <n x="14"/>
        <n x="15"/>
        <n x="45"/>
        <n x="46"/>
        <n x="7"/>
      </t>
    </mdx>
    <mdx n="0" f="v">
      <t c="5">
        <n x="14"/>
        <n x="15"/>
        <n x="45"/>
        <n x="46"/>
        <n x="8"/>
      </t>
    </mdx>
    <mdx n="0" f="v">
      <t c="5">
        <n x="14"/>
        <n x="15"/>
        <n x="45"/>
        <n x="46"/>
        <n x="9"/>
      </t>
    </mdx>
    <mdx n="0" f="v">
      <t c="5">
        <n x="14"/>
        <n x="15"/>
        <n x="45"/>
        <n x="46"/>
        <n x="10"/>
      </t>
    </mdx>
    <mdx n="0" f="v">
      <t c="5">
        <n x="14"/>
        <n x="15"/>
        <n x="45"/>
        <n x="46"/>
        <n x="11"/>
      </t>
    </mdx>
    <mdx n="0" f="v">
      <t c="5">
        <n x="14"/>
        <n x="15"/>
        <n x="45"/>
        <n x="46"/>
        <n x="12"/>
      </t>
    </mdx>
    <mdx n="0" f="v">
      <t c="5">
        <n x="14"/>
        <n x="15"/>
        <n x="45"/>
        <n x="46"/>
        <n x="13"/>
      </t>
    </mdx>
    <mdx n="0" f="v">
      <t c="5">
        <n x="14"/>
        <n x="15"/>
        <n x="47"/>
        <n x="48"/>
        <n x="1"/>
      </t>
    </mdx>
    <mdx n="0" f="v">
      <t c="5">
        <n x="14"/>
        <n x="15"/>
        <n x="47"/>
        <n x="48"/>
        <n x="2"/>
      </t>
    </mdx>
    <mdx n="0" f="v">
      <t c="5">
        <n x="14"/>
        <n x="15"/>
        <n x="47"/>
        <n x="48"/>
        <n x="3"/>
      </t>
    </mdx>
    <mdx n="0" f="v">
      <t c="5">
        <n x="14"/>
        <n x="15"/>
        <n x="47"/>
        <n x="48"/>
        <n x="4"/>
      </t>
    </mdx>
    <mdx n="0" f="v">
      <t c="5">
        <n x="14"/>
        <n x="15"/>
        <n x="47"/>
        <n x="48"/>
        <n x="5"/>
      </t>
    </mdx>
    <mdx n="0" f="v">
      <t c="5">
        <n x="14"/>
        <n x="15"/>
        <n x="47"/>
        <n x="48"/>
        <n x="6"/>
      </t>
    </mdx>
    <mdx n="0" f="v">
      <t c="5">
        <n x="14"/>
        <n x="15"/>
        <n x="47"/>
        <n x="48"/>
        <n x="7"/>
      </t>
    </mdx>
    <mdx n="0" f="v">
      <t c="5">
        <n x="14"/>
        <n x="15"/>
        <n x="47"/>
        <n x="48"/>
        <n x="8"/>
      </t>
    </mdx>
    <mdx n="0" f="v">
      <t c="5">
        <n x="14"/>
        <n x="15"/>
        <n x="47"/>
        <n x="48"/>
        <n x="9"/>
      </t>
    </mdx>
    <mdx n="0" f="v">
      <t c="5">
        <n x="14"/>
        <n x="15"/>
        <n x="47"/>
        <n x="48"/>
        <n x="10"/>
      </t>
    </mdx>
    <mdx n="0" f="v">
      <t c="5">
        <n x="14"/>
        <n x="15"/>
        <n x="47"/>
        <n x="48"/>
        <n x="11"/>
      </t>
    </mdx>
    <mdx n="0" f="v">
      <t c="5">
        <n x="14"/>
        <n x="15"/>
        <n x="47"/>
        <n x="48"/>
        <n x="12"/>
      </t>
    </mdx>
    <mdx n="0" f="v">
      <t c="5">
        <n x="14"/>
        <n x="15"/>
        <n x="47"/>
        <n x="48"/>
        <n x="13"/>
      </t>
    </mdx>
    <mdx n="0" f="v">
      <t c="5">
        <n x="14"/>
        <n x="15"/>
        <n x="49"/>
        <n x="50"/>
        <n x="1"/>
      </t>
    </mdx>
    <mdx n="0" f="v">
      <t c="5">
        <n x="14"/>
        <n x="15"/>
        <n x="49"/>
        <n x="50"/>
        <n x="2"/>
      </t>
    </mdx>
    <mdx n="0" f="v">
      <t c="5">
        <n x="14"/>
        <n x="15"/>
        <n x="49"/>
        <n x="50"/>
        <n x="3"/>
      </t>
    </mdx>
    <mdx n="0" f="v">
      <t c="5">
        <n x="14"/>
        <n x="15"/>
        <n x="49"/>
        <n x="50"/>
        <n x="4"/>
      </t>
    </mdx>
    <mdx n="0" f="v">
      <t c="5">
        <n x="14"/>
        <n x="15"/>
        <n x="49"/>
        <n x="50"/>
        <n x="5"/>
      </t>
    </mdx>
    <mdx n="0" f="v">
      <t c="5">
        <n x="14"/>
        <n x="15"/>
        <n x="49"/>
        <n x="50"/>
        <n x="6"/>
      </t>
    </mdx>
    <mdx n="0" f="v">
      <t c="5">
        <n x="14"/>
        <n x="15"/>
        <n x="49"/>
        <n x="50"/>
        <n x="7"/>
      </t>
    </mdx>
    <mdx n="0" f="v">
      <t c="5">
        <n x="14"/>
        <n x="15"/>
        <n x="49"/>
        <n x="50"/>
        <n x="8"/>
      </t>
    </mdx>
    <mdx n="0" f="v">
      <t c="5">
        <n x="14"/>
        <n x="15"/>
        <n x="49"/>
        <n x="50"/>
        <n x="9"/>
      </t>
    </mdx>
    <mdx n="0" f="v">
      <t c="5">
        <n x="14"/>
        <n x="15"/>
        <n x="49"/>
        <n x="50"/>
        <n x="10"/>
      </t>
    </mdx>
    <mdx n="0" f="v">
      <t c="5">
        <n x="14"/>
        <n x="15"/>
        <n x="49"/>
        <n x="50"/>
        <n x="11"/>
      </t>
    </mdx>
    <mdx n="0" f="v">
      <t c="5">
        <n x="14"/>
        <n x="15"/>
        <n x="49"/>
        <n x="50"/>
        <n x="12"/>
      </t>
    </mdx>
    <mdx n="0" f="v">
      <t c="5">
        <n x="14"/>
        <n x="15"/>
        <n x="49"/>
        <n x="50"/>
        <n x="13"/>
      </t>
    </mdx>
    <mdx n="0" f="v">
      <t c="5">
        <n x="14"/>
        <n x="15"/>
        <n x="51"/>
        <n x="52"/>
        <n x="1"/>
      </t>
    </mdx>
    <mdx n="0" f="v">
      <t c="5">
        <n x="14"/>
        <n x="15"/>
        <n x="51"/>
        <n x="52"/>
        <n x="2"/>
      </t>
    </mdx>
    <mdx n="0" f="v">
      <t c="5">
        <n x="14"/>
        <n x="15"/>
        <n x="51"/>
        <n x="52"/>
        <n x="3"/>
      </t>
    </mdx>
    <mdx n="0" f="v">
      <t c="5">
        <n x="14"/>
        <n x="15"/>
        <n x="51"/>
        <n x="52"/>
        <n x="4"/>
      </t>
    </mdx>
    <mdx n="0" f="v">
      <t c="5">
        <n x="14"/>
        <n x="15"/>
        <n x="51"/>
        <n x="52"/>
        <n x="5"/>
      </t>
    </mdx>
    <mdx n="0" f="v">
      <t c="5">
        <n x="14"/>
        <n x="15"/>
        <n x="51"/>
        <n x="52"/>
        <n x="6"/>
      </t>
    </mdx>
    <mdx n="0" f="v">
      <t c="5">
        <n x="14"/>
        <n x="15"/>
        <n x="51"/>
        <n x="52"/>
        <n x="7"/>
      </t>
    </mdx>
    <mdx n="0" f="v">
      <t c="5">
        <n x="14"/>
        <n x="15"/>
        <n x="51"/>
        <n x="52"/>
        <n x="8"/>
      </t>
    </mdx>
    <mdx n="0" f="v">
      <t c="5">
        <n x="14"/>
        <n x="15"/>
        <n x="51"/>
        <n x="52"/>
        <n x="9"/>
      </t>
    </mdx>
    <mdx n="0" f="v">
      <t c="5">
        <n x="14"/>
        <n x="15"/>
        <n x="51"/>
        <n x="52"/>
        <n x="10"/>
      </t>
    </mdx>
    <mdx n="0" f="v">
      <t c="5">
        <n x="14"/>
        <n x="15"/>
        <n x="51"/>
        <n x="52"/>
        <n x="11"/>
      </t>
    </mdx>
    <mdx n="0" f="v">
      <t c="5">
        <n x="14"/>
        <n x="15"/>
        <n x="51"/>
        <n x="52"/>
        <n x="12"/>
      </t>
    </mdx>
    <mdx n="0" f="v">
      <t c="5">
        <n x="14"/>
        <n x="15"/>
        <n x="51"/>
        <n x="52"/>
        <n x="13"/>
      </t>
    </mdx>
    <mdx n="0" f="v">
      <t c="5">
        <n x="14"/>
        <n x="15"/>
        <n x="53"/>
        <n x="54"/>
        <n x="1"/>
      </t>
    </mdx>
    <mdx n="0" f="v">
      <t c="5">
        <n x="14"/>
        <n x="15"/>
        <n x="53"/>
        <n x="54"/>
        <n x="2"/>
      </t>
    </mdx>
    <mdx n="0" f="v">
      <t c="5">
        <n x="14"/>
        <n x="15"/>
        <n x="53"/>
        <n x="54"/>
        <n x="3"/>
      </t>
    </mdx>
    <mdx n="0" f="v">
      <t c="5">
        <n x="14"/>
        <n x="15"/>
        <n x="53"/>
        <n x="54"/>
        <n x="4"/>
      </t>
    </mdx>
    <mdx n="0" f="v">
      <t c="5">
        <n x="14"/>
        <n x="15"/>
        <n x="53"/>
        <n x="54"/>
        <n x="5"/>
      </t>
    </mdx>
    <mdx n="0" f="v">
      <t c="5">
        <n x="14"/>
        <n x="15"/>
        <n x="53"/>
        <n x="54"/>
        <n x="6"/>
      </t>
    </mdx>
    <mdx n="0" f="v">
      <t c="5">
        <n x="14"/>
        <n x="15"/>
        <n x="53"/>
        <n x="54"/>
        <n x="7"/>
      </t>
    </mdx>
    <mdx n="0" f="v">
      <t c="5">
        <n x="14"/>
        <n x="15"/>
        <n x="53"/>
        <n x="54"/>
        <n x="8"/>
      </t>
    </mdx>
    <mdx n="0" f="v">
      <t c="5">
        <n x="14"/>
        <n x="15"/>
        <n x="53"/>
        <n x="54"/>
        <n x="9"/>
      </t>
    </mdx>
    <mdx n="0" f="v">
      <t c="5">
        <n x="14"/>
        <n x="15"/>
        <n x="53"/>
        <n x="54"/>
        <n x="10"/>
      </t>
    </mdx>
    <mdx n="0" f="v">
      <t c="5">
        <n x="14"/>
        <n x="15"/>
        <n x="53"/>
        <n x="54"/>
        <n x="11"/>
      </t>
    </mdx>
    <mdx n="0" f="v">
      <t c="5">
        <n x="14"/>
        <n x="15"/>
        <n x="53"/>
        <n x="54"/>
        <n x="12"/>
      </t>
    </mdx>
    <mdx n="0" f="v">
      <t c="5">
        <n x="14"/>
        <n x="15"/>
        <n x="53"/>
        <n x="54"/>
        <n x="13"/>
      </t>
    </mdx>
    <mdx n="0" f="v">
      <t c="5">
        <n x="14"/>
        <n x="15"/>
        <n x="55"/>
        <n x="56"/>
        <n x="1"/>
      </t>
    </mdx>
    <mdx n="0" f="v">
      <t c="5">
        <n x="14"/>
        <n x="15"/>
        <n x="55"/>
        <n x="56"/>
        <n x="2"/>
      </t>
    </mdx>
    <mdx n="0" f="v">
      <t c="5">
        <n x="14"/>
        <n x="15"/>
        <n x="55"/>
        <n x="56"/>
        <n x="3"/>
      </t>
    </mdx>
    <mdx n="0" f="v">
      <t c="5">
        <n x="14"/>
        <n x="15"/>
        <n x="55"/>
        <n x="56"/>
        <n x="4"/>
      </t>
    </mdx>
    <mdx n="0" f="v">
      <t c="5">
        <n x="14"/>
        <n x="15"/>
        <n x="55"/>
        <n x="56"/>
        <n x="5"/>
      </t>
    </mdx>
    <mdx n="0" f="v">
      <t c="5">
        <n x="14"/>
        <n x="15"/>
        <n x="55"/>
        <n x="56"/>
        <n x="6"/>
      </t>
    </mdx>
    <mdx n="0" f="v">
      <t c="5">
        <n x="14"/>
        <n x="15"/>
        <n x="55"/>
        <n x="56"/>
        <n x="7"/>
      </t>
    </mdx>
    <mdx n="0" f="v">
      <t c="5">
        <n x="14"/>
        <n x="15"/>
        <n x="55"/>
        <n x="56"/>
        <n x="8"/>
      </t>
    </mdx>
    <mdx n="0" f="v">
      <t c="5">
        <n x="14"/>
        <n x="15"/>
        <n x="55"/>
        <n x="56"/>
        <n x="9"/>
      </t>
    </mdx>
    <mdx n="0" f="v">
      <t c="5">
        <n x="14"/>
        <n x="15"/>
        <n x="55"/>
        <n x="56"/>
        <n x="10"/>
      </t>
    </mdx>
    <mdx n="0" f="v">
      <t c="5">
        <n x="14"/>
        <n x="15"/>
        <n x="55"/>
        <n x="56"/>
        <n x="11"/>
      </t>
    </mdx>
    <mdx n="0" f="v">
      <t c="5">
        <n x="14"/>
        <n x="15"/>
        <n x="55"/>
        <n x="56"/>
        <n x="12"/>
      </t>
    </mdx>
    <mdx n="0" f="v">
      <t c="5">
        <n x="14"/>
        <n x="15"/>
        <n x="55"/>
        <n x="56"/>
        <n x="13"/>
      </t>
    </mdx>
    <mdx n="0" f="v">
      <t c="5">
        <n x="14"/>
        <n x="15"/>
        <n x="57"/>
        <n x="58"/>
        <n x="1"/>
      </t>
    </mdx>
    <mdx n="0" f="v">
      <t c="5">
        <n x="14"/>
        <n x="15"/>
        <n x="57"/>
        <n x="58"/>
        <n x="2"/>
      </t>
    </mdx>
    <mdx n="0" f="v">
      <t c="5">
        <n x="14"/>
        <n x="15"/>
        <n x="57"/>
        <n x="58"/>
        <n x="3"/>
      </t>
    </mdx>
    <mdx n="0" f="v">
      <t c="5">
        <n x="14"/>
        <n x="15"/>
        <n x="57"/>
        <n x="58"/>
        <n x="4"/>
      </t>
    </mdx>
    <mdx n="0" f="v">
      <t c="5">
        <n x="14"/>
        <n x="15"/>
        <n x="57"/>
        <n x="58"/>
        <n x="5"/>
      </t>
    </mdx>
    <mdx n="0" f="v">
      <t c="5">
        <n x="14"/>
        <n x="15"/>
        <n x="57"/>
        <n x="58"/>
        <n x="6"/>
      </t>
    </mdx>
    <mdx n="0" f="v">
      <t c="5">
        <n x="14"/>
        <n x="15"/>
        <n x="57"/>
        <n x="58"/>
        <n x="7"/>
      </t>
    </mdx>
    <mdx n="0" f="v">
      <t c="5">
        <n x="14"/>
        <n x="15"/>
        <n x="57"/>
        <n x="58"/>
        <n x="8"/>
      </t>
    </mdx>
    <mdx n="0" f="v">
      <t c="5">
        <n x="14"/>
        <n x="15"/>
        <n x="57"/>
        <n x="58"/>
        <n x="9"/>
      </t>
    </mdx>
    <mdx n="0" f="v">
      <t c="5">
        <n x="14"/>
        <n x="15"/>
        <n x="57"/>
        <n x="58"/>
        <n x="10"/>
      </t>
    </mdx>
    <mdx n="0" f="v">
      <t c="5">
        <n x="14"/>
        <n x="15"/>
        <n x="57"/>
        <n x="58"/>
        <n x="11"/>
      </t>
    </mdx>
    <mdx n="0" f="v">
      <t c="5">
        <n x="14"/>
        <n x="15"/>
        <n x="57"/>
        <n x="58"/>
        <n x="12"/>
      </t>
    </mdx>
    <mdx n="0" f="v">
      <t c="5">
        <n x="14"/>
        <n x="15"/>
        <n x="57"/>
        <n x="58"/>
        <n x="13"/>
      </t>
    </mdx>
    <mdx n="0" f="v">
      <t c="5">
        <n x="14"/>
        <n x="15"/>
        <n x="59"/>
        <n x="60"/>
        <n x="1"/>
      </t>
    </mdx>
    <mdx n="0" f="v">
      <t c="5">
        <n x="14"/>
        <n x="15"/>
        <n x="59"/>
        <n x="60"/>
        <n x="2"/>
      </t>
    </mdx>
    <mdx n="0" f="v">
      <t c="5">
        <n x="14"/>
        <n x="15"/>
        <n x="59"/>
        <n x="60"/>
        <n x="3"/>
      </t>
    </mdx>
    <mdx n="0" f="v">
      <t c="5">
        <n x="14"/>
        <n x="15"/>
        <n x="59"/>
        <n x="60"/>
        <n x="4"/>
      </t>
    </mdx>
    <mdx n="0" f="v">
      <t c="5">
        <n x="14"/>
        <n x="15"/>
        <n x="59"/>
        <n x="60"/>
        <n x="5"/>
      </t>
    </mdx>
    <mdx n="0" f="v">
      <t c="5">
        <n x="14"/>
        <n x="15"/>
        <n x="59"/>
        <n x="60"/>
        <n x="6"/>
      </t>
    </mdx>
    <mdx n="0" f="v">
      <t c="5">
        <n x="14"/>
        <n x="15"/>
        <n x="59"/>
        <n x="60"/>
        <n x="7"/>
      </t>
    </mdx>
    <mdx n="0" f="v">
      <t c="5">
        <n x="14"/>
        <n x="15"/>
        <n x="59"/>
        <n x="60"/>
        <n x="8"/>
      </t>
    </mdx>
    <mdx n="0" f="v">
      <t c="5">
        <n x="14"/>
        <n x="15"/>
        <n x="59"/>
        <n x="60"/>
        <n x="9"/>
      </t>
    </mdx>
    <mdx n="0" f="v">
      <t c="5">
        <n x="14"/>
        <n x="15"/>
        <n x="59"/>
        <n x="60"/>
        <n x="10"/>
      </t>
    </mdx>
    <mdx n="0" f="v">
      <t c="5">
        <n x="14"/>
        <n x="15"/>
        <n x="59"/>
        <n x="60"/>
        <n x="11"/>
      </t>
    </mdx>
    <mdx n="0" f="v">
      <t c="5">
        <n x="14"/>
        <n x="15"/>
        <n x="59"/>
        <n x="60"/>
        <n x="12"/>
      </t>
    </mdx>
    <mdx n="0" f="v">
      <t c="5">
        <n x="14"/>
        <n x="15"/>
        <n x="59"/>
        <n x="60"/>
        <n x="13"/>
      </t>
    </mdx>
    <mdx n="0" f="v">
      <t c="5">
        <n x="14"/>
        <n x="15"/>
        <n x="61"/>
        <n x="62"/>
        <n x="2"/>
      </t>
    </mdx>
    <mdx n="0" f="v">
      <t c="5">
        <n x="14"/>
        <n x="15"/>
        <n x="61"/>
        <n x="62"/>
        <n x="3"/>
      </t>
    </mdx>
    <mdx n="0" f="v">
      <t c="5">
        <n x="14"/>
        <n x="15"/>
        <n x="61"/>
        <n x="62"/>
        <n x="4"/>
      </t>
    </mdx>
    <mdx n="0" f="v">
      <t c="5">
        <n x="14"/>
        <n x="15"/>
        <n x="61"/>
        <n x="62"/>
        <n x="5"/>
      </t>
    </mdx>
    <mdx n="0" f="v">
      <t c="5">
        <n x="14"/>
        <n x="15"/>
        <n x="61"/>
        <n x="62"/>
        <n x="6"/>
      </t>
    </mdx>
    <mdx n="0" f="v">
      <t c="5">
        <n x="14"/>
        <n x="15"/>
        <n x="61"/>
        <n x="62"/>
        <n x="7"/>
      </t>
    </mdx>
    <mdx n="0" f="v">
      <t c="5">
        <n x="14"/>
        <n x="15"/>
        <n x="61"/>
        <n x="62"/>
        <n x="8"/>
      </t>
    </mdx>
    <mdx n="0" f="v">
      <t c="5">
        <n x="14"/>
        <n x="15"/>
        <n x="61"/>
        <n x="62"/>
        <n x="9"/>
      </t>
    </mdx>
    <mdx n="0" f="v">
      <t c="5">
        <n x="14"/>
        <n x="15"/>
        <n x="61"/>
        <n x="62"/>
        <n x="10"/>
      </t>
    </mdx>
    <mdx n="0" f="v">
      <t c="5">
        <n x="14"/>
        <n x="15"/>
        <n x="61"/>
        <n x="62"/>
        <n x="11"/>
      </t>
    </mdx>
    <mdx n="0" f="v">
      <t c="5">
        <n x="14"/>
        <n x="15"/>
        <n x="61"/>
        <n x="62"/>
        <n x="12"/>
      </t>
    </mdx>
    <mdx n="0" f="v">
      <t c="5">
        <n x="14"/>
        <n x="15"/>
        <n x="61"/>
        <n x="62"/>
        <n x="13"/>
      </t>
    </mdx>
    <mdx n="0" f="v">
      <t c="5">
        <n x="14"/>
        <n x="15"/>
        <n x="63"/>
        <n x="64"/>
        <n x="1"/>
      </t>
    </mdx>
    <mdx n="0" f="v">
      <t c="5">
        <n x="14"/>
        <n x="15"/>
        <n x="63"/>
        <n x="64"/>
        <n x="2"/>
      </t>
    </mdx>
    <mdx n="0" f="v">
      <t c="5">
        <n x="14"/>
        <n x="15"/>
        <n x="63"/>
        <n x="64"/>
        <n x="3"/>
      </t>
    </mdx>
    <mdx n="0" f="v">
      <t c="5">
        <n x="14"/>
        <n x="15"/>
        <n x="63"/>
        <n x="64"/>
        <n x="4"/>
      </t>
    </mdx>
    <mdx n="0" f="v">
      <t c="5">
        <n x="14"/>
        <n x="15"/>
        <n x="63"/>
        <n x="64"/>
        <n x="5"/>
      </t>
    </mdx>
    <mdx n="0" f="v">
      <t c="5">
        <n x="14"/>
        <n x="15"/>
        <n x="63"/>
        <n x="64"/>
        <n x="6"/>
      </t>
    </mdx>
    <mdx n="0" f="v">
      <t c="5">
        <n x="14"/>
        <n x="15"/>
        <n x="63"/>
        <n x="64"/>
        <n x="7"/>
      </t>
    </mdx>
    <mdx n="0" f="v">
      <t c="5">
        <n x="14"/>
        <n x="15"/>
        <n x="63"/>
        <n x="64"/>
        <n x="8"/>
      </t>
    </mdx>
    <mdx n="0" f="v">
      <t c="5">
        <n x="14"/>
        <n x="15"/>
        <n x="63"/>
        <n x="64"/>
        <n x="9"/>
      </t>
    </mdx>
    <mdx n="0" f="v">
      <t c="5">
        <n x="14"/>
        <n x="15"/>
        <n x="63"/>
        <n x="64"/>
        <n x="10"/>
      </t>
    </mdx>
    <mdx n="0" f="v">
      <t c="5">
        <n x="14"/>
        <n x="15"/>
        <n x="63"/>
        <n x="64"/>
        <n x="11"/>
      </t>
    </mdx>
    <mdx n="0" f="v">
      <t c="5">
        <n x="14"/>
        <n x="15"/>
        <n x="63"/>
        <n x="64"/>
        <n x="12"/>
      </t>
    </mdx>
    <mdx n="0" f="v">
      <t c="5">
        <n x="14"/>
        <n x="15"/>
        <n x="63"/>
        <n x="64"/>
        <n x="13"/>
      </t>
    </mdx>
    <mdx n="0" f="v">
      <t c="5">
        <n x="14"/>
        <n x="15"/>
        <n x="65"/>
        <n x="66"/>
        <n x="1"/>
      </t>
    </mdx>
    <mdx n="0" f="v">
      <t c="5">
        <n x="14"/>
        <n x="15"/>
        <n x="65"/>
        <n x="66"/>
        <n x="2"/>
      </t>
    </mdx>
    <mdx n="0" f="v">
      <t c="5">
        <n x="14"/>
        <n x="15"/>
        <n x="65"/>
        <n x="66"/>
        <n x="3"/>
      </t>
    </mdx>
    <mdx n="0" f="v">
      <t c="5">
        <n x="14"/>
        <n x="15"/>
        <n x="65"/>
        <n x="66"/>
        <n x="4"/>
      </t>
    </mdx>
    <mdx n="0" f="v">
      <t c="5">
        <n x="14"/>
        <n x="15"/>
        <n x="65"/>
        <n x="66"/>
        <n x="5"/>
      </t>
    </mdx>
    <mdx n="0" f="v">
      <t c="5">
        <n x="14"/>
        <n x="15"/>
        <n x="65"/>
        <n x="66"/>
        <n x="6"/>
      </t>
    </mdx>
    <mdx n="0" f="v">
      <t c="5">
        <n x="14"/>
        <n x="15"/>
        <n x="65"/>
        <n x="66"/>
        <n x="7"/>
      </t>
    </mdx>
    <mdx n="0" f="v">
      <t c="5">
        <n x="14"/>
        <n x="15"/>
        <n x="65"/>
        <n x="66"/>
        <n x="8"/>
      </t>
    </mdx>
    <mdx n="0" f="v">
      <t c="5">
        <n x="14"/>
        <n x="15"/>
        <n x="65"/>
        <n x="66"/>
        <n x="9"/>
      </t>
    </mdx>
    <mdx n="0" f="v">
      <t c="5">
        <n x="14"/>
        <n x="15"/>
        <n x="65"/>
        <n x="66"/>
        <n x="10"/>
      </t>
    </mdx>
    <mdx n="0" f="v">
      <t c="5">
        <n x="14"/>
        <n x="15"/>
        <n x="65"/>
        <n x="66"/>
        <n x="11"/>
      </t>
    </mdx>
    <mdx n="0" f="v">
      <t c="5">
        <n x="14"/>
        <n x="15"/>
        <n x="65"/>
        <n x="66"/>
        <n x="12"/>
      </t>
    </mdx>
    <mdx n="0" f="v">
      <t c="5">
        <n x="14"/>
        <n x="15"/>
        <n x="65"/>
        <n x="66"/>
        <n x="13"/>
      </t>
    </mdx>
    <mdx n="0" f="v">
      <t c="5">
        <n x="14"/>
        <n x="15"/>
        <n x="67"/>
        <n x="68"/>
        <n x="1"/>
      </t>
    </mdx>
    <mdx n="0" f="v">
      <t c="5">
        <n x="14"/>
        <n x="15"/>
        <n x="67"/>
        <n x="68"/>
        <n x="2"/>
      </t>
    </mdx>
    <mdx n="0" f="v">
      <t c="5">
        <n x="14"/>
        <n x="15"/>
        <n x="67"/>
        <n x="68"/>
        <n x="3"/>
      </t>
    </mdx>
    <mdx n="0" f="v">
      <t c="5">
        <n x="14"/>
        <n x="15"/>
        <n x="67"/>
        <n x="68"/>
        <n x="4"/>
      </t>
    </mdx>
    <mdx n="0" f="v">
      <t c="5">
        <n x="14"/>
        <n x="15"/>
        <n x="67"/>
        <n x="68"/>
        <n x="5"/>
      </t>
    </mdx>
    <mdx n="0" f="v">
      <t c="5">
        <n x="14"/>
        <n x="15"/>
        <n x="67"/>
        <n x="68"/>
        <n x="6"/>
      </t>
    </mdx>
    <mdx n="0" f="v">
      <t c="5">
        <n x="14"/>
        <n x="15"/>
        <n x="67"/>
        <n x="68"/>
        <n x="7"/>
      </t>
    </mdx>
    <mdx n="0" f="v">
      <t c="5">
        <n x="14"/>
        <n x="15"/>
        <n x="67"/>
        <n x="68"/>
        <n x="8"/>
      </t>
    </mdx>
    <mdx n="0" f="v">
      <t c="5">
        <n x="14"/>
        <n x="15"/>
        <n x="67"/>
        <n x="68"/>
        <n x="9"/>
      </t>
    </mdx>
    <mdx n="0" f="v">
      <t c="5">
        <n x="14"/>
        <n x="15"/>
        <n x="67"/>
        <n x="68"/>
        <n x="10"/>
      </t>
    </mdx>
    <mdx n="0" f="v">
      <t c="5">
        <n x="14"/>
        <n x="15"/>
        <n x="67"/>
        <n x="68"/>
        <n x="11"/>
      </t>
    </mdx>
    <mdx n="0" f="v">
      <t c="5">
        <n x="14"/>
        <n x="15"/>
        <n x="67"/>
        <n x="68"/>
        <n x="12"/>
      </t>
    </mdx>
    <mdx n="0" f="v">
      <t c="5">
        <n x="14"/>
        <n x="15"/>
        <n x="67"/>
        <n x="68"/>
        <n x="13"/>
      </t>
    </mdx>
    <mdx n="0" f="v">
      <t c="5">
        <n x="14"/>
        <n x="15"/>
        <n x="69"/>
        <n x="70"/>
        <n x="1"/>
      </t>
    </mdx>
    <mdx n="0" f="v">
      <t c="5">
        <n x="14"/>
        <n x="15"/>
        <n x="69"/>
        <n x="70"/>
        <n x="2"/>
      </t>
    </mdx>
    <mdx n="0" f="v">
      <t c="5">
        <n x="14"/>
        <n x="15"/>
        <n x="69"/>
        <n x="70"/>
        <n x="3"/>
      </t>
    </mdx>
    <mdx n="0" f="v">
      <t c="5">
        <n x="14"/>
        <n x="15"/>
        <n x="69"/>
        <n x="70"/>
        <n x="4"/>
      </t>
    </mdx>
    <mdx n="0" f="v">
      <t c="5">
        <n x="14"/>
        <n x="15"/>
        <n x="69"/>
        <n x="70"/>
        <n x="5"/>
      </t>
    </mdx>
    <mdx n="0" f="v">
      <t c="5">
        <n x="14"/>
        <n x="15"/>
        <n x="69"/>
        <n x="70"/>
        <n x="6"/>
      </t>
    </mdx>
    <mdx n="0" f="v">
      <t c="5">
        <n x="14"/>
        <n x="15"/>
        <n x="69"/>
        <n x="70"/>
        <n x="7"/>
      </t>
    </mdx>
    <mdx n="0" f="v">
      <t c="5">
        <n x="14"/>
        <n x="15"/>
        <n x="69"/>
        <n x="70"/>
        <n x="8"/>
      </t>
    </mdx>
    <mdx n="0" f="v">
      <t c="5">
        <n x="14"/>
        <n x="15"/>
        <n x="69"/>
        <n x="70"/>
        <n x="9"/>
      </t>
    </mdx>
    <mdx n="0" f="v">
      <t c="5">
        <n x="14"/>
        <n x="15"/>
        <n x="69"/>
        <n x="70"/>
        <n x="10"/>
      </t>
    </mdx>
    <mdx n="0" f="v">
      <t c="5">
        <n x="14"/>
        <n x="15"/>
        <n x="69"/>
        <n x="70"/>
        <n x="11"/>
      </t>
    </mdx>
    <mdx n="0" f="v">
      <t c="5">
        <n x="14"/>
        <n x="15"/>
        <n x="69"/>
        <n x="70"/>
        <n x="12"/>
      </t>
    </mdx>
    <mdx n="0" f="v">
      <t c="5">
        <n x="14"/>
        <n x="15"/>
        <n x="69"/>
        <n x="70"/>
        <n x="13"/>
      </t>
    </mdx>
    <mdx n="0" f="v">
      <t c="5">
        <n x="14"/>
        <n x="15"/>
        <n x="73"/>
        <n x="74"/>
        <n x="1"/>
      </t>
    </mdx>
    <mdx n="0" f="v">
      <t c="5">
        <n x="14"/>
        <n x="15"/>
        <n x="73"/>
        <n x="74"/>
        <n x="2"/>
      </t>
    </mdx>
    <mdx n="0" f="v">
      <t c="5">
        <n x="14"/>
        <n x="15"/>
        <n x="73"/>
        <n x="74"/>
        <n x="3"/>
      </t>
    </mdx>
    <mdx n="0" f="v">
      <t c="5">
        <n x="14"/>
        <n x="15"/>
        <n x="73"/>
        <n x="74"/>
        <n x="4"/>
      </t>
    </mdx>
    <mdx n="0" f="v">
      <t c="5">
        <n x="14"/>
        <n x="15"/>
        <n x="73"/>
        <n x="74"/>
        <n x="5"/>
      </t>
    </mdx>
    <mdx n="0" f="v">
      <t c="5">
        <n x="14"/>
        <n x="15"/>
        <n x="73"/>
        <n x="74"/>
        <n x="6"/>
      </t>
    </mdx>
    <mdx n="0" f="v">
      <t c="5">
        <n x="14"/>
        <n x="15"/>
        <n x="73"/>
        <n x="74"/>
        <n x="7"/>
      </t>
    </mdx>
    <mdx n="0" f="v">
      <t c="5">
        <n x="14"/>
        <n x="15"/>
        <n x="73"/>
        <n x="74"/>
        <n x="8"/>
      </t>
    </mdx>
    <mdx n="0" f="v">
      <t c="5">
        <n x="14"/>
        <n x="15"/>
        <n x="73"/>
        <n x="74"/>
        <n x="9"/>
      </t>
    </mdx>
    <mdx n="0" f="v">
      <t c="5">
        <n x="14"/>
        <n x="15"/>
        <n x="73"/>
        <n x="74"/>
        <n x="10"/>
      </t>
    </mdx>
    <mdx n="0" f="v">
      <t c="5">
        <n x="14"/>
        <n x="15"/>
        <n x="73"/>
        <n x="74"/>
        <n x="11"/>
      </t>
    </mdx>
    <mdx n="0" f="v">
      <t c="5">
        <n x="14"/>
        <n x="15"/>
        <n x="73"/>
        <n x="74"/>
        <n x="12"/>
      </t>
    </mdx>
    <mdx n="0" f="v">
      <t c="5">
        <n x="14"/>
        <n x="15"/>
        <n x="73"/>
        <n x="74"/>
        <n x="13"/>
      </t>
    </mdx>
    <mdx n="0" f="v">
      <t c="4">
        <n x="75"/>
        <n x="15"/>
        <n x="16"/>
        <n x="1"/>
      </t>
    </mdx>
    <mdx n="0" f="v">
      <t c="4">
        <n x="75"/>
        <n x="15"/>
        <n x="16"/>
        <n x="2"/>
      </t>
    </mdx>
    <mdx n="0" f="v">
      <t c="4">
        <n x="75"/>
        <n x="15"/>
        <n x="16"/>
        <n x="3"/>
      </t>
    </mdx>
    <mdx n="0" f="v">
      <t c="4">
        <n x="75"/>
        <n x="15"/>
        <n x="16"/>
        <n x="4"/>
      </t>
    </mdx>
    <mdx n="0" f="v">
      <t c="4">
        <n x="75"/>
        <n x="15"/>
        <n x="16"/>
        <n x="5"/>
      </t>
    </mdx>
    <mdx n="0" f="v">
      <t c="4">
        <n x="75"/>
        <n x="15"/>
        <n x="16"/>
        <n x="6"/>
      </t>
    </mdx>
    <mdx n="0" f="v">
      <t c="4">
        <n x="75"/>
        <n x="15"/>
        <n x="16"/>
        <n x="7"/>
      </t>
    </mdx>
    <mdx n="0" f="v">
      <t c="4">
        <n x="75"/>
        <n x="15"/>
        <n x="16"/>
        <n x="8"/>
      </t>
    </mdx>
    <mdx n="0" f="v">
      <t c="4">
        <n x="75"/>
        <n x="15"/>
        <n x="16"/>
        <n x="9"/>
      </t>
    </mdx>
    <mdx n="0" f="v">
      <t c="4">
        <n x="75"/>
        <n x="15"/>
        <n x="16"/>
        <n x="10"/>
      </t>
    </mdx>
    <mdx n="0" f="v">
      <t c="4">
        <n x="75"/>
        <n x="15"/>
        <n x="16"/>
        <n x="11"/>
      </t>
    </mdx>
    <mdx n="0" f="v">
      <t c="4">
        <n x="75"/>
        <n x="15"/>
        <n x="16"/>
        <n x="12"/>
      </t>
    </mdx>
    <mdx n="0" f="v">
      <t c="4">
        <n x="75"/>
        <n x="15"/>
        <n x="16"/>
        <n x="13"/>
      </t>
    </mdx>
    <mdx n="0" f="v">
      <t c="5">
        <n x="75"/>
        <n x="15"/>
        <n x="17"/>
        <n x="18"/>
        <n x="1"/>
      </t>
    </mdx>
    <mdx n="0" f="v">
      <t c="5">
        <n x="75"/>
        <n x="15"/>
        <n x="17"/>
        <n x="18"/>
        <n x="2"/>
      </t>
    </mdx>
    <mdx n="0" f="v">
      <t c="5">
        <n x="75"/>
        <n x="15"/>
        <n x="17"/>
        <n x="18"/>
        <n x="3"/>
      </t>
    </mdx>
    <mdx n="0" f="v">
      <t c="5">
        <n x="75"/>
        <n x="15"/>
        <n x="17"/>
        <n x="18"/>
        <n x="4"/>
      </t>
    </mdx>
    <mdx n="0" f="v">
      <t c="5">
        <n x="75"/>
        <n x="15"/>
        <n x="17"/>
        <n x="18"/>
        <n x="5"/>
      </t>
    </mdx>
    <mdx n="0" f="v">
      <t c="5">
        <n x="75"/>
        <n x="15"/>
        <n x="17"/>
        <n x="18"/>
        <n x="6"/>
      </t>
    </mdx>
    <mdx n="0" f="v">
      <t c="5">
        <n x="75"/>
        <n x="15"/>
        <n x="17"/>
        <n x="18"/>
        <n x="7"/>
      </t>
    </mdx>
    <mdx n="0" f="v">
      <t c="5">
        <n x="75"/>
        <n x="15"/>
        <n x="17"/>
        <n x="18"/>
        <n x="8"/>
      </t>
    </mdx>
    <mdx n="0" f="v">
      <t c="5">
        <n x="75"/>
        <n x="15"/>
        <n x="17"/>
        <n x="18"/>
        <n x="9"/>
      </t>
    </mdx>
    <mdx n="0" f="v">
      <t c="5">
        <n x="75"/>
        <n x="15"/>
        <n x="17"/>
        <n x="18"/>
        <n x="10"/>
      </t>
    </mdx>
    <mdx n="0" f="v">
      <t c="5">
        <n x="75"/>
        <n x="15"/>
        <n x="17"/>
        <n x="18"/>
        <n x="11"/>
      </t>
    </mdx>
    <mdx n="0" f="v">
      <t c="5">
        <n x="75"/>
        <n x="15"/>
        <n x="17"/>
        <n x="18"/>
        <n x="12"/>
      </t>
    </mdx>
    <mdx n="0" f="v">
      <t c="5">
        <n x="75"/>
        <n x="15"/>
        <n x="17"/>
        <n x="18"/>
        <n x="13"/>
      </t>
    </mdx>
    <mdx n="0" f="v">
      <t c="5">
        <n x="75"/>
        <n x="15"/>
        <n x="19"/>
        <n x="20"/>
        <n x="1"/>
      </t>
    </mdx>
    <mdx n="0" f="v">
      <t c="5">
        <n x="75"/>
        <n x="15"/>
        <n x="19"/>
        <n x="20"/>
        <n x="2"/>
      </t>
    </mdx>
    <mdx n="0" f="v">
      <t c="5">
        <n x="75"/>
        <n x="15"/>
        <n x="19"/>
        <n x="20"/>
        <n x="3"/>
      </t>
    </mdx>
    <mdx n="0" f="v">
      <t c="5">
        <n x="75"/>
        <n x="15"/>
        <n x="19"/>
        <n x="20"/>
        <n x="4"/>
      </t>
    </mdx>
    <mdx n="0" f="v">
      <t c="5">
        <n x="75"/>
        <n x="15"/>
        <n x="19"/>
        <n x="20"/>
        <n x="5"/>
      </t>
    </mdx>
    <mdx n="0" f="v">
      <t c="5">
        <n x="75"/>
        <n x="15"/>
        <n x="19"/>
        <n x="20"/>
        <n x="6"/>
      </t>
    </mdx>
    <mdx n="0" f="v">
      <t c="5">
        <n x="75"/>
        <n x="15"/>
        <n x="19"/>
        <n x="20"/>
        <n x="7"/>
      </t>
    </mdx>
    <mdx n="0" f="v">
      <t c="5">
        <n x="75"/>
        <n x="15"/>
        <n x="19"/>
        <n x="20"/>
        <n x="8"/>
      </t>
    </mdx>
    <mdx n="0" f="v">
      <t c="5">
        <n x="75"/>
        <n x="15"/>
        <n x="19"/>
        <n x="20"/>
        <n x="9"/>
      </t>
    </mdx>
    <mdx n="0" f="v">
      <t c="5">
        <n x="75"/>
        <n x="15"/>
        <n x="19"/>
        <n x="20"/>
        <n x="10"/>
      </t>
    </mdx>
    <mdx n="0" f="v">
      <t c="5">
        <n x="75"/>
        <n x="15"/>
        <n x="19"/>
        <n x="20"/>
        <n x="11"/>
      </t>
    </mdx>
    <mdx n="0" f="v">
      <t c="5">
        <n x="75"/>
        <n x="15"/>
        <n x="19"/>
        <n x="20"/>
        <n x="12"/>
      </t>
    </mdx>
    <mdx n="0" f="v">
      <t c="5">
        <n x="75"/>
        <n x="15"/>
        <n x="19"/>
        <n x="20"/>
        <n x="13"/>
      </t>
    </mdx>
    <mdx n="0" f="v">
      <t c="5">
        <n x="75"/>
        <n x="15"/>
        <n x="21"/>
        <n x="22"/>
        <n x="1"/>
      </t>
    </mdx>
    <mdx n="0" f="v">
      <t c="5">
        <n x="75"/>
        <n x="15"/>
        <n x="21"/>
        <n x="22"/>
        <n x="2"/>
      </t>
    </mdx>
    <mdx n="0" f="v">
      <t c="5">
        <n x="75"/>
        <n x="15"/>
        <n x="21"/>
        <n x="22"/>
        <n x="3"/>
      </t>
    </mdx>
    <mdx n="0" f="v">
      <t c="5">
        <n x="75"/>
        <n x="15"/>
        <n x="21"/>
        <n x="22"/>
        <n x="4"/>
      </t>
    </mdx>
    <mdx n="0" f="v">
      <t c="5">
        <n x="75"/>
        <n x="15"/>
        <n x="21"/>
        <n x="22"/>
        <n x="5"/>
      </t>
    </mdx>
    <mdx n="0" f="v">
      <t c="5">
        <n x="75"/>
        <n x="15"/>
        <n x="21"/>
        <n x="22"/>
        <n x="6"/>
      </t>
    </mdx>
    <mdx n="0" f="v">
      <t c="5">
        <n x="75"/>
        <n x="15"/>
        <n x="21"/>
        <n x="22"/>
        <n x="7"/>
      </t>
    </mdx>
    <mdx n="0" f="v">
      <t c="5">
        <n x="75"/>
        <n x="15"/>
        <n x="21"/>
        <n x="22"/>
        <n x="8"/>
      </t>
    </mdx>
    <mdx n="0" f="v">
      <t c="5">
        <n x="75"/>
        <n x="15"/>
        <n x="21"/>
        <n x="22"/>
        <n x="9"/>
      </t>
    </mdx>
    <mdx n="0" f="v">
      <t c="5">
        <n x="75"/>
        <n x="15"/>
        <n x="21"/>
        <n x="22"/>
        <n x="10"/>
      </t>
    </mdx>
    <mdx n="0" f="v">
      <t c="5">
        <n x="75"/>
        <n x="15"/>
        <n x="21"/>
        <n x="22"/>
        <n x="11"/>
      </t>
    </mdx>
    <mdx n="0" f="v">
      <t c="5">
        <n x="75"/>
        <n x="15"/>
        <n x="21"/>
        <n x="22"/>
        <n x="12"/>
      </t>
    </mdx>
    <mdx n="0" f="v">
      <t c="5">
        <n x="75"/>
        <n x="15"/>
        <n x="21"/>
        <n x="22"/>
        <n x="13"/>
      </t>
    </mdx>
    <mdx n="0" f="v">
      <t c="5">
        <n x="75"/>
        <n x="15"/>
        <n x="23"/>
        <n x="24"/>
        <n x="1"/>
      </t>
    </mdx>
    <mdx n="0" f="v">
      <t c="5">
        <n x="75"/>
        <n x="15"/>
        <n x="23"/>
        <n x="24"/>
        <n x="2"/>
      </t>
    </mdx>
    <mdx n="0" f="v">
      <t c="5">
        <n x="75"/>
        <n x="15"/>
        <n x="23"/>
        <n x="24"/>
        <n x="3"/>
      </t>
    </mdx>
    <mdx n="0" f="v">
      <t c="5">
        <n x="75"/>
        <n x="15"/>
        <n x="23"/>
        <n x="24"/>
        <n x="4"/>
      </t>
    </mdx>
    <mdx n="0" f="v">
      <t c="5">
        <n x="75"/>
        <n x="15"/>
        <n x="23"/>
        <n x="24"/>
        <n x="5"/>
      </t>
    </mdx>
    <mdx n="0" f="v">
      <t c="5">
        <n x="75"/>
        <n x="15"/>
        <n x="23"/>
        <n x="24"/>
        <n x="6"/>
      </t>
    </mdx>
    <mdx n="0" f="v">
      <t c="5">
        <n x="75"/>
        <n x="15"/>
        <n x="23"/>
        <n x="24"/>
        <n x="7"/>
      </t>
    </mdx>
    <mdx n="0" f="v">
      <t c="5">
        <n x="75"/>
        <n x="15"/>
        <n x="23"/>
        <n x="24"/>
        <n x="8"/>
      </t>
    </mdx>
    <mdx n="0" f="v">
      <t c="5">
        <n x="75"/>
        <n x="15"/>
        <n x="23"/>
        <n x="24"/>
        <n x="9"/>
      </t>
    </mdx>
    <mdx n="0" f="v">
      <t c="5">
        <n x="75"/>
        <n x="15"/>
        <n x="23"/>
        <n x="24"/>
        <n x="10"/>
      </t>
    </mdx>
    <mdx n="0" f="v">
      <t c="5">
        <n x="75"/>
        <n x="15"/>
        <n x="23"/>
        <n x="24"/>
        <n x="11"/>
      </t>
    </mdx>
    <mdx n="0" f="v">
      <t c="5">
        <n x="75"/>
        <n x="15"/>
        <n x="23"/>
        <n x="24"/>
        <n x="12"/>
      </t>
    </mdx>
    <mdx n="0" f="v">
      <t c="5">
        <n x="75"/>
        <n x="15"/>
        <n x="23"/>
        <n x="24"/>
        <n x="13"/>
      </t>
    </mdx>
    <mdx n="0" f="v">
      <t c="5">
        <n x="75"/>
        <n x="15"/>
        <n x="25"/>
        <n x="26"/>
        <n x="1"/>
      </t>
    </mdx>
    <mdx n="0" f="v">
      <t c="5">
        <n x="75"/>
        <n x="15"/>
        <n x="25"/>
        <n x="26"/>
        <n x="2"/>
      </t>
    </mdx>
    <mdx n="0" f="v">
      <t c="5">
        <n x="75"/>
        <n x="15"/>
        <n x="25"/>
        <n x="26"/>
        <n x="3"/>
      </t>
    </mdx>
    <mdx n="0" f="v">
      <t c="5">
        <n x="75"/>
        <n x="15"/>
        <n x="25"/>
        <n x="26"/>
        <n x="4"/>
      </t>
    </mdx>
    <mdx n="0" f="v">
      <t c="5">
        <n x="75"/>
        <n x="15"/>
        <n x="25"/>
        <n x="26"/>
        <n x="5"/>
      </t>
    </mdx>
    <mdx n="0" f="v">
      <t c="5">
        <n x="75"/>
        <n x="15"/>
        <n x="25"/>
        <n x="26"/>
        <n x="6"/>
      </t>
    </mdx>
    <mdx n="0" f="v">
      <t c="5">
        <n x="75"/>
        <n x="15"/>
        <n x="25"/>
        <n x="26"/>
        <n x="7"/>
      </t>
    </mdx>
    <mdx n="0" f="v">
      <t c="5">
        <n x="75"/>
        <n x="15"/>
        <n x="25"/>
        <n x="26"/>
        <n x="8"/>
      </t>
    </mdx>
    <mdx n="0" f="v">
      <t c="5">
        <n x="75"/>
        <n x="15"/>
        <n x="25"/>
        <n x="26"/>
        <n x="9"/>
      </t>
    </mdx>
    <mdx n="0" f="v">
      <t c="5">
        <n x="75"/>
        <n x="15"/>
        <n x="25"/>
        <n x="26"/>
        <n x="10"/>
      </t>
    </mdx>
    <mdx n="0" f="v">
      <t c="5">
        <n x="75"/>
        <n x="15"/>
        <n x="25"/>
        <n x="26"/>
        <n x="11"/>
      </t>
    </mdx>
    <mdx n="0" f="v">
      <t c="5">
        <n x="75"/>
        <n x="15"/>
        <n x="25"/>
        <n x="26"/>
        <n x="12"/>
      </t>
    </mdx>
    <mdx n="0" f="v">
      <t c="5">
        <n x="75"/>
        <n x="15"/>
        <n x="25"/>
        <n x="26"/>
        <n x="13"/>
      </t>
    </mdx>
    <mdx n="0" f="v">
      <t c="5">
        <n x="75"/>
        <n x="15"/>
        <n x="27"/>
        <n x="28"/>
        <n x="1"/>
      </t>
    </mdx>
    <mdx n="0" f="v">
      <t c="5">
        <n x="75"/>
        <n x="15"/>
        <n x="27"/>
        <n x="28"/>
        <n x="2"/>
      </t>
    </mdx>
    <mdx n="0" f="v">
      <t c="5">
        <n x="75"/>
        <n x="15"/>
        <n x="27"/>
        <n x="28"/>
        <n x="3"/>
      </t>
    </mdx>
    <mdx n="0" f="v">
      <t c="5">
        <n x="75"/>
        <n x="15"/>
        <n x="27"/>
        <n x="28"/>
        <n x="4"/>
      </t>
    </mdx>
    <mdx n="0" f="v">
      <t c="5">
        <n x="75"/>
        <n x="15"/>
        <n x="27"/>
        <n x="28"/>
        <n x="5"/>
      </t>
    </mdx>
    <mdx n="0" f="v">
      <t c="5">
        <n x="75"/>
        <n x="15"/>
        <n x="27"/>
        <n x="28"/>
        <n x="6"/>
      </t>
    </mdx>
    <mdx n="0" f="v">
      <t c="5">
        <n x="75"/>
        <n x="15"/>
        <n x="27"/>
        <n x="28"/>
        <n x="7"/>
      </t>
    </mdx>
    <mdx n="0" f="v">
      <t c="5">
        <n x="75"/>
        <n x="15"/>
        <n x="27"/>
        <n x="28"/>
        <n x="8"/>
      </t>
    </mdx>
    <mdx n="0" f="v">
      <t c="5">
        <n x="75"/>
        <n x="15"/>
        <n x="27"/>
        <n x="28"/>
        <n x="9"/>
      </t>
    </mdx>
    <mdx n="0" f="v">
      <t c="5">
        <n x="75"/>
        <n x="15"/>
        <n x="27"/>
        <n x="28"/>
        <n x="10"/>
      </t>
    </mdx>
    <mdx n="0" f="v">
      <t c="5">
        <n x="75"/>
        <n x="15"/>
        <n x="27"/>
        <n x="28"/>
        <n x="11"/>
      </t>
    </mdx>
    <mdx n="0" f="v">
      <t c="5">
        <n x="75"/>
        <n x="15"/>
        <n x="27"/>
        <n x="28"/>
        <n x="12"/>
      </t>
    </mdx>
    <mdx n="0" f="v">
      <t c="5">
        <n x="75"/>
        <n x="15"/>
        <n x="27"/>
        <n x="28"/>
        <n x="13"/>
      </t>
    </mdx>
    <mdx n="0" f="v">
      <t c="5">
        <n x="75"/>
        <n x="15"/>
        <n x="29"/>
        <n x="30"/>
        <n x="1"/>
      </t>
    </mdx>
    <mdx n="0" f="v">
      <t c="5">
        <n x="75"/>
        <n x="15"/>
        <n x="29"/>
        <n x="30"/>
        <n x="2"/>
      </t>
    </mdx>
    <mdx n="0" f="v">
      <t c="5">
        <n x="75"/>
        <n x="15"/>
        <n x="29"/>
        <n x="30"/>
        <n x="3"/>
      </t>
    </mdx>
    <mdx n="0" f="v">
      <t c="5">
        <n x="75"/>
        <n x="15"/>
        <n x="29"/>
        <n x="30"/>
        <n x="4"/>
      </t>
    </mdx>
    <mdx n="0" f="v">
      <t c="5">
        <n x="75"/>
        <n x="15"/>
        <n x="29"/>
        <n x="30"/>
        <n x="5"/>
      </t>
    </mdx>
    <mdx n="0" f="v">
      <t c="5">
        <n x="75"/>
        <n x="15"/>
        <n x="29"/>
        <n x="30"/>
        <n x="6"/>
      </t>
    </mdx>
    <mdx n="0" f="v">
      <t c="5">
        <n x="75"/>
        <n x="15"/>
        <n x="29"/>
        <n x="30"/>
        <n x="7"/>
      </t>
    </mdx>
    <mdx n="0" f="v">
      <t c="5">
        <n x="75"/>
        <n x="15"/>
        <n x="29"/>
        <n x="30"/>
        <n x="8"/>
      </t>
    </mdx>
    <mdx n="0" f="v">
      <t c="5">
        <n x="75"/>
        <n x="15"/>
        <n x="29"/>
        <n x="30"/>
        <n x="9"/>
      </t>
    </mdx>
    <mdx n="0" f="v">
      <t c="5">
        <n x="75"/>
        <n x="15"/>
        <n x="29"/>
        <n x="30"/>
        <n x="10"/>
      </t>
    </mdx>
    <mdx n="0" f="v">
      <t c="5">
        <n x="75"/>
        <n x="15"/>
        <n x="29"/>
        <n x="30"/>
        <n x="11"/>
      </t>
    </mdx>
    <mdx n="0" f="v">
      <t c="5">
        <n x="75"/>
        <n x="15"/>
        <n x="29"/>
        <n x="30"/>
        <n x="12"/>
      </t>
    </mdx>
    <mdx n="0" f="v">
      <t c="5">
        <n x="75"/>
        <n x="15"/>
        <n x="29"/>
        <n x="30"/>
        <n x="13"/>
      </t>
    </mdx>
    <mdx n="0" f="v">
      <t c="5">
        <n x="75"/>
        <n x="15"/>
        <n x="31"/>
        <n x="32"/>
        <n x="1"/>
      </t>
    </mdx>
    <mdx n="0" f="v">
      <t c="5">
        <n x="75"/>
        <n x="15"/>
        <n x="31"/>
        <n x="32"/>
        <n x="2"/>
      </t>
    </mdx>
    <mdx n="0" f="v">
      <t c="5">
        <n x="75"/>
        <n x="15"/>
        <n x="31"/>
        <n x="32"/>
        <n x="3"/>
      </t>
    </mdx>
    <mdx n="0" f="v">
      <t c="5">
        <n x="75"/>
        <n x="15"/>
        <n x="31"/>
        <n x="32"/>
        <n x="4"/>
      </t>
    </mdx>
    <mdx n="0" f="v">
      <t c="5">
        <n x="75"/>
        <n x="15"/>
        <n x="31"/>
        <n x="32"/>
        <n x="5"/>
      </t>
    </mdx>
    <mdx n="0" f="v">
      <t c="5">
        <n x="75"/>
        <n x="15"/>
        <n x="31"/>
        <n x="32"/>
        <n x="6"/>
      </t>
    </mdx>
    <mdx n="0" f="v">
      <t c="5">
        <n x="75"/>
        <n x="15"/>
        <n x="31"/>
        <n x="32"/>
        <n x="7"/>
      </t>
    </mdx>
    <mdx n="0" f="v">
      <t c="5">
        <n x="75"/>
        <n x="15"/>
        <n x="31"/>
        <n x="32"/>
        <n x="8"/>
      </t>
    </mdx>
    <mdx n="0" f="v">
      <t c="5">
        <n x="75"/>
        <n x="15"/>
        <n x="31"/>
        <n x="32"/>
        <n x="9"/>
      </t>
    </mdx>
    <mdx n="0" f="v">
      <t c="5">
        <n x="75"/>
        <n x="15"/>
        <n x="31"/>
        <n x="32"/>
        <n x="10"/>
      </t>
    </mdx>
    <mdx n="0" f="v">
      <t c="5">
        <n x="75"/>
        <n x="15"/>
        <n x="31"/>
        <n x="32"/>
        <n x="11"/>
      </t>
    </mdx>
    <mdx n="0" f="v">
      <t c="5">
        <n x="75"/>
        <n x="15"/>
        <n x="31"/>
        <n x="32"/>
        <n x="12"/>
      </t>
    </mdx>
    <mdx n="0" f="v">
      <t c="5">
        <n x="75"/>
        <n x="15"/>
        <n x="31"/>
        <n x="32"/>
        <n x="13"/>
      </t>
    </mdx>
    <mdx n="0" f="v">
      <t c="5">
        <n x="75"/>
        <n x="15"/>
        <n x="33"/>
        <n x="34"/>
        <n x="1"/>
      </t>
    </mdx>
    <mdx n="0" f="v">
      <t c="5">
        <n x="75"/>
        <n x="15"/>
        <n x="33"/>
        <n x="34"/>
        <n x="2"/>
      </t>
    </mdx>
    <mdx n="0" f="v">
      <t c="5">
        <n x="75"/>
        <n x="15"/>
        <n x="33"/>
        <n x="34"/>
        <n x="3"/>
      </t>
    </mdx>
    <mdx n="0" f="v">
      <t c="5">
        <n x="75"/>
        <n x="15"/>
        <n x="33"/>
        <n x="34"/>
        <n x="4"/>
      </t>
    </mdx>
    <mdx n="0" f="v">
      <t c="5">
        <n x="75"/>
        <n x="15"/>
        <n x="33"/>
        <n x="34"/>
        <n x="5"/>
      </t>
    </mdx>
    <mdx n="0" f="v">
      <t c="5">
        <n x="75"/>
        <n x="15"/>
        <n x="33"/>
        <n x="34"/>
        <n x="6"/>
      </t>
    </mdx>
    <mdx n="0" f="v">
      <t c="5">
        <n x="75"/>
        <n x="15"/>
        <n x="33"/>
        <n x="34"/>
        <n x="7"/>
      </t>
    </mdx>
    <mdx n="0" f="v">
      <t c="5">
        <n x="75"/>
        <n x="15"/>
        <n x="33"/>
        <n x="34"/>
        <n x="8"/>
      </t>
    </mdx>
    <mdx n="0" f="v">
      <t c="5">
        <n x="75"/>
        <n x="15"/>
        <n x="33"/>
        <n x="34"/>
        <n x="9"/>
      </t>
    </mdx>
    <mdx n="0" f="v">
      <t c="5">
        <n x="75"/>
        <n x="15"/>
        <n x="33"/>
        <n x="34"/>
        <n x="10"/>
      </t>
    </mdx>
    <mdx n="0" f="v">
      <t c="5">
        <n x="75"/>
        <n x="15"/>
        <n x="33"/>
        <n x="34"/>
        <n x="11"/>
      </t>
    </mdx>
    <mdx n="0" f="v">
      <t c="5">
        <n x="75"/>
        <n x="15"/>
        <n x="33"/>
        <n x="34"/>
        <n x="12"/>
      </t>
    </mdx>
    <mdx n="0" f="v">
      <t c="5">
        <n x="75"/>
        <n x="15"/>
        <n x="33"/>
        <n x="34"/>
        <n x="13"/>
      </t>
    </mdx>
    <mdx n="0" f="v">
      <t c="5">
        <n x="75"/>
        <n x="15"/>
        <n x="35"/>
        <n x="36"/>
        <n x="1"/>
      </t>
    </mdx>
    <mdx n="0" f="v">
      <t c="5">
        <n x="75"/>
        <n x="15"/>
        <n x="35"/>
        <n x="36"/>
        <n x="2"/>
      </t>
    </mdx>
    <mdx n="0" f="v">
      <t c="5">
        <n x="75"/>
        <n x="15"/>
        <n x="35"/>
        <n x="36"/>
        <n x="3"/>
      </t>
    </mdx>
    <mdx n="0" f="v">
      <t c="5">
        <n x="75"/>
        <n x="15"/>
        <n x="35"/>
        <n x="36"/>
        <n x="4"/>
      </t>
    </mdx>
    <mdx n="0" f="v">
      <t c="5">
        <n x="75"/>
        <n x="15"/>
        <n x="35"/>
        <n x="36"/>
        <n x="5"/>
      </t>
    </mdx>
    <mdx n="0" f="v">
      <t c="5">
        <n x="75"/>
        <n x="15"/>
        <n x="35"/>
        <n x="36"/>
        <n x="6"/>
      </t>
    </mdx>
    <mdx n="0" f="v">
      <t c="5">
        <n x="75"/>
        <n x="15"/>
        <n x="35"/>
        <n x="36"/>
        <n x="7"/>
      </t>
    </mdx>
    <mdx n="0" f="v">
      <t c="5">
        <n x="75"/>
        <n x="15"/>
        <n x="35"/>
        <n x="36"/>
        <n x="8"/>
      </t>
    </mdx>
    <mdx n="0" f="v">
      <t c="5">
        <n x="75"/>
        <n x="15"/>
        <n x="35"/>
        <n x="36"/>
        <n x="9"/>
      </t>
    </mdx>
    <mdx n="0" f="v">
      <t c="5">
        <n x="75"/>
        <n x="15"/>
        <n x="35"/>
        <n x="36"/>
        <n x="10"/>
      </t>
    </mdx>
    <mdx n="0" f="v">
      <t c="5">
        <n x="75"/>
        <n x="15"/>
        <n x="35"/>
        <n x="36"/>
        <n x="11"/>
      </t>
    </mdx>
    <mdx n="0" f="v">
      <t c="5">
        <n x="75"/>
        <n x="15"/>
        <n x="35"/>
        <n x="36"/>
        <n x="12"/>
      </t>
    </mdx>
    <mdx n="0" f="v">
      <t c="5">
        <n x="75"/>
        <n x="15"/>
        <n x="35"/>
        <n x="36"/>
        <n x="13"/>
      </t>
    </mdx>
    <mdx n="0" f="v">
      <t c="5">
        <n x="75"/>
        <n x="15"/>
        <n x="37"/>
        <n x="38"/>
        <n x="1"/>
      </t>
    </mdx>
    <mdx n="0" f="v">
      <t c="5">
        <n x="75"/>
        <n x="15"/>
        <n x="37"/>
        <n x="38"/>
        <n x="2"/>
      </t>
    </mdx>
    <mdx n="0" f="v">
      <t c="5">
        <n x="75"/>
        <n x="15"/>
        <n x="37"/>
        <n x="38"/>
        <n x="3"/>
      </t>
    </mdx>
    <mdx n="0" f="v">
      <t c="5">
        <n x="75"/>
        <n x="15"/>
        <n x="37"/>
        <n x="38"/>
        <n x="4"/>
      </t>
    </mdx>
    <mdx n="0" f="v">
      <t c="5">
        <n x="75"/>
        <n x="15"/>
        <n x="37"/>
        <n x="38"/>
        <n x="5"/>
      </t>
    </mdx>
    <mdx n="0" f="v">
      <t c="5">
        <n x="75"/>
        <n x="15"/>
        <n x="37"/>
        <n x="38"/>
        <n x="6"/>
      </t>
    </mdx>
    <mdx n="0" f="v">
      <t c="5">
        <n x="75"/>
        <n x="15"/>
        <n x="37"/>
        <n x="38"/>
        <n x="7"/>
      </t>
    </mdx>
    <mdx n="0" f="v">
      <t c="5">
        <n x="75"/>
        <n x="15"/>
        <n x="37"/>
        <n x="38"/>
        <n x="8"/>
      </t>
    </mdx>
    <mdx n="0" f="v">
      <t c="5">
        <n x="75"/>
        <n x="15"/>
        <n x="37"/>
        <n x="38"/>
        <n x="9"/>
      </t>
    </mdx>
    <mdx n="0" f="v">
      <t c="5">
        <n x="75"/>
        <n x="15"/>
        <n x="37"/>
        <n x="38"/>
        <n x="10"/>
      </t>
    </mdx>
    <mdx n="0" f="v">
      <t c="5">
        <n x="75"/>
        <n x="15"/>
        <n x="37"/>
        <n x="38"/>
        <n x="11"/>
      </t>
    </mdx>
    <mdx n="0" f="v">
      <t c="5">
        <n x="75"/>
        <n x="15"/>
        <n x="37"/>
        <n x="38"/>
        <n x="12"/>
      </t>
    </mdx>
    <mdx n="0" f="v">
      <t c="5">
        <n x="75"/>
        <n x="15"/>
        <n x="37"/>
        <n x="38"/>
        <n x="13"/>
      </t>
    </mdx>
    <mdx n="0" f="v">
      <t c="5">
        <n x="75"/>
        <n x="15"/>
        <n x="39"/>
        <n x="40"/>
        <n x="1"/>
      </t>
    </mdx>
    <mdx n="0" f="v">
      <t c="5">
        <n x="75"/>
        <n x="15"/>
        <n x="39"/>
        <n x="40"/>
        <n x="2"/>
      </t>
    </mdx>
    <mdx n="0" f="v">
      <t c="5">
        <n x="75"/>
        <n x="15"/>
        <n x="39"/>
        <n x="40"/>
        <n x="3"/>
      </t>
    </mdx>
    <mdx n="0" f="v">
      <t c="5">
        <n x="75"/>
        <n x="15"/>
        <n x="39"/>
        <n x="40"/>
        <n x="4"/>
      </t>
    </mdx>
    <mdx n="0" f="v">
      <t c="5">
        <n x="75"/>
        <n x="15"/>
        <n x="39"/>
        <n x="40"/>
        <n x="5"/>
      </t>
    </mdx>
    <mdx n="0" f="v">
      <t c="5">
        <n x="75"/>
        <n x="15"/>
        <n x="39"/>
        <n x="40"/>
        <n x="6"/>
      </t>
    </mdx>
    <mdx n="0" f="v">
      <t c="5">
        <n x="75"/>
        <n x="15"/>
        <n x="39"/>
        <n x="40"/>
        <n x="7"/>
      </t>
    </mdx>
    <mdx n="0" f="v">
      <t c="5">
        <n x="75"/>
        <n x="15"/>
        <n x="39"/>
        <n x="40"/>
        <n x="8"/>
      </t>
    </mdx>
    <mdx n="0" f="v">
      <t c="5">
        <n x="75"/>
        <n x="15"/>
        <n x="39"/>
        <n x="40"/>
        <n x="9"/>
      </t>
    </mdx>
    <mdx n="0" f="v">
      <t c="5">
        <n x="75"/>
        <n x="15"/>
        <n x="39"/>
        <n x="40"/>
        <n x="10"/>
      </t>
    </mdx>
    <mdx n="0" f="v">
      <t c="5">
        <n x="75"/>
        <n x="15"/>
        <n x="39"/>
        <n x="40"/>
        <n x="11"/>
      </t>
    </mdx>
    <mdx n="0" f="v">
      <t c="5">
        <n x="75"/>
        <n x="15"/>
        <n x="39"/>
        <n x="40"/>
        <n x="12"/>
      </t>
    </mdx>
    <mdx n="0" f="v">
      <t c="5">
        <n x="75"/>
        <n x="15"/>
        <n x="39"/>
        <n x="40"/>
        <n x="13"/>
      </t>
    </mdx>
    <mdx n="0" f="v">
      <t c="5">
        <n x="75"/>
        <n x="15"/>
        <n x="41"/>
        <n x="42"/>
        <n x="1"/>
      </t>
    </mdx>
    <mdx n="0" f="v">
      <t c="5">
        <n x="75"/>
        <n x="15"/>
        <n x="41"/>
        <n x="42"/>
        <n x="2"/>
      </t>
    </mdx>
    <mdx n="0" f="v">
      <t c="5">
        <n x="75"/>
        <n x="15"/>
        <n x="41"/>
        <n x="42"/>
        <n x="3"/>
      </t>
    </mdx>
    <mdx n="0" f="v">
      <t c="5">
        <n x="75"/>
        <n x="15"/>
        <n x="41"/>
        <n x="42"/>
        <n x="4"/>
      </t>
    </mdx>
    <mdx n="0" f="v">
      <t c="5">
        <n x="75"/>
        <n x="15"/>
        <n x="41"/>
        <n x="42"/>
        <n x="5"/>
      </t>
    </mdx>
    <mdx n="0" f="v">
      <t c="5">
        <n x="75"/>
        <n x="15"/>
        <n x="41"/>
        <n x="42"/>
        <n x="6"/>
      </t>
    </mdx>
    <mdx n="0" f="v">
      <t c="5">
        <n x="75"/>
        <n x="15"/>
        <n x="41"/>
        <n x="42"/>
        <n x="7"/>
      </t>
    </mdx>
    <mdx n="0" f="v">
      <t c="5">
        <n x="75"/>
        <n x="15"/>
        <n x="41"/>
        <n x="42"/>
        <n x="8"/>
      </t>
    </mdx>
    <mdx n="0" f="v">
      <t c="5">
        <n x="75"/>
        <n x="15"/>
        <n x="41"/>
        <n x="42"/>
        <n x="9"/>
      </t>
    </mdx>
    <mdx n="0" f="v">
      <t c="5">
        <n x="75"/>
        <n x="15"/>
        <n x="41"/>
        <n x="42"/>
        <n x="10"/>
      </t>
    </mdx>
    <mdx n="0" f="v">
      <t c="5">
        <n x="75"/>
        <n x="15"/>
        <n x="41"/>
        <n x="42"/>
        <n x="11"/>
      </t>
    </mdx>
    <mdx n="0" f="v">
      <t c="5">
        <n x="75"/>
        <n x="15"/>
        <n x="41"/>
        <n x="42"/>
        <n x="12"/>
      </t>
    </mdx>
    <mdx n="0" f="v">
      <t c="5">
        <n x="75"/>
        <n x="15"/>
        <n x="41"/>
        <n x="42"/>
        <n x="13"/>
      </t>
    </mdx>
    <mdx n="0" f="v">
      <t c="5">
        <n x="75"/>
        <n x="15"/>
        <n x="43"/>
        <n x="44"/>
        <n x="1"/>
      </t>
    </mdx>
    <mdx n="0" f="v">
      <t c="5">
        <n x="75"/>
        <n x="15"/>
        <n x="43"/>
        <n x="44"/>
        <n x="2"/>
      </t>
    </mdx>
    <mdx n="0" f="v">
      <t c="5">
        <n x="75"/>
        <n x="15"/>
        <n x="43"/>
        <n x="44"/>
        <n x="3"/>
      </t>
    </mdx>
    <mdx n="0" f="v">
      <t c="5">
        <n x="75"/>
        <n x="15"/>
        <n x="43"/>
        <n x="44"/>
        <n x="4"/>
      </t>
    </mdx>
    <mdx n="0" f="v">
      <t c="5">
        <n x="75"/>
        <n x="15"/>
        <n x="43"/>
        <n x="44"/>
        <n x="5"/>
      </t>
    </mdx>
    <mdx n="0" f="v">
      <t c="5">
        <n x="75"/>
        <n x="15"/>
        <n x="43"/>
        <n x="44"/>
        <n x="6"/>
      </t>
    </mdx>
    <mdx n="0" f="v">
      <t c="5">
        <n x="75"/>
        <n x="15"/>
        <n x="43"/>
        <n x="44"/>
        <n x="7"/>
      </t>
    </mdx>
    <mdx n="0" f="v">
      <t c="5">
        <n x="75"/>
        <n x="15"/>
        <n x="43"/>
        <n x="44"/>
        <n x="8"/>
      </t>
    </mdx>
    <mdx n="0" f="v">
      <t c="5">
        <n x="75"/>
        <n x="15"/>
        <n x="43"/>
        <n x="44"/>
        <n x="9"/>
      </t>
    </mdx>
    <mdx n="0" f="v">
      <t c="5">
        <n x="75"/>
        <n x="15"/>
        <n x="43"/>
        <n x="44"/>
        <n x="10"/>
      </t>
    </mdx>
    <mdx n="0" f="v">
      <t c="5">
        <n x="75"/>
        <n x="15"/>
        <n x="43"/>
        <n x="44"/>
        <n x="11"/>
      </t>
    </mdx>
    <mdx n="0" f="v">
      <t c="5">
        <n x="75"/>
        <n x="15"/>
        <n x="43"/>
        <n x="44"/>
        <n x="12"/>
      </t>
    </mdx>
    <mdx n="0" f="v">
      <t c="5">
        <n x="75"/>
        <n x="15"/>
        <n x="43"/>
        <n x="44"/>
        <n x="13"/>
      </t>
    </mdx>
    <mdx n="0" f="v">
      <t c="5">
        <n x="75"/>
        <n x="15"/>
        <n x="45"/>
        <n x="46"/>
        <n x="1"/>
      </t>
    </mdx>
    <mdx n="0" f="v">
      <t c="5">
        <n x="75"/>
        <n x="15"/>
        <n x="45"/>
        <n x="46"/>
        <n x="2"/>
      </t>
    </mdx>
    <mdx n="0" f="v">
      <t c="5">
        <n x="75"/>
        <n x="15"/>
        <n x="45"/>
        <n x="46"/>
        <n x="3"/>
      </t>
    </mdx>
    <mdx n="0" f="v">
      <t c="5">
        <n x="75"/>
        <n x="15"/>
        <n x="45"/>
        <n x="46"/>
        <n x="4"/>
      </t>
    </mdx>
    <mdx n="0" f="v">
      <t c="5">
        <n x="75"/>
        <n x="15"/>
        <n x="45"/>
        <n x="46"/>
        <n x="5"/>
      </t>
    </mdx>
    <mdx n="0" f="v">
      <t c="5">
        <n x="75"/>
        <n x="15"/>
        <n x="45"/>
        <n x="46"/>
        <n x="6"/>
      </t>
    </mdx>
    <mdx n="0" f="v">
      <t c="5">
        <n x="75"/>
        <n x="15"/>
        <n x="45"/>
        <n x="46"/>
        <n x="7"/>
      </t>
    </mdx>
    <mdx n="0" f="v">
      <t c="5">
        <n x="75"/>
        <n x="15"/>
        <n x="45"/>
        <n x="46"/>
        <n x="8"/>
      </t>
    </mdx>
    <mdx n="0" f="v">
      <t c="5">
        <n x="75"/>
        <n x="15"/>
        <n x="45"/>
        <n x="46"/>
        <n x="9"/>
      </t>
    </mdx>
    <mdx n="0" f="v">
      <t c="5">
        <n x="75"/>
        <n x="15"/>
        <n x="45"/>
        <n x="46"/>
        <n x="10"/>
      </t>
    </mdx>
    <mdx n="0" f="v">
      <t c="5">
        <n x="75"/>
        <n x="15"/>
        <n x="45"/>
        <n x="46"/>
        <n x="11"/>
      </t>
    </mdx>
    <mdx n="0" f="v">
      <t c="5">
        <n x="75"/>
        <n x="15"/>
        <n x="45"/>
        <n x="46"/>
        <n x="12"/>
      </t>
    </mdx>
    <mdx n="0" f="v">
      <t c="5">
        <n x="75"/>
        <n x="15"/>
        <n x="45"/>
        <n x="46"/>
        <n x="13"/>
      </t>
    </mdx>
    <mdx n="0" f="v">
      <t c="5">
        <n x="75"/>
        <n x="15"/>
        <n x="47"/>
        <n x="48"/>
        <n x="1"/>
      </t>
    </mdx>
    <mdx n="0" f="v">
      <t c="5">
        <n x="75"/>
        <n x="15"/>
        <n x="47"/>
        <n x="48"/>
        <n x="2"/>
      </t>
    </mdx>
    <mdx n="0" f="v">
      <t c="5">
        <n x="75"/>
        <n x="15"/>
        <n x="47"/>
        <n x="48"/>
        <n x="3"/>
      </t>
    </mdx>
    <mdx n="0" f="v">
      <t c="5">
        <n x="75"/>
        <n x="15"/>
        <n x="47"/>
        <n x="48"/>
        <n x="4"/>
      </t>
    </mdx>
    <mdx n="0" f="v">
      <t c="5">
        <n x="75"/>
        <n x="15"/>
        <n x="47"/>
        <n x="48"/>
        <n x="5"/>
      </t>
    </mdx>
    <mdx n="0" f="v">
      <t c="5">
        <n x="75"/>
        <n x="15"/>
        <n x="47"/>
        <n x="48"/>
        <n x="6"/>
      </t>
    </mdx>
    <mdx n="0" f="v">
      <t c="5">
        <n x="75"/>
        <n x="15"/>
        <n x="47"/>
        <n x="48"/>
        <n x="7"/>
      </t>
    </mdx>
    <mdx n="0" f="v">
      <t c="5">
        <n x="75"/>
        <n x="15"/>
        <n x="47"/>
        <n x="48"/>
        <n x="8"/>
      </t>
    </mdx>
    <mdx n="0" f="v">
      <t c="5">
        <n x="75"/>
        <n x="15"/>
        <n x="47"/>
        <n x="48"/>
        <n x="9"/>
      </t>
    </mdx>
    <mdx n="0" f="v">
      <t c="5">
        <n x="75"/>
        <n x="15"/>
        <n x="47"/>
        <n x="48"/>
        <n x="10"/>
      </t>
    </mdx>
    <mdx n="0" f="v">
      <t c="5">
        <n x="75"/>
        <n x="15"/>
        <n x="47"/>
        <n x="48"/>
        <n x="11"/>
      </t>
    </mdx>
    <mdx n="0" f="v">
      <t c="5">
        <n x="75"/>
        <n x="15"/>
        <n x="47"/>
        <n x="48"/>
        <n x="12"/>
      </t>
    </mdx>
    <mdx n="0" f="v">
      <t c="5">
        <n x="75"/>
        <n x="15"/>
        <n x="47"/>
        <n x="48"/>
        <n x="13"/>
      </t>
    </mdx>
    <mdx n="0" f="v">
      <t c="5">
        <n x="75"/>
        <n x="15"/>
        <n x="49"/>
        <n x="50"/>
        <n x="1"/>
      </t>
    </mdx>
    <mdx n="0" f="v">
      <t c="5">
        <n x="75"/>
        <n x="15"/>
        <n x="49"/>
        <n x="50"/>
        <n x="2"/>
      </t>
    </mdx>
    <mdx n="0" f="v">
      <t c="5">
        <n x="75"/>
        <n x="15"/>
        <n x="49"/>
        <n x="50"/>
        <n x="3"/>
      </t>
    </mdx>
    <mdx n="0" f="v">
      <t c="5">
        <n x="75"/>
        <n x="15"/>
        <n x="49"/>
        <n x="50"/>
        <n x="4"/>
      </t>
    </mdx>
    <mdx n="0" f="v">
      <t c="5">
        <n x="75"/>
        <n x="15"/>
        <n x="49"/>
        <n x="50"/>
        <n x="5"/>
      </t>
    </mdx>
    <mdx n="0" f="v">
      <t c="5">
        <n x="75"/>
        <n x="15"/>
        <n x="49"/>
        <n x="50"/>
        <n x="6"/>
      </t>
    </mdx>
    <mdx n="0" f="v">
      <t c="5">
        <n x="75"/>
        <n x="15"/>
        <n x="49"/>
        <n x="50"/>
        <n x="7"/>
      </t>
    </mdx>
    <mdx n="0" f="v">
      <t c="5">
        <n x="75"/>
        <n x="15"/>
        <n x="49"/>
        <n x="50"/>
        <n x="8"/>
      </t>
    </mdx>
    <mdx n="0" f="v">
      <t c="5">
        <n x="75"/>
        <n x="15"/>
        <n x="49"/>
        <n x="50"/>
        <n x="9"/>
      </t>
    </mdx>
    <mdx n="0" f="v">
      <t c="5">
        <n x="75"/>
        <n x="15"/>
        <n x="49"/>
        <n x="50"/>
        <n x="10"/>
      </t>
    </mdx>
    <mdx n="0" f="v">
      <t c="5">
        <n x="75"/>
        <n x="15"/>
        <n x="49"/>
        <n x="50"/>
        <n x="11"/>
      </t>
    </mdx>
    <mdx n="0" f="v">
      <t c="5">
        <n x="75"/>
        <n x="15"/>
        <n x="49"/>
        <n x="50"/>
        <n x="12"/>
      </t>
    </mdx>
    <mdx n="0" f="v">
      <t c="5">
        <n x="75"/>
        <n x="15"/>
        <n x="49"/>
        <n x="50"/>
        <n x="13"/>
      </t>
    </mdx>
    <mdx n="0" f="v">
      <t c="5">
        <n x="75"/>
        <n x="15"/>
        <n x="51"/>
        <n x="52"/>
        <n x="1"/>
      </t>
    </mdx>
    <mdx n="0" f="v">
      <t c="5">
        <n x="75"/>
        <n x="15"/>
        <n x="51"/>
        <n x="52"/>
        <n x="2"/>
      </t>
    </mdx>
    <mdx n="0" f="v">
      <t c="5">
        <n x="75"/>
        <n x="15"/>
        <n x="51"/>
        <n x="52"/>
        <n x="3"/>
      </t>
    </mdx>
    <mdx n="0" f="v">
      <t c="5">
        <n x="75"/>
        <n x="15"/>
        <n x="51"/>
        <n x="52"/>
        <n x="4"/>
      </t>
    </mdx>
    <mdx n="0" f="v">
      <t c="5">
        <n x="75"/>
        <n x="15"/>
        <n x="51"/>
        <n x="52"/>
        <n x="5"/>
      </t>
    </mdx>
    <mdx n="0" f="v">
      <t c="5">
        <n x="75"/>
        <n x="15"/>
        <n x="51"/>
        <n x="52"/>
        <n x="6"/>
      </t>
    </mdx>
    <mdx n="0" f="v">
      <t c="5">
        <n x="75"/>
        <n x="15"/>
        <n x="51"/>
        <n x="52"/>
        <n x="7"/>
      </t>
    </mdx>
    <mdx n="0" f="v">
      <t c="5">
        <n x="75"/>
        <n x="15"/>
        <n x="51"/>
        <n x="52"/>
        <n x="8"/>
      </t>
    </mdx>
    <mdx n="0" f="v">
      <t c="5">
        <n x="75"/>
        <n x="15"/>
        <n x="51"/>
        <n x="52"/>
        <n x="9"/>
      </t>
    </mdx>
    <mdx n="0" f="v">
      <t c="5">
        <n x="75"/>
        <n x="15"/>
        <n x="51"/>
        <n x="52"/>
        <n x="10"/>
      </t>
    </mdx>
    <mdx n="0" f="v">
      <t c="5">
        <n x="75"/>
        <n x="15"/>
        <n x="51"/>
        <n x="52"/>
        <n x="11"/>
      </t>
    </mdx>
    <mdx n="0" f="v">
      <t c="5">
        <n x="75"/>
        <n x="15"/>
        <n x="51"/>
        <n x="52"/>
        <n x="12"/>
      </t>
    </mdx>
    <mdx n="0" f="v">
      <t c="5">
        <n x="75"/>
        <n x="15"/>
        <n x="51"/>
        <n x="52"/>
        <n x="13"/>
      </t>
    </mdx>
    <mdx n="0" f="v">
      <t c="5">
        <n x="75"/>
        <n x="15"/>
        <n x="53"/>
        <n x="54"/>
        <n x="1"/>
      </t>
    </mdx>
    <mdx n="0" f="v">
      <t c="5">
        <n x="75"/>
        <n x="15"/>
        <n x="53"/>
        <n x="54"/>
        <n x="2"/>
      </t>
    </mdx>
    <mdx n="0" f="v">
      <t c="5">
        <n x="75"/>
        <n x="15"/>
        <n x="53"/>
        <n x="54"/>
        <n x="3"/>
      </t>
    </mdx>
    <mdx n="0" f="v">
      <t c="5">
        <n x="75"/>
        <n x="15"/>
        <n x="53"/>
        <n x="54"/>
        <n x="4"/>
      </t>
    </mdx>
    <mdx n="0" f="v">
      <t c="5">
        <n x="75"/>
        <n x="15"/>
        <n x="53"/>
        <n x="54"/>
        <n x="5"/>
      </t>
    </mdx>
    <mdx n="0" f="v">
      <t c="5">
        <n x="75"/>
        <n x="15"/>
        <n x="53"/>
        <n x="54"/>
        <n x="6"/>
      </t>
    </mdx>
    <mdx n="0" f="v">
      <t c="5">
        <n x="75"/>
        <n x="15"/>
        <n x="53"/>
        <n x="54"/>
        <n x="7"/>
      </t>
    </mdx>
    <mdx n="0" f="v">
      <t c="5">
        <n x="75"/>
        <n x="15"/>
        <n x="53"/>
        <n x="54"/>
        <n x="8"/>
      </t>
    </mdx>
    <mdx n="0" f="v">
      <t c="5">
        <n x="75"/>
        <n x="15"/>
        <n x="53"/>
        <n x="54"/>
        <n x="9"/>
      </t>
    </mdx>
    <mdx n="0" f="v">
      <t c="5">
        <n x="75"/>
        <n x="15"/>
        <n x="53"/>
        <n x="54"/>
        <n x="10"/>
      </t>
    </mdx>
    <mdx n="0" f="v">
      <t c="5">
        <n x="75"/>
        <n x="15"/>
        <n x="53"/>
        <n x="54"/>
        <n x="11"/>
      </t>
    </mdx>
    <mdx n="0" f="v">
      <t c="5">
        <n x="75"/>
        <n x="15"/>
        <n x="53"/>
        <n x="54"/>
        <n x="12"/>
      </t>
    </mdx>
    <mdx n="0" f="v">
      <t c="5">
        <n x="75"/>
        <n x="15"/>
        <n x="53"/>
        <n x="54"/>
        <n x="13"/>
      </t>
    </mdx>
    <mdx n="0" f="v">
      <t c="5">
        <n x="75"/>
        <n x="15"/>
        <n x="55"/>
        <n x="56"/>
        <n x="1"/>
      </t>
    </mdx>
    <mdx n="0" f="v">
      <t c="5">
        <n x="75"/>
        <n x="15"/>
        <n x="55"/>
        <n x="56"/>
        <n x="2"/>
      </t>
    </mdx>
    <mdx n="0" f="v">
      <t c="5">
        <n x="75"/>
        <n x="15"/>
        <n x="55"/>
        <n x="56"/>
        <n x="3"/>
      </t>
    </mdx>
    <mdx n="0" f="v">
      <t c="5">
        <n x="75"/>
        <n x="15"/>
        <n x="55"/>
        <n x="56"/>
        <n x="4"/>
      </t>
    </mdx>
    <mdx n="0" f="v">
      <t c="5">
        <n x="75"/>
        <n x="15"/>
        <n x="55"/>
        <n x="56"/>
        <n x="5"/>
      </t>
    </mdx>
    <mdx n="0" f="v">
      <t c="5">
        <n x="75"/>
        <n x="15"/>
        <n x="55"/>
        <n x="56"/>
        <n x="6"/>
      </t>
    </mdx>
    <mdx n="0" f="v">
      <t c="5">
        <n x="75"/>
        <n x="15"/>
        <n x="55"/>
        <n x="56"/>
        <n x="7"/>
      </t>
    </mdx>
    <mdx n="0" f="v">
      <t c="5">
        <n x="75"/>
        <n x="15"/>
        <n x="55"/>
        <n x="56"/>
        <n x="8"/>
      </t>
    </mdx>
    <mdx n="0" f="v">
      <t c="5">
        <n x="75"/>
        <n x="15"/>
        <n x="55"/>
        <n x="56"/>
        <n x="9"/>
      </t>
    </mdx>
    <mdx n="0" f="v">
      <t c="5">
        <n x="75"/>
        <n x="15"/>
        <n x="55"/>
        <n x="56"/>
        <n x="10"/>
      </t>
    </mdx>
    <mdx n="0" f="v">
      <t c="5">
        <n x="75"/>
        <n x="15"/>
        <n x="55"/>
        <n x="56"/>
        <n x="11"/>
      </t>
    </mdx>
    <mdx n="0" f="v">
      <t c="5">
        <n x="75"/>
        <n x="15"/>
        <n x="55"/>
        <n x="56"/>
        <n x="12"/>
      </t>
    </mdx>
    <mdx n="0" f="v">
      <t c="5">
        <n x="75"/>
        <n x="15"/>
        <n x="55"/>
        <n x="56"/>
        <n x="13"/>
      </t>
    </mdx>
    <mdx n="0" f="v">
      <t c="5">
        <n x="75"/>
        <n x="15"/>
        <n x="57"/>
        <n x="58"/>
        <n x="1"/>
      </t>
    </mdx>
    <mdx n="0" f="v">
      <t c="5">
        <n x="75"/>
        <n x="15"/>
        <n x="57"/>
        <n x="58"/>
        <n x="2"/>
      </t>
    </mdx>
    <mdx n="0" f="v">
      <t c="5">
        <n x="75"/>
        <n x="15"/>
        <n x="57"/>
        <n x="58"/>
        <n x="3"/>
      </t>
    </mdx>
    <mdx n="0" f="v">
      <t c="5">
        <n x="75"/>
        <n x="15"/>
        <n x="57"/>
        <n x="58"/>
        <n x="4"/>
      </t>
    </mdx>
    <mdx n="0" f="v">
      <t c="5">
        <n x="75"/>
        <n x="15"/>
        <n x="57"/>
        <n x="58"/>
        <n x="5"/>
      </t>
    </mdx>
    <mdx n="0" f="v">
      <t c="5">
        <n x="75"/>
        <n x="15"/>
        <n x="57"/>
        <n x="58"/>
        <n x="6"/>
      </t>
    </mdx>
    <mdx n="0" f="v">
      <t c="5">
        <n x="75"/>
        <n x="15"/>
        <n x="57"/>
        <n x="58"/>
        <n x="7"/>
      </t>
    </mdx>
    <mdx n="0" f="v">
      <t c="5">
        <n x="75"/>
        <n x="15"/>
        <n x="57"/>
        <n x="58"/>
        <n x="8"/>
      </t>
    </mdx>
    <mdx n="0" f="v">
      <t c="5">
        <n x="75"/>
        <n x="15"/>
        <n x="57"/>
        <n x="58"/>
        <n x="9"/>
      </t>
    </mdx>
    <mdx n="0" f="v">
      <t c="5">
        <n x="75"/>
        <n x="15"/>
        <n x="57"/>
        <n x="58"/>
        <n x="10"/>
      </t>
    </mdx>
    <mdx n="0" f="v">
      <t c="5">
        <n x="75"/>
        <n x="15"/>
        <n x="57"/>
        <n x="58"/>
        <n x="11"/>
      </t>
    </mdx>
    <mdx n="0" f="v">
      <t c="5">
        <n x="75"/>
        <n x="15"/>
        <n x="57"/>
        <n x="58"/>
        <n x="12"/>
      </t>
    </mdx>
    <mdx n="0" f="v">
      <t c="5">
        <n x="75"/>
        <n x="15"/>
        <n x="57"/>
        <n x="58"/>
        <n x="13"/>
      </t>
    </mdx>
    <mdx n="0" f="v">
      <t c="5">
        <n x="75"/>
        <n x="15"/>
        <n x="59"/>
        <n x="60"/>
        <n x="1"/>
      </t>
    </mdx>
    <mdx n="0" f="v">
      <t c="5">
        <n x="75"/>
        <n x="15"/>
        <n x="59"/>
        <n x="60"/>
        <n x="2"/>
      </t>
    </mdx>
    <mdx n="0" f="v">
      <t c="5">
        <n x="75"/>
        <n x="15"/>
        <n x="59"/>
        <n x="60"/>
        <n x="3"/>
      </t>
    </mdx>
    <mdx n="0" f="v">
      <t c="5">
        <n x="75"/>
        <n x="15"/>
        <n x="59"/>
        <n x="60"/>
        <n x="4"/>
      </t>
    </mdx>
    <mdx n="0" f="v">
      <t c="5">
        <n x="75"/>
        <n x="15"/>
        <n x="59"/>
        <n x="60"/>
        <n x="5"/>
      </t>
    </mdx>
    <mdx n="0" f="v">
      <t c="5">
        <n x="75"/>
        <n x="15"/>
        <n x="59"/>
        <n x="60"/>
        <n x="6"/>
      </t>
    </mdx>
    <mdx n="0" f="v">
      <t c="5">
        <n x="75"/>
        <n x="15"/>
        <n x="59"/>
        <n x="60"/>
        <n x="7"/>
      </t>
    </mdx>
    <mdx n="0" f="v">
      <t c="5">
        <n x="75"/>
        <n x="15"/>
        <n x="59"/>
        <n x="60"/>
        <n x="8"/>
      </t>
    </mdx>
    <mdx n="0" f="v">
      <t c="5">
        <n x="75"/>
        <n x="15"/>
        <n x="59"/>
        <n x="60"/>
        <n x="9"/>
      </t>
    </mdx>
    <mdx n="0" f="v">
      <t c="5">
        <n x="75"/>
        <n x="15"/>
        <n x="59"/>
        <n x="60"/>
        <n x="10"/>
      </t>
    </mdx>
    <mdx n="0" f="v">
      <t c="5">
        <n x="75"/>
        <n x="15"/>
        <n x="59"/>
        <n x="60"/>
        <n x="11"/>
      </t>
    </mdx>
    <mdx n="0" f="v">
      <t c="5">
        <n x="75"/>
        <n x="15"/>
        <n x="59"/>
        <n x="60"/>
        <n x="12"/>
      </t>
    </mdx>
    <mdx n="0" f="v">
      <t c="5">
        <n x="75"/>
        <n x="15"/>
        <n x="59"/>
        <n x="60"/>
        <n x="13"/>
      </t>
    </mdx>
    <mdx n="0" f="v">
      <t c="5">
        <n x="75"/>
        <n x="15"/>
        <n x="61"/>
        <n x="62"/>
        <n x="1"/>
      </t>
    </mdx>
    <mdx n="0" f="v">
      <t c="5">
        <n x="75"/>
        <n x="15"/>
        <n x="61"/>
        <n x="62"/>
        <n x="2"/>
      </t>
    </mdx>
    <mdx n="0" f="v">
      <t c="5">
        <n x="75"/>
        <n x="15"/>
        <n x="61"/>
        <n x="62"/>
        <n x="3"/>
      </t>
    </mdx>
    <mdx n="0" f="v">
      <t c="5">
        <n x="75"/>
        <n x="15"/>
        <n x="61"/>
        <n x="62"/>
        <n x="4"/>
      </t>
    </mdx>
    <mdx n="0" f="v">
      <t c="5">
        <n x="75"/>
        <n x="15"/>
        <n x="61"/>
        <n x="62"/>
        <n x="5"/>
      </t>
    </mdx>
    <mdx n="0" f="v">
      <t c="5">
        <n x="75"/>
        <n x="15"/>
        <n x="61"/>
        <n x="62"/>
        <n x="6"/>
      </t>
    </mdx>
    <mdx n="0" f="v">
      <t c="5">
        <n x="75"/>
        <n x="15"/>
        <n x="61"/>
        <n x="62"/>
        <n x="7"/>
      </t>
    </mdx>
    <mdx n="0" f="v">
      <t c="5">
        <n x="75"/>
        <n x="15"/>
        <n x="61"/>
        <n x="62"/>
        <n x="8"/>
      </t>
    </mdx>
    <mdx n="0" f="v">
      <t c="5">
        <n x="75"/>
        <n x="15"/>
        <n x="61"/>
        <n x="62"/>
        <n x="9"/>
      </t>
    </mdx>
    <mdx n="0" f="v">
      <t c="5">
        <n x="75"/>
        <n x="15"/>
        <n x="61"/>
        <n x="62"/>
        <n x="10"/>
      </t>
    </mdx>
    <mdx n="0" f="v">
      <t c="5">
        <n x="75"/>
        <n x="15"/>
        <n x="61"/>
        <n x="62"/>
        <n x="11"/>
      </t>
    </mdx>
    <mdx n="0" f="v">
      <t c="5">
        <n x="75"/>
        <n x="15"/>
        <n x="61"/>
        <n x="62"/>
        <n x="12"/>
      </t>
    </mdx>
    <mdx n="0" f="v">
      <t c="5">
        <n x="75"/>
        <n x="15"/>
        <n x="61"/>
        <n x="62"/>
        <n x="13"/>
      </t>
    </mdx>
    <mdx n="0" f="v">
      <t c="5">
        <n x="75"/>
        <n x="15"/>
        <n x="63"/>
        <n x="64"/>
        <n x="1"/>
      </t>
    </mdx>
    <mdx n="0" f="v">
      <t c="5">
        <n x="75"/>
        <n x="15"/>
        <n x="63"/>
        <n x="64"/>
        <n x="2"/>
      </t>
    </mdx>
    <mdx n="0" f="v">
      <t c="5">
        <n x="75"/>
        <n x="15"/>
        <n x="63"/>
        <n x="64"/>
        <n x="3"/>
      </t>
    </mdx>
    <mdx n="0" f="v">
      <t c="5">
        <n x="75"/>
        <n x="15"/>
        <n x="63"/>
        <n x="64"/>
        <n x="4"/>
      </t>
    </mdx>
    <mdx n="0" f="v">
      <t c="5">
        <n x="75"/>
        <n x="15"/>
        <n x="63"/>
        <n x="64"/>
        <n x="5"/>
      </t>
    </mdx>
    <mdx n="0" f="v">
      <t c="5">
        <n x="75"/>
        <n x="15"/>
        <n x="63"/>
        <n x="64"/>
        <n x="6"/>
      </t>
    </mdx>
    <mdx n="0" f="v">
      <t c="5">
        <n x="75"/>
        <n x="15"/>
        <n x="63"/>
        <n x="64"/>
        <n x="7"/>
      </t>
    </mdx>
    <mdx n="0" f="v">
      <t c="5">
        <n x="75"/>
        <n x="15"/>
        <n x="63"/>
        <n x="64"/>
        <n x="8"/>
      </t>
    </mdx>
    <mdx n="0" f="v">
      <t c="5">
        <n x="75"/>
        <n x="15"/>
        <n x="63"/>
        <n x="64"/>
        <n x="9"/>
      </t>
    </mdx>
    <mdx n="0" f="v">
      <t c="5">
        <n x="75"/>
        <n x="15"/>
        <n x="63"/>
        <n x="64"/>
        <n x="10"/>
      </t>
    </mdx>
    <mdx n="0" f="v">
      <t c="5">
        <n x="75"/>
        <n x="15"/>
        <n x="63"/>
        <n x="64"/>
        <n x="11"/>
      </t>
    </mdx>
    <mdx n="0" f="v">
      <t c="5">
        <n x="75"/>
        <n x="15"/>
        <n x="63"/>
        <n x="64"/>
        <n x="12"/>
      </t>
    </mdx>
    <mdx n="0" f="v">
      <t c="5">
        <n x="75"/>
        <n x="15"/>
        <n x="63"/>
        <n x="64"/>
        <n x="13"/>
      </t>
    </mdx>
    <mdx n="0" f="v">
      <t c="5">
        <n x="75"/>
        <n x="15"/>
        <n x="65"/>
        <n x="66"/>
        <n x="1"/>
      </t>
    </mdx>
    <mdx n="0" f="v">
      <t c="5">
        <n x="75"/>
        <n x="15"/>
        <n x="65"/>
        <n x="66"/>
        <n x="2"/>
      </t>
    </mdx>
    <mdx n="0" f="v">
      <t c="5">
        <n x="75"/>
        <n x="15"/>
        <n x="65"/>
        <n x="66"/>
        <n x="3"/>
      </t>
    </mdx>
    <mdx n="0" f="v">
      <t c="5">
        <n x="75"/>
        <n x="15"/>
        <n x="65"/>
        <n x="66"/>
        <n x="4"/>
      </t>
    </mdx>
    <mdx n="0" f="v">
      <t c="5">
        <n x="75"/>
        <n x="15"/>
        <n x="65"/>
        <n x="66"/>
        <n x="5"/>
      </t>
    </mdx>
    <mdx n="0" f="v">
      <t c="5">
        <n x="75"/>
        <n x="15"/>
        <n x="65"/>
        <n x="66"/>
        <n x="6"/>
      </t>
    </mdx>
    <mdx n="0" f="v">
      <t c="5">
        <n x="75"/>
        <n x="15"/>
        <n x="65"/>
        <n x="66"/>
        <n x="7"/>
      </t>
    </mdx>
    <mdx n="0" f="v">
      <t c="5">
        <n x="75"/>
        <n x="15"/>
        <n x="65"/>
        <n x="66"/>
        <n x="8"/>
      </t>
    </mdx>
    <mdx n="0" f="v">
      <t c="5">
        <n x="75"/>
        <n x="15"/>
        <n x="65"/>
        <n x="66"/>
        <n x="9"/>
      </t>
    </mdx>
    <mdx n="0" f="v">
      <t c="5">
        <n x="75"/>
        <n x="15"/>
        <n x="65"/>
        <n x="66"/>
        <n x="10"/>
      </t>
    </mdx>
    <mdx n="0" f="v">
      <t c="5">
        <n x="75"/>
        <n x="15"/>
        <n x="65"/>
        <n x="66"/>
        <n x="11"/>
      </t>
    </mdx>
    <mdx n="0" f="v">
      <t c="5">
        <n x="75"/>
        <n x="15"/>
        <n x="65"/>
        <n x="66"/>
        <n x="12"/>
      </t>
    </mdx>
    <mdx n="0" f="v">
      <t c="5">
        <n x="75"/>
        <n x="15"/>
        <n x="65"/>
        <n x="66"/>
        <n x="13"/>
      </t>
    </mdx>
    <mdx n="0" f="v">
      <t c="5">
        <n x="75"/>
        <n x="15"/>
        <n x="67"/>
        <n x="68"/>
        <n x="1"/>
      </t>
    </mdx>
    <mdx n="0" f="v">
      <t c="5">
        <n x="75"/>
        <n x="15"/>
        <n x="67"/>
        <n x="68"/>
        <n x="2"/>
      </t>
    </mdx>
    <mdx n="0" f="v">
      <t c="5">
        <n x="75"/>
        <n x="15"/>
        <n x="67"/>
        <n x="68"/>
        <n x="3"/>
      </t>
    </mdx>
    <mdx n="0" f="v">
      <t c="5">
        <n x="75"/>
        <n x="15"/>
        <n x="67"/>
        <n x="68"/>
        <n x="4"/>
      </t>
    </mdx>
    <mdx n="0" f="v">
      <t c="5">
        <n x="75"/>
        <n x="15"/>
        <n x="67"/>
        <n x="68"/>
        <n x="5"/>
      </t>
    </mdx>
    <mdx n="0" f="v">
      <t c="5">
        <n x="75"/>
        <n x="15"/>
        <n x="67"/>
        <n x="68"/>
        <n x="6"/>
      </t>
    </mdx>
    <mdx n="0" f="v">
      <t c="5">
        <n x="75"/>
        <n x="15"/>
        <n x="67"/>
        <n x="68"/>
        <n x="7"/>
      </t>
    </mdx>
    <mdx n="0" f="v">
      <t c="5">
        <n x="75"/>
        <n x="15"/>
        <n x="67"/>
        <n x="68"/>
        <n x="8"/>
      </t>
    </mdx>
    <mdx n="0" f="v">
      <t c="5">
        <n x="75"/>
        <n x="15"/>
        <n x="67"/>
        <n x="68"/>
        <n x="9"/>
      </t>
    </mdx>
    <mdx n="0" f="v">
      <t c="5">
        <n x="75"/>
        <n x="15"/>
        <n x="67"/>
        <n x="68"/>
        <n x="10"/>
      </t>
    </mdx>
    <mdx n="0" f="v">
      <t c="5">
        <n x="75"/>
        <n x="15"/>
        <n x="67"/>
        <n x="68"/>
        <n x="11"/>
      </t>
    </mdx>
    <mdx n="0" f="v">
      <t c="5">
        <n x="75"/>
        <n x="15"/>
        <n x="67"/>
        <n x="68"/>
        <n x="12"/>
      </t>
    </mdx>
    <mdx n="0" f="v">
      <t c="5">
        <n x="75"/>
        <n x="15"/>
        <n x="67"/>
        <n x="68"/>
        <n x="13"/>
      </t>
    </mdx>
    <mdx n="0" f="v">
      <t c="5">
        <n x="75"/>
        <n x="15"/>
        <n x="69"/>
        <n x="70"/>
        <n x="1"/>
      </t>
    </mdx>
    <mdx n="0" f="v">
      <t c="5">
        <n x="75"/>
        <n x="15"/>
        <n x="69"/>
        <n x="70"/>
        <n x="2"/>
      </t>
    </mdx>
    <mdx n="0" f="v">
      <t c="5">
        <n x="75"/>
        <n x="15"/>
        <n x="69"/>
        <n x="70"/>
        <n x="3"/>
      </t>
    </mdx>
    <mdx n="0" f="v">
      <t c="5">
        <n x="75"/>
        <n x="15"/>
        <n x="69"/>
        <n x="70"/>
        <n x="4"/>
      </t>
    </mdx>
    <mdx n="0" f="v">
      <t c="5">
        <n x="75"/>
        <n x="15"/>
        <n x="69"/>
        <n x="70"/>
        <n x="5"/>
      </t>
    </mdx>
    <mdx n="0" f="v">
      <t c="5">
        <n x="75"/>
        <n x="15"/>
        <n x="69"/>
        <n x="70"/>
        <n x="6"/>
      </t>
    </mdx>
    <mdx n="0" f="v">
      <t c="5">
        <n x="75"/>
        <n x="15"/>
        <n x="69"/>
        <n x="70"/>
        <n x="7"/>
      </t>
    </mdx>
    <mdx n="0" f="v">
      <t c="5">
        <n x="75"/>
        <n x="15"/>
        <n x="69"/>
        <n x="70"/>
        <n x="8"/>
      </t>
    </mdx>
    <mdx n="0" f="v">
      <t c="5">
        <n x="75"/>
        <n x="15"/>
        <n x="69"/>
        <n x="70"/>
        <n x="9"/>
      </t>
    </mdx>
    <mdx n="0" f="v">
      <t c="5">
        <n x="75"/>
        <n x="15"/>
        <n x="69"/>
        <n x="70"/>
        <n x="10"/>
      </t>
    </mdx>
    <mdx n="0" f="v">
      <t c="5">
        <n x="75"/>
        <n x="15"/>
        <n x="69"/>
        <n x="70"/>
        <n x="11"/>
      </t>
    </mdx>
    <mdx n="0" f="v">
      <t c="5">
        <n x="75"/>
        <n x="15"/>
        <n x="69"/>
        <n x="70"/>
        <n x="12"/>
      </t>
    </mdx>
    <mdx n="0" f="v">
      <t c="5">
        <n x="75"/>
        <n x="15"/>
        <n x="69"/>
        <n x="70"/>
        <n x="13"/>
      </t>
    </mdx>
    <mdx n="0" f="v">
      <t c="5">
        <n x="75"/>
        <n x="15"/>
        <n x="71"/>
        <n x="72"/>
        <n x="1"/>
      </t>
    </mdx>
    <mdx n="0" f="v">
      <t c="5">
        <n x="75"/>
        <n x="15"/>
        <n x="71"/>
        <n x="72"/>
        <n x="2"/>
      </t>
    </mdx>
    <mdx n="0" f="v">
      <t c="5">
        <n x="75"/>
        <n x="15"/>
        <n x="71"/>
        <n x="72"/>
        <n x="3"/>
      </t>
    </mdx>
    <mdx n="0" f="v">
      <t c="5">
        <n x="75"/>
        <n x="15"/>
        <n x="71"/>
        <n x="72"/>
        <n x="4"/>
      </t>
    </mdx>
    <mdx n="0" f="v">
      <t c="5">
        <n x="75"/>
        <n x="15"/>
        <n x="71"/>
        <n x="72"/>
        <n x="5"/>
      </t>
    </mdx>
    <mdx n="0" f="v">
      <t c="5">
        <n x="75"/>
        <n x="15"/>
        <n x="71"/>
        <n x="72"/>
        <n x="6"/>
      </t>
    </mdx>
    <mdx n="0" f="v">
      <t c="5">
        <n x="75"/>
        <n x="15"/>
        <n x="71"/>
        <n x="72"/>
        <n x="7"/>
      </t>
    </mdx>
    <mdx n="0" f="v">
      <t c="5">
        <n x="75"/>
        <n x="15"/>
        <n x="71"/>
        <n x="72"/>
        <n x="8"/>
      </t>
    </mdx>
    <mdx n="0" f="v">
      <t c="5">
        <n x="75"/>
        <n x="15"/>
        <n x="71"/>
        <n x="72"/>
        <n x="9"/>
      </t>
    </mdx>
    <mdx n="0" f="v">
      <t c="5">
        <n x="75"/>
        <n x="15"/>
        <n x="71"/>
        <n x="72"/>
        <n x="10"/>
      </t>
    </mdx>
    <mdx n="0" f="v">
      <t c="5">
        <n x="75"/>
        <n x="15"/>
        <n x="71"/>
        <n x="72"/>
        <n x="11"/>
      </t>
    </mdx>
    <mdx n="0" f="v">
      <t c="5">
        <n x="75"/>
        <n x="15"/>
        <n x="71"/>
        <n x="72"/>
        <n x="12"/>
      </t>
    </mdx>
    <mdx n="0" f="v">
      <t c="5">
        <n x="75"/>
        <n x="15"/>
        <n x="71"/>
        <n x="72"/>
        <n x="13"/>
      </t>
    </mdx>
    <mdx n="0" f="v">
      <t c="4">
        <n x="14"/>
        <n x="15"/>
        <n x="16"/>
        <n x="76"/>
      </t>
    </mdx>
    <mdx n="0" f="v">
      <t c="5">
        <n x="14"/>
        <n x="15"/>
        <n x="17"/>
        <n x="18"/>
        <n x="76"/>
      </t>
    </mdx>
    <mdx n="0" f="v">
      <t c="5">
        <n x="14"/>
        <n x="15"/>
        <n x="19"/>
        <n x="20"/>
        <n x="76"/>
      </t>
    </mdx>
    <mdx n="0" f="v">
      <t c="5">
        <n x="14"/>
        <n x="15"/>
        <n x="21"/>
        <n x="22"/>
        <n x="76"/>
      </t>
    </mdx>
    <mdx n="0" f="v">
      <t c="5">
        <n x="14"/>
        <n x="15"/>
        <n x="23"/>
        <n x="24"/>
        <n x="76"/>
      </t>
    </mdx>
    <mdx n="0" f="v">
      <t c="5">
        <n x="14"/>
        <n x="15"/>
        <n x="25"/>
        <n x="26"/>
        <n x="76"/>
      </t>
    </mdx>
    <mdx n="0" f="v">
      <t c="5">
        <n x="14"/>
        <n x="15"/>
        <n x="27"/>
        <n x="28"/>
        <n x="76"/>
      </t>
    </mdx>
    <mdx n="0" f="v">
      <t c="5">
        <n x="14"/>
        <n x="15"/>
        <n x="29"/>
        <n x="30"/>
        <n x="76"/>
      </t>
    </mdx>
    <mdx n="0" f="v">
      <t c="5">
        <n x="14"/>
        <n x="15"/>
        <n x="31"/>
        <n x="32"/>
        <n x="76"/>
      </t>
    </mdx>
    <mdx n="0" f="v">
      <t c="5">
        <n x="14"/>
        <n x="15"/>
        <n x="33"/>
        <n x="34"/>
        <n x="76"/>
      </t>
    </mdx>
    <mdx n="0" f="v">
      <t c="5">
        <n x="14"/>
        <n x="15"/>
        <n x="35"/>
        <n x="36"/>
        <n x="76"/>
      </t>
    </mdx>
    <mdx n="0" f="v">
      <t c="5">
        <n x="14"/>
        <n x="15"/>
        <n x="37"/>
        <n x="38"/>
        <n x="76"/>
      </t>
    </mdx>
    <mdx n="0" f="v">
      <t c="5">
        <n x="14"/>
        <n x="15"/>
        <n x="39"/>
        <n x="40"/>
        <n x="76"/>
      </t>
    </mdx>
    <mdx n="0" f="v">
      <t c="5">
        <n x="14"/>
        <n x="15"/>
        <n x="41"/>
        <n x="42"/>
        <n x="76"/>
      </t>
    </mdx>
    <mdx n="0" f="v">
      <t c="5">
        <n x="14"/>
        <n x="15"/>
        <n x="43"/>
        <n x="44"/>
        <n x="76"/>
      </t>
    </mdx>
    <mdx n="0" f="v">
      <t c="5">
        <n x="14"/>
        <n x="15"/>
        <n x="45"/>
        <n x="46"/>
        <n x="76"/>
      </t>
    </mdx>
    <mdx n="0" f="v">
      <t c="5">
        <n x="14"/>
        <n x="15"/>
        <n x="47"/>
        <n x="48"/>
        <n x="76"/>
      </t>
    </mdx>
    <mdx n="0" f="v">
      <t c="5">
        <n x="14"/>
        <n x="15"/>
        <n x="49"/>
        <n x="50"/>
        <n x="76"/>
      </t>
    </mdx>
    <mdx n="0" f="v">
      <t c="5">
        <n x="14"/>
        <n x="15"/>
        <n x="51"/>
        <n x="52"/>
        <n x="76"/>
      </t>
    </mdx>
    <mdx n="0" f="v">
      <t c="5">
        <n x="14"/>
        <n x="15"/>
        <n x="53"/>
        <n x="54"/>
        <n x="76"/>
      </t>
    </mdx>
    <mdx n="0" f="v">
      <t c="5">
        <n x="14"/>
        <n x="15"/>
        <n x="55"/>
        <n x="56"/>
        <n x="76"/>
      </t>
    </mdx>
    <mdx n="0" f="v">
      <t c="5">
        <n x="14"/>
        <n x="15"/>
        <n x="57"/>
        <n x="58"/>
        <n x="76"/>
      </t>
    </mdx>
    <mdx n="0" f="v">
      <t c="5">
        <n x="14"/>
        <n x="15"/>
        <n x="59"/>
        <n x="60"/>
        <n x="76"/>
      </t>
    </mdx>
    <mdx n="0" f="v">
      <t c="5">
        <n x="14"/>
        <n x="15"/>
        <n x="61"/>
        <n x="62"/>
        <n x="76"/>
      </t>
    </mdx>
    <mdx n="0" f="v">
      <t c="5">
        <n x="14"/>
        <n x="15"/>
        <n x="63"/>
        <n x="64"/>
        <n x="76"/>
      </t>
    </mdx>
    <mdx n="0" f="v">
      <t c="5">
        <n x="14"/>
        <n x="15"/>
        <n x="65"/>
        <n x="66"/>
        <n x="76"/>
      </t>
    </mdx>
    <mdx n="0" f="v">
      <t c="5">
        <n x="14"/>
        <n x="15"/>
        <n x="67"/>
        <n x="68"/>
        <n x="76"/>
      </t>
    </mdx>
    <mdx n="0" f="v">
      <t c="5">
        <n x="14"/>
        <n x="15"/>
        <n x="69"/>
        <n x="70"/>
        <n x="76"/>
      </t>
    </mdx>
    <mdx n="0" f="v">
      <t c="4">
        <n x="75"/>
        <n x="15"/>
        <n x="16"/>
        <n x="76"/>
      </t>
    </mdx>
    <mdx n="0" f="v">
      <t c="5">
        <n x="75"/>
        <n x="15"/>
        <n x="17"/>
        <n x="18"/>
        <n x="76"/>
      </t>
    </mdx>
    <mdx n="0" f="v">
      <t c="5">
        <n x="75"/>
        <n x="15"/>
        <n x="19"/>
        <n x="20"/>
        <n x="76"/>
      </t>
    </mdx>
    <mdx n="0" f="v">
      <t c="5">
        <n x="75"/>
        <n x="15"/>
        <n x="21"/>
        <n x="22"/>
        <n x="76"/>
      </t>
    </mdx>
    <mdx n="0" f="v">
      <t c="5">
        <n x="75"/>
        <n x="15"/>
        <n x="23"/>
        <n x="24"/>
        <n x="76"/>
      </t>
    </mdx>
    <mdx n="0" f="v">
      <t c="5">
        <n x="75"/>
        <n x="15"/>
        <n x="25"/>
        <n x="26"/>
        <n x="76"/>
      </t>
    </mdx>
    <mdx n="0" f="v">
      <t c="5">
        <n x="75"/>
        <n x="15"/>
        <n x="27"/>
        <n x="28"/>
        <n x="76"/>
      </t>
    </mdx>
    <mdx n="0" f="v">
      <t c="5">
        <n x="75"/>
        <n x="15"/>
        <n x="29"/>
        <n x="30"/>
        <n x="76"/>
      </t>
    </mdx>
    <mdx n="0" f="v">
      <t c="5">
        <n x="75"/>
        <n x="15"/>
        <n x="31"/>
        <n x="32"/>
        <n x="76"/>
      </t>
    </mdx>
    <mdx n="0" f="v">
      <t c="5">
        <n x="75"/>
        <n x="15"/>
        <n x="33"/>
        <n x="34"/>
        <n x="76"/>
      </t>
    </mdx>
    <mdx n="0" f="v">
      <t c="5">
        <n x="75"/>
        <n x="15"/>
        <n x="35"/>
        <n x="36"/>
        <n x="76"/>
      </t>
    </mdx>
    <mdx n="0" f="v">
      <t c="5">
        <n x="75"/>
        <n x="15"/>
        <n x="37"/>
        <n x="38"/>
        <n x="76"/>
      </t>
    </mdx>
    <mdx n="0" f="v">
      <t c="5">
        <n x="75"/>
        <n x="15"/>
        <n x="39"/>
        <n x="40"/>
        <n x="76"/>
      </t>
    </mdx>
    <mdx n="0" f="v">
      <t c="5">
        <n x="75"/>
        <n x="15"/>
        <n x="41"/>
        <n x="42"/>
        <n x="76"/>
      </t>
    </mdx>
    <mdx n="0" f="v">
      <t c="5">
        <n x="75"/>
        <n x="15"/>
        <n x="43"/>
        <n x="44"/>
        <n x="76"/>
      </t>
    </mdx>
    <mdx n="0" f="v">
      <t c="5">
        <n x="75"/>
        <n x="15"/>
        <n x="45"/>
        <n x="46"/>
        <n x="76"/>
      </t>
    </mdx>
    <mdx n="0" f="v">
      <t c="5">
        <n x="75"/>
        <n x="15"/>
        <n x="47"/>
        <n x="48"/>
        <n x="76"/>
      </t>
    </mdx>
    <mdx n="0" f="v">
      <t c="5">
        <n x="75"/>
        <n x="15"/>
        <n x="49"/>
        <n x="50"/>
        <n x="76"/>
      </t>
    </mdx>
    <mdx n="0" f="v">
      <t c="5">
        <n x="75"/>
        <n x="15"/>
        <n x="51"/>
        <n x="52"/>
        <n x="76"/>
      </t>
    </mdx>
    <mdx n="0" f="v">
      <t c="5">
        <n x="75"/>
        <n x="15"/>
        <n x="53"/>
        <n x="54"/>
        <n x="76"/>
      </t>
    </mdx>
    <mdx n="0" f="v">
      <t c="5">
        <n x="75"/>
        <n x="15"/>
        <n x="55"/>
        <n x="56"/>
        <n x="76"/>
      </t>
    </mdx>
    <mdx n="0" f="v">
      <t c="5">
        <n x="75"/>
        <n x="15"/>
        <n x="57"/>
        <n x="58"/>
        <n x="76"/>
      </t>
    </mdx>
    <mdx n="0" f="v">
      <t c="5">
        <n x="75"/>
        <n x="15"/>
        <n x="59"/>
        <n x="60"/>
        <n x="76"/>
      </t>
    </mdx>
    <mdx n="0" f="v">
      <t c="5">
        <n x="75"/>
        <n x="15"/>
        <n x="61"/>
        <n x="62"/>
        <n x="76"/>
      </t>
    </mdx>
    <mdx n="0" f="v">
      <t c="5">
        <n x="75"/>
        <n x="15"/>
        <n x="63"/>
        <n x="64"/>
        <n x="76"/>
      </t>
    </mdx>
    <mdx n="0" f="v">
      <t c="5">
        <n x="75"/>
        <n x="15"/>
        <n x="65"/>
        <n x="66"/>
        <n x="76"/>
      </t>
    </mdx>
    <mdx n="0" f="v">
      <t c="5">
        <n x="75"/>
        <n x="15"/>
        <n x="67"/>
        <n x="68"/>
        <n x="76"/>
      </t>
    </mdx>
    <mdx n="0" f="v">
      <t c="5">
        <n x="75"/>
        <n x="15"/>
        <n x="69"/>
        <n x="70"/>
        <n x="76"/>
      </t>
    </mdx>
    <mdx n="0" f="v">
      <t c="5">
        <n x="75"/>
        <n x="15"/>
        <n x="71"/>
        <n x="72"/>
        <n x="76"/>
      </t>
    </mdx>
    <mdx n="0" f="v">
      <t c="5">
        <n x="75"/>
        <n x="15"/>
        <n x="73"/>
        <n x="74"/>
        <n x="2"/>
      </t>
    </mdx>
    <mdx n="0" f="v">
      <t c="5">
        <n x="75"/>
        <n x="15"/>
        <n x="73"/>
        <n x="74"/>
        <n x="3"/>
      </t>
    </mdx>
    <mdx n="0" f="v">
      <t c="5">
        <n x="75"/>
        <n x="15"/>
        <n x="73"/>
        <n x="74"/>
        <n x="4"/>
      </t>
    </mdx>
    <mdx n="0" f="v">
      <t c="5">
        <n x="75"/>
        <n x="15"/>
        <n x="73"/>
        <n x="74"/>
        <n x="5"/>
      </t>
    </mdx>
    <mdx n="0" f="v">
      <t c="5">
        <n x="75"/>
        <n x="15"/>
        <n x="73"/>
        <n x="74"/>
        <n x="6"/>
      </t>
    </mdx>
    <mdx n="0" f="v">
      <t c="5">
        <n x="75"/>
        <n x="15"/>
        <n x="73"/>
        <n x="74"/>
        <n x="7"/>
      </t>
    </mdx>
    <mdx n="0" f="v">
      <t c="5">
        <n x="75"/>
        <n x="15"/>
        <n x="73"/>
        <n x="74"/>
        <n x="8"/>
      </t>
    </mdx>
    <mdx n="0" f="v">
      <t c="5">
        <n x="75"/>
        <n x="15"/>
        <n x="73"/>
        <n x="74"/>
        <n x="9"/>
      </t>
    </mdx>
    <mdx n="0" f="v">
      <t c="5">
        <n x="75"/>
        <n x="15"/>
        <n x="73"/>
        <n x="74"/>
        <n x="10"/>
      </t>
    </mdx>
    <mdx n="0" f="v">
      <t c="5">
        <n x="75"/>
        <n x="15"/>
        <n x="73"/>
        <n x="74"/>
        <n x="11"/>
      </t>
    </mdx>
    <mdx n="0" f="v">
      <t c="5">
        <n x="75"/>
        <n x="15"/>
        <n x="73"/>
        <n x="74"/>
        <n x="12"/>
      </t>
    </mdx>
    <mdx n="0" f="v">
      <t c="5">
        <n x="75"/>
        <n x="15"/>
        <n x="73"/>
        <n x="74"/>
        <n x="13"/>
      </t>
    </mdx>
    <mdx n="0" f="v">
      <t c="5">
        <n x="75"/>
        <n x="15"/>
        <n x="73"/>
        <n x="74"/>
        <n x="76"/>
      </t>
    </mdx>
    <mdx n="0" f="v">
      <t c="4">
        <n x="14"/>
        <n x="15"/>
        <n x="16"/>
        <n x="77"/>
      </t>
    </mdx>
    <mdx n="0" f="v">
      <t c="5">
        <n x="14"/>
        <n x="15"/>
        <n x="17"/>
        <n x="18"/>
        <n x="77"/>
      </t>
    </mdx>
    <mdx n="0" f="v">
      <t c="5">
        <n x="14"/>
        <n x="15"/>
        <n x="19"/>
        <n x="20"/>
        <n x="77"/>
      </t>
    </mdx>
    <mdx n="0" f="v">
      <t c="5">
        <n x="14"/>
        <n x="15"/>
        <n x="21"/>
        <n x="22"/>
        <n x="77"/>
      </t>
    </mdx>
    <mdx n="0" f="v">
      <t c="5">
        <n x="14"/>
        <n x="15"/>
        <n x="23"/>
        <n x="24"/>
        <n x="77"/>
      </t>
    </mdx>
    <mdx n="0" f="v">
      <t c="5">
        <n x="14"/>
        <n x="15"/>
        <n x="25"/>
        <n x="26"/>
        <n x="77"/>
      </t>
    </mdx>
    <mdx n="0" f="v">
      <t c="5">
        <n x="14"/>
        <n x="15"/>
        <n x="27"/>
        <n x="28"/>
        <n x="77"/>
      </t>
    </mdx>
    <mdx n="0" f="v">
      <t c="5">
        <n x="14"/>
        <n x="15"/>
        <n x="29"/>
        <n x="30"/>
        <n x="77"/>
      </t>
    </mdx>
    <mdx n="0" f="v">
      <t c="5">
        <n x="14"/>
        <n x="15"/>
        <n x="31"/>
        <n x="32"/>
        <n x="77"/>
      </t>
    </mdx>
    <mdx n="0" f="v">
      <t c="5">
        <n x="14"/>
        <n x="15"/>
        <n x="33"/>
        <n x="34"/>
        <n x="77"/>
      </t>
    </mdx>
    <mdx n="0" f="v">
      <t c="5">
        <n x="14"/>
        <n x="15"/>
        <n x="35"/>
        <n x="36"/>
        <n x="77"/>
      </t>
    </mdx>
    <mdx n="0" f="v">
      <t c="5">
        <n x="14"/>
        <n x="15"/>
        <n x="37"/>
        <n x="38"/>
        <n x="77"/>
      </t>
    </mdx>
    <mdx n="0" f="v">
      <t c="5">
        <n x="14"/>
        <n x="15"/>
        <n x="39"/>
        <n x="40"/>
        <n x="77"/>
      </t>
    </mdx>
    <mdx n="0" f="v">
      <t c="5">
        <n x="14"/>
        <n x="15"/>
        <n x="41"/>
        <n x="42"/>
        <n x="77"/>
      </t>
    </mdx>
    <mdx n="0" f="v">
      <t c="5">
        <n x="14"/>
        <n x="15"/>
        <n x="43"/>
        <n x="44"/>
        <n x="77"/>
      </t>
    </mdx>
    <mdx n="0" f="v">
      <t c="5">
        <n x="14"/>
        <n x="15"/>
        <n x="45"/>
        <n x="46"/>
        <n x="77"/>
      </t>
    </mdx>
    <mdx n="0" f="v">
      <t c="5">
        <n x="14"/>
        <n x="15"/>
        <n x="47"/>
        <n x="48"/>
        <n x="77"/>
      </t>
    </mdx>
    <mdx n="0" f="v">
      <t c="5">
        <n x="14"/>
        <n x="15"/>
        <n x="49"/>
        <n x="50"/>
        <n x="77"/>
      </t>
    </mdx>
    <mdx n="0" f="v">
      <t c="5">
        <n x="14"/>
        <n x="15"/>
        <n x="51"/>
        <n x="52"/>
        <n x="77"/>
      </t>
    </mdx>
    <mdx n="0" f="v">
      <t c="5">
        <n x="14"/>
        <n x="15"/>
        <n x="53"/>
        <n x="54"/>
        <n x="77"/>
      </t>
    </mdx>
    <mdx n="0" f="v">
      <t c="5">
        <n x="14"/>
        <n x="15"/>
        <n x="55"/>
        <n x="56"/>
        <n x="77"/>
      </t>
    </mdx>
    <mdx n="0" f="v">
      <t c="5">
        <n x="14"/>
        <n x="15"/>
        <n x="57"/>
        <n x="58"/>
        <n x="77"/>
      </t>
    </mdx>
    <mdx n="0" f="v">
      <t c="5">
        <n x="14"/>
        <n x="15"/>
        <n x="59"/>
        <n x="60"/>
        <n x="77"/>
      </t>
    </mdx>
    <mdx n="0" f="v">
      <t c="5">
        <n x="14"/>
        <n x="15"/>
        <n x="61"/>
        <n x="62"/>
        <n x="77"/>
      </t>
    </mdx>
    <mdx n="0" f="v">
      <t c="5">
        <n x="14"/>
        <n x="15"/>
        <n x="63"/>
        <n x="64"/>
        <n x="77"/>
      </t>
    </mdx>
    <mdx n="0" f="v">
      <t c="5">
        <n x="14"/>
        <n x="15"/>
        <n x="65"/>
        <n x="66"/>
        <n x="77"/>
      </t>
    </mdx>
    <mdx n="0" f="v">
      <t c="5">
        <n x="14"/>
        <n x="15"/>
        <n x="67"/>
        <n x="68"/>
        <n x="77"/>
      </t>
    </mdx>
    <mdx n="0" f="v">
      <t c="5">
        <n x="14"/>
        <n x="15"/>
        <n x="69"/>
        <n x="70"/>
        <n x="77"/>
      </t>
    </mdx>
    <mdx n="0" f="v">
      <t c="5">
        <n x="14"/>
        <n x="15"/>
        <n x="73"/>
        <n x="74"/>
        <n x="76"/>
      </t>
    </mdx>
    <mdx n="0" f="v">
      <t c="5">
        <n x="14"/>
        <n x="15"/>
        <n x="73"/>
        <n x="74"/>
        <n x="77"/>
      </t>
    </mdx>
    <mdx n="0" f="v">
      <t c="4">
        <n x="75"/>
        <n x="15"/>
        <n x="16"/>
        <n x="77"/>
      </t>
    </mdx>
    <mdx n="0" f="v">
      <t c="5">
        <n x="75"/>
        <n x="15"/>
        <n x="17"/>
        <n x="18"/>
        <n x="77"/>
      </t>
    </mdx>
    <mdx n="0" f="v">
      <t c="5">
        <n x="75"/>
        <n x="15"/>
        <n x="19"/>
        <n x="20"/>
        <n x="77"/>
      </t>
    </mdx>
    <mdx n="0" f="v">
      <t c="5">
        <n x="75"/>
        <n x="15"/>
        <n x="21"/>
        <n x="22"/>
        <n x="77"/>
      </t>
    </mdx>
    <mdx n="0" f="v">
      <t c="5">
        <n x="75"/>
        <n x="15"/>
        <n x="23"/>
        <n x="24"/>
        <n x="77"/>
      </t>
    </mdx>
    <mdx n="0" f="v">
      <t c="5">
        <n x="75"/>
        <n x="15"/>
        <n x="25"/>
        <n x="26"/>
        <n x="77"/>
      </t>
    </mdx>
    <mdx n="0" f="v">
      <t c="5">
        <n x="75"/>
        <n x="15"/>
        <n x="27"/>
        <n x="28"/>
        <n x="77"/>
      </t>
    </mdx>
    <mdx n="0" f="v">
      <t c="5">
        <n x="75"/>
        <n x="15"/>
        <n x="29"/>
        <n x="30"/>
        <n x="77"/>
      </t>
    </mdx>
    <mdx n="0" f="v">
      <t c="5">
        <n x="75"/>
        <n x="15"/>
        <n x="31"/>
        <n x="32"/>
        <n x="77"/>
      </t>
    </mdx>
    <mdx n="0" f="v">
      <t c="5">
        <n x="75"/>
        <n x="15"/>
        <n x="33"/>
        <n x="34"/>
        <n x="77"/>
      </t>
    </mdx>
    <mdx n="0" f="v">
      <t c="5">
        <n x="75"/>
        <n x="15"/>
        <n x="35"/>
        <n x="36"/>
        <n x="77"/>
      </t>
    </mdx>
    <mdx n="0" f="v">
      <t c="5">
        <n x="75"/>
        <n x="15"/>
        <n x="37"/>
        <n x="38"/>
        <n x="77"/>
      </t>
    </mdx>
    <mdx n="0" f="v">
      <t c="5">
        <n x="75"/>
        <n x="15"/>
        <n x="39"/>
        <n x="40"/>
        <n x="77"/>
      </t>
    </mdx>
    <mdx n="0" f="v">
      <t c="5">
        <n x="75"/>
        <n x="15"/>
        <n x="41"/>
        <n x="42"/>
        <n x="77"/>
      </t>
    </mdx>
    <mdx n="0" f="v">
      <t c="5">
        <n x="75"/>
        <n x="15"/>
        <n x="43"/>
        <n x="44"/>
        <n x="77"/>
      </t>
    </mdx>
    <mdx n="0" f="v">
      <t c="5">
        <n x="75"/>
        <n x="15"/>
        <n x="45"/>
        <n x="46"/>
        <n x="77"/>
      </t>
    </mdx>
    <mdx n="0" f="v">
      <t c="5">
        <n x="75"/>
        <n x="15"/>
        <n x="47"/>
        <n x="48"/>
        <n x="77"/>
      </t>
    </mdx>
    <mdx n="0" f="v">
      <t c="5">
        <n x="75"/>
        <n x="15"/>
        <n x="49"/>
        <n x="50"/>
        <n x="77"/>
      </t>
    </mdx>
    <mdx n="0" f="v">
      <t c="5">
        <n x="75"/>
        <n x="15"/>
        <n x="51"/>
        <n x="52"/>
        <n x="77"/>
      </t>
    </mdx>
    <mdx n="0" f="v">
      <t c="5">
        <n x="75"/>
        <n x="15"/>
        <n x="53"/>
        <n x="54"/>
        <n x="77"/>
      </t>
    </mdx>
    <mdx n="0" f="v">
      <t c="5">
        <n x="75"/>
        <n x="15"/>
        <n x="55"/>
        <n x="56"/>
        <n x="77"/>
      </t>
    </mdx>
    <mdx n="0" f="v">
      <t c="5">
        <n x="75"/>
        <n x="15"/>
        <n x="57"/>
        <n x="58"/>
        <n x="77"/>
      </t>
    </mdx>
    <mdx n="0" f="v">
      <t c="5">
        <n x="75"/>
        <n x="15"/>
        <n x="59"/>
        <n x="60"/>
        <n x="77"/>
      </t>
    </mdx>
    <mdx n="0" f="v">
      <t c="5">
        <n x="75"/>
        <n x="15"/>
        <n x="61"/>
        <n x="62"/>
        <n x="77"/>
      </t>
    </mdx>
    <mdx n="0" f="v">
      <t c="5">
        <n x="75"/>
        <n x="15"/>
        <n x="63"/>
        <n x="64"/>
        <n x="77"/>
      </t>
    </mdx>
    <mdx n="0" f="v">
      <t c="5">
        <n x="75"/>
        <n x="15"/>
        <n x="65"/>
        <n x="66"/>
        <n x="77"/>
      </t>
    </mdx>
    <mdx n="0" f="v">
      <t c="5">
        <n x="75"/>
        <n x="15"/>
        <n x="67"/>
        <n x="68"/>
        <n x="77"/>
      </t>
    </mdx>
    <mdx n="0" f="v">
      <t c="5">
        <n x="75"/>
        <n x="15"/>
        <n x="69"/>
        <n x="70"/>
        <n x="77"/>
      </t>
    </mdx>
    <mdx n="0" f="v">
      <t c="5">
        <n x="75"/>
        <n x="15"/>
        <n x="71"/>
        <n x="72"/>
        <n x="77"/>
      </t>
    </mdx>
    <mdx n="0" f="v">
      <t c="5">
        <n x="75"/>
        <n x="15"/>
        <n x="73"/>
        <n x="74"/>
        <n x="77"/>
      </t>
    </mdx>
    <mdx n="0" f="v">
      <t c="4">
        <n x="14"/>
        <n x="15"/>
        <n x="16"/>
        <n x="78"/>
      </t>
    </mdx>
    <mdx n="0" f="v">
      <t c="5">
        <n x="14"/>
        <n x="15"/>
        <n x="17"/>
        <n x="18"/>
        <n x="78"/>
      </t>
    </mdx>
    <mdx n="0" f="v">
      <t c="5">
        <n x="14"/>
        <n x="15"/>
        <n x="19"/>
        <n x="20"/>
        <n x="78"/>
      </t>
    </mdx>
    <mdx n="0" f="v">
      <t c="5">
        <n x="14"/>
        <n x="15"/>
        <n x="21"/>
        <n x="22"/>
        <n x="78"/>
      </t>
    </mdx>
    <mdx n="0" f="v">
      <t c="5">
        <n x="14"/>
        <n x="15"/>
        <n x="25"/>
        <n x="26"/>
        <n x="78"/>
      </t>
    </mdx>
    <mdx n="0" f="v">
      <t c="5">
        <n x="14"/>
        <n x="15"/>
        <n x="27"/>
        <n x="28"/>
        <n x="78"/>
      </t>
    </mdx>
    <mdx n="0" f="v">
      <t c="5">
        <n x="14"/>
        <n x="15"/>
        <n x="29"/>
        <n x="30"/>
        <n x="78"/>
      </t>
    </mdx>
    <mdx n="0" f="v">
      <t c="5">
        <n x="14"/>
        <n x="15"/>
        <n x="31"/>
        <n x="32"/>
        <n x="78"/>
      </t>
    </mdx>
    <mdx n="0" f="v">
      <t c="5">
        <n x="14"/>
        <n x="15"/>
        <n x="33"/>
        <n x="34"/>
        <n x="78"/>
      </t>
    </mdx>
    <mdx n="0" f="v">
      <t c="5">
        <n x="14"/>
        <n x="15"/>
        <n x="35"/>
        <n x="36"/>
        <n x="78"/>
      </t>
    </mdx>
    <mdx n="0" f="v">
      <t c="5">
        <n x="14"/>
        <n x="15"/>
        <n x="37"/>
        <n x="38"/>
        <n x="78"/>
      </t>
    </mdx>
    <mdx n="0" f="v">
      <t c="5">
        <n x="14"/>
        <n x="15"/>
        <n x="39"/>
        <n x="40"/>
        <n x="78"/>
      </t>
    </mdx>
    <mdx n="0" f="v">
      <t c="5">
        <n x="14"/>
        <n x="15"/>
        <n x="41"/>
        <n x="42"/>
        <n x="78"/>
      </t>
    </mdx>
    <mdx n="0" f="v">
      <t c="5">
        <n x="14"/>
        <n x="15"/>
        <n x="43"/>
        <n x="44"/>
        <n x="78"/>
      </t>
    </mdx>
    <mdx n="0" f="v">
      <t c="5">
        <n x="14"/>
        <n x="15"/>
        <n x="45"/>
        <n x="46"/>
        <n x="78"/>
      </t>
    </mdx>
    <mdx n="0" f="v">
      <t c="5">
        <n x="14"/>
        <n x="15"/>
        <n x="47"/>
        <n x="48"/>
        <n x="78"/>
      </t>
    </mdx>
    <mdx n="0" f="v">
      <t c="5">
        <n x="14"/>
        <n x="15"/>
        <n x="49"/>
        <n x="50"/>
        <n x="78"/>
      </t>
    </mdx>
    <mdx n="0" f="v">
      <t c="5">
        <n x="14"/>
        <n x="15"/>
        <n x="51"/>
        <n x="52"/>
        <n x="78"/>
      </t>
    </mdx>
    <mdx n="0" f="v">
      <t c="5">
        <n x="14"/>
        <n x="15"/>
        <n x="53"/>
        <n x="54"/>
        <n x="78"/>
      </t>
    </mdx>
    <mdx n="0" f="v">
      <t c="5">
        <n x="14"/>
        <n x="15"/>
        <n x="55"/>
        <n x="56"/>
        <n x="78"/>
      </t>
    </mdx>
    <mdx n="0" f="v">
      <t c="5">
        <n x="14"/>
        <n x="15"/>
        <n x="57"/>
        <n x="58"/>
        <n x="78"/>
      </t>
    </mdx>
    <mdx n="0" f="v">
      <t c="5">
        <n x="14"/>
        <n x="15"/>
        <n x="59"/>
        <n x="60"/>
        <n x="78"/>
      </t>
    </mdx>
    <mdx n="0" f="v">
      <t c="5">
        <n x="14"/>
        <n x="15"/>
        <n x="61"/>
        <n x="62"/>
        <n x="78"/>
      </t>
    </mdx>
    <mdx n="0" f="v">
      <t c="5">
        <n x="14"/>
        <n x="15"/>
        <n x="63"/>
        <n x="64"/>
        <n x="78"/>
      </t>
    </mdx>
    <mdx n="0" f="v">
      <t c="5">
        <n x="14"/>
        <n x="15"/>
        <n x="65"/>
        <n x="66"/>
        <n x="78"/>
      </t>
    </mdx>
    <mdx n="0" f="v">
      <t c="5">
        <n x="14"/>
        <n x="15"/>
        <n x="67"/>
        <n x="68"/>
        <n x="78"/>
      </t>
    </mdx>
    <mdx n="0" f="v">
      <t c="5">
        <n x="14"/>
        <n x="15"/>
        <n x="69"/>
        <n x="70"/>
        <n x="78"/>
      </t>
    </mdx>
    <mdx n="0" f="v">
      <t c="5">
        <n x="14"/>
        <n x="15"/>
        <n x="73"/>
        <n x="74"/>
        <n x="78"/>
      </t>
    </mdx>
    <mdx n="0" f="v">
      <t c="4">
        <n x="75"/>
        <n x="15"/>
        <n x="16"/>
        <n x="78"/>
      </t>
    </mdx>
    <mdx n="0" f="v">
      <t c="5">
        <n x="75"/>
        <n x="15"/>
        <n x="17"/>
        <n x="18"/>
        <n x="78"/>
      </t>
    </mdx>
    <mdx n="0" f="v">
      <t c="5">
        <n x="75"/>
        <n x="15"/>
        <n x="19"/>
        <n x="20"/>
        <n x="78"/>
      </t>
    </mdx>
    <mdx n="0" f="v">
      <t c="5">
        <n x="75"/>
        <n x="15"/>
        <n x="21"/>
        <n x="22"/>
        <n x="78"/>
      </t>
    </mdx>
    <mdx n="0" f="v">
      <t c="5">
        <n x="75"/>
        <n x="15"/>
        <n x="23"/>
        <n x="24"/>
        <n x="78"/>
      </t>
    </mdx>
    <mdx n="0" f="v">
      <t c="5">
        <n x="75"/>
        <n x="15"/>
        <n x="25"/>
        <n x="26"/>
        <n x="78"/>
      </t>
    </mdx>
    <mdx n="0" f="v">
      <t c="5">
        <n x="75"/>
        <n x="15"/>
        <n x="27"/>
        <n x="28"/>
        <n x="78"/>
      </t>
    </mdx>
    <mdx n="0" f="v">
      <t c="5">
        <n x="75"/>
        <n x="15"/>
        <n x="29"/>
        <n x="30"/>
        <n x="78"/>
      </t>
    </mdx>
    <mdx n="0" f="v">
      <t c="5">
        <n x="75"/>
        <n x="15"/>
        <n x="31"/>
        <n x="32"/>
        <n x="78"/>
      </t>
    </mdx>
    <mdx n="0" f="v">
      <t c="5">
        <n x="75"/>
        <n x="15"/>
        <n x="33"/>
        <n x="34"/>
        <n x="78"/>
      </t>
    </mdx>
    <mdx n="0" f="v">
      <t c="5">
        <n x="75"/>
        <n x="15"/>
        <n x="35"/>
        <n x="36"/>
        <n x="78"/>
      </t>
    </mdx>
    <mdx n="0" f="v">
      <t c="5">
        <n x="75"/>
        <n x="15"/>
        <n x="37"/>
        <n x="38"/>
        <n x="78"/>
      </t>
    </mdx>
    <mdx n="0" f="v">
      <t c="5">
        <n x="75"/>
        <n x="15"/>
        <n x="39"/>
        <n x="40"/>
        <n x="78"/>
      </t>
    </mdx>
    <mdx n="0" f="v">
      <t c="5">
        <n x="75"/>
        <n x="15"/>
        <n x="41"/>
        <n x="42"/>
        <n x="78"/>
      </t>
    </mdx>
    <mdx n="0" f="v">
      <t c="5">
        <n x="75"/>
        <n x="15"/>
        <n x="43"/>
        <n x="44"/>
        <n x="78"/>
      </t>
    </mdx>
    <mdx n="0" f="v">
      <t c="5">
        <n x="75"/>
        <n x="15"/>
        <n x="45"/>
        <n x="46"/>
        <n x="78"/>
      </t>
    </mdx>
    <mdx n="0" f="v">
      <t c="5">
        <n x="75"/>
        <n x="15"/>
        <n x="47"/>
        <n x="48"/>
        <n x="78"/>
      </t>
    </mdx>
    <mdx n="0" f="v">
      <t c="5">
        <n x="75"/>
        <n x="15"/>
        <n x="49"/>
        <n x="50"/>
        <n x="78"/>
      </t>
    </mdx>
    <mdx n="0" f="v">
      <t c="5">
        <n x="75"/>
        <n x="15"/>
        <n x="51"/>
        <n x="52"/>
        <n x="78"/>
      </t>
    </mdx>
    <mdx n="0" f="v">
      <t c="5">
        <n x="75"/>
        <n x="15"/>
        <n x="53"/>
        <n x="54"/>
        <n x="78"/>
      </t>
    </mdx>
    <mdx n="0" f="v">
      <t c="5">
        <n x="75"/>
        <n x="15"/>
        <n x="55"/>
        <n x="56"/>
        <n x="78"/>
      </t>
    </mdx>
    <mdx n="0" f="v">
      <t c="5">
        <n x="75"/>
        <n x="15"/>
        <n x="57"/>
        <n x="58"/>
        <n x="78"/>
      </t>
    </mdx>
    <mdx n="0" f="v">
      <t c="5">
        <n x="75"/>
        <n x="15"/>
        <n x="59"/>
        <n x="60"/>
        <n x="78"/>
      </t>
    </mdx>
    <mdx n="0" f="v">
      <t c="5">
        <n x="75"/>
        <n x="15"/>
        <n x="61"/>
        <n x="62"/>
        <n x="78"/>
      </t>
    </mdx>
    <mdx n="0" f="v">
      <t c="5">
        <n x="75"/>
        <n x="15"/>
        <n x="63"/>
        <n x="64"/>
        <n x="78"/>
      </t>
    </mdx>
    <mdx n="0" f="v">
      <t c="5">
        <n x="75"/>
        <n x="15"/>
        <n x="65"/>
        <n x="66"/>
        <n x="78"/>
      </t>
    </mdx>
    <mdx n="0" f="v">
      <t c="5">
        <n x="75"/>
        <n x="15"/>
        <n x="67"/>
        <n x="68"/>
        <n x="78"/>
      </t>
    </mdx>
    <mdx n="0" f="v">
      <t c="5">
        <n x="75"/>
        <n x="15"/>
        <n x="69"/>
        <n x="70"/>
        <n x="78"/>
      </t>
    </mdx>
    <mdx n="0" f="v">
      <t c="5">
        <n x="75"/>
        <n x="15"/>
        <n x="71"/>
        <n x="72"/>
        <n x="78"/>
      </t>
    </mdx>
    <mdx n="0" f="v">
      <t c="5">
        <n x="75"/>
        <n x="15"/>
        <n x="73"/>
        <n x="74"/>
        <n x="78"/>
      </t>
    </mdx>
    <mdx n="0" f="v">
      <t c="4">
        <n x="14"/>
        <n x="15"/>
        <n x="16"/>
        <n x="79"/>
      </t>
    </mdx>
    <mdx n="0" f="v">
      <t c="5">
        <n x="14"/>
        <n x="15"/>
        <n x="17"/>
        <n x="18"/>
        <n x="79"/>
      </t>
    </mdx>
    <mdx n="0" f="v">
      <t c="5">
        <n x="14"/>
        <n x="15"/>
        <n x="19"/>
        <n x="20"/>
        <n x="79"/>
      </t>
    </mdx>
    <mdx n="0" f="v">
      <t c="5">
        <n x="14"/>
        <n x="15"/>
        <n x="21"/>
        <n x="22"/>
        <n x="79"/>
      </t>
    </mdx>
    <mdx n="0" f="v">
      <t c="5">
        <n x="14"/>
        <n x="15"/>
        <n x="23"/>
        <n x="24"/>
        <n x="79"/>
      </t>
    </mdx>
    <mdx n="0" f="v">
      <t c="5">
        <n x="14"/>
        <n x="15"/>
        <n x="25"/>
        <n x="26"/>
        <n x="79"/>
      </t>
    </mdx>
    <mdx n="0" f="v">
      <t c="5">
        <n x="14"/>
        <n x="15"/>
        <n x="27"/>
        <n x="28"/>
        <n x="79"/>
      </t>
    </mdx>
    <mdx n="0" f="v">
      <t c="5">
        <n x="14"/>
        <n x="15"/>
        <n x="29"/>
        <n x="30"/>
        <n x="79"/>
      </t>
    </mdx>
    <mdx n="0" f="v">
      <t c="5">
        <n x="14"/>
        <n x="15"/>
        <n x="31"/>
        <n x="32"/>
        <n x="79"/>
      </t>
    </mdx>
    <mdx n="0" f="v">
      <t c="5">
        <n x="14"/>
        <n x="15"/>
        <n x="33"/>
        <n x="34"/>
        <n x="79"/>
      </t>
    </mdx>
    <mdx n="0" f="v">
      <t c="5">
        <n x="14"/>
        <n x="15"/>
        <n x="35"/>
        <n x="36"/>
        <n x="79"/>
      </t>
    </mdx>
    <mdx n="0" f="v">
      <t c="5">
        <n x="14"/>
        <n x="15"/>
        <n x="37"/>
        <n x="38"/>
        <n x="79"/>
      </t>
    </mdx>
    <mdx n="0" f="v">
      <t c="5">
        <n x="14"/>
        <n x="15"/>
        <n x="39"/>
        <n x="40"/>
        <n x="79"/>
      </t>
    </mdx>
    <mdx n="0" f="v">
      <t c="5">
        <n x="14"/>
        <n x="15"/>
        <n x="41"/>
        <n x="42"/>
        <n x="79"/>
      </t>
    </mdx>
    <mdx n="0" f="v">
      <t c="5">
        <n x="14"/>
        <n x="15"/>
        <n x="43"/>
        <n x="44"/>
        <n x="79"/>
      </t>
    </mdx>
    <mdx n="0" f="v">
      <t c="5">
        <n x="14"/>
        <n x="15"/>
        <n x="45"/>
        <n x="46"/>
        <n x="79"/>
      </t>
    </mdx>
    <mdx n="0" f="v">
      <t c="5">
        <n x="14"/>
        <n x="15"/>
        <n x="47"/>
        <n x="48"/>
        <n x="79"/>
      </t>
    </mdx>
    <mdx n="0" f="v">
      <t c="5">
        <n x="14"/>
        <n x="15"/>
        <n x="49"/>
        <n x="50"/>
        <n x="79"/>
      </t>
    </mdx>
    <mdx n="0" f="v">
      <t c="5">
        <n x="14"/>
        <n x="15"/>
        <n x="51"/>
        <n x="52"/>
        <n x="79"/>
      </t>
    </mdx>
    <mdx n="0" f="v">
      <t c="5">
        <n x="14"/>
        <n x="15"/>
        <n x="53"/>
        <n x="54"/>
        <n x="79"/>
      </t>
    </mdx>
    <mdx n="0" f="v">
      <t c="5">
        <n x="14"/>
        <n x="15"/>
        <n x="55"/>
        <n x="56"/>
        <n x="79"/>
      </t>
    </mdx>
    <mdx n="0" f="v">
      <t c="5">
        <n x="14"/>
        <n x="15"/>
        <n x="57"/>
        <n x="58"/>
        <n x="79"/>
      </t>
    </mdx>
    <mdx n="0" f="v">
      <t c="5">
        <n x="14"/>
        <n x="15"/>
        <n x="59"/>
        <n x="60"/>
        <n x="79"/>
      </t>
    </mdx>
    <mdx n="0" f="v">
      <t c="5">
        <n x="14"/>
        <n x="15"/>
        <n x="61"/>
        <n x="62"/>
        <n x="79"/>
      </t>
    </mdx>
    <mdx n="0" f="v">
      <t c="5">
        <n x="14"/>
        <n x="15"/>
        <n x="63"/>
        <n x="64"/>
        <n x="79"/>
      </t>
    </mdx>
    <mdx n="0" f="v">
      <t c="5">
        <n x="14"/>
        <n x="15"/>
        <n x="65"/>
        <n x="66"/>
        <n x="79"/>
      </t>
    </mdx>
    <mdx n="0" f="v">
      <t c="5">
        <n x="14"/>
        <n x="15"/>
        <n x="67"/>
        <n x="68"/>
        <n x="79"/>
      </t>
    </mdx>
    <mdx n="0" f="v">
      <t c="5">
        <n x="14"/>
        <n x="15"/>
        <n x="69"/>
        <n x="70"/>
        <n x="79"/>
      </t>
    </mdx>
    <mdx n="0" f="v">
      <t c="5">
        <n x="14"/>
        <n x="15"/>
        <n x="73"/>
        <n x="74"/>
        <n x="79"/>
      </t>
    </mdx>
    <mdx n="0" f="v">
      <t c="4">
        <n x="75"/>
        <n x="15"/>
        <n x="16"/>
        <n x="79"/>
      </t>
    </mdx>
    <mdx n="0" f="v">
      <t c="5">
        <n x="75"/>
        <n x="15"/>
        <n x="17"/>
        <n x="18"/>
        <n x="79"/>
      </t>
    </mdx>
    <mdx n="0" f="v">
      <t c="5">
        <n x="75"/>
        <n x="15"/>
        <n x="19"/>
        <n x="20"/>
        <n x="79"/>
      </t>
    </mdx>
    <mdx n="0" f="v">
      <t c="5">
        <n x="75"/>
        <n x="15"/>
        <n x="21"/>
        <n x="22"/>
        <n x="79"/>
      </t>
    </mdx>
    <mdx n="0" f="v">
      <t c="5">
        <n x="75"/>
        <n x="15"/>
        <n x="23"/>
        <n x="24"/>
        <n x="79"/>
      </t>
    </mdx>
    <mdx n="0" f="v">
      <t c="5">
        <n x="75"/>
        <n x="15"/>
        <n x="25"/>
        <n x="26"/>
        <n x="79"/>
      </t>
    </mdx>
    <mdx n="0" f="v">
      <t c="5">
        <n x="75"/>
        <n x="15"/>
        <n x="27"/>
        <n x="28"/>
        <n x="79"/>
      </t>
    </mdx>
    <mdx n="0" f="v">
      <t c="5">
        <n x="75"/>
        <n x="15"/>
        <n x="29"/>
        <n x="30"/>
        <n x="79"/>
      </t>
    </mdx>
    <mdx n="0" f="v">
      <t c="5">
        <n x="75"/>
        <n x="15"/>
        <n x="31"/>
        <n x="32"/>
        <n x="79"/>
      </t>
    </mdx>
    <mdx n="0" f="v">
      <t c="5">
        <n x="75"/>
        <n x="15"/>
        <n x="33"/>
        <n x="34"/>
        <n x="79"/>
      </t>
    </mdx>
    <mdx n="0" f="v">
      <t c="5">
        <n x="75"/>
        <n x="15"/>
        <n x="35"/>
        <n x="36"/>
        <n x="79"/>
      </t>
    </mdx>
    <mdx n="0" f="v">
      <t c="5">
        <n x="75"/>
        <n x="15"/>
        <n x="37"/>
        <n x="38"/>
        <n x="79"/>
      </t>
    </mdx>
    <mdx n="0" f="v">
      <t c="5">
        <n x="75"/>
        <n x="15"/>
        <n x="39"/>
        <n x="40"/>
        <n x="79"/>
      </t>
    </mdx>
    <mdx n="0" f="v">
      <t c="5">
        <n x="75"/>
        <n x="15"/>
        <n x="41"/>
        <n x="42"/>
        <n x="79"/>
      </t>
    </mdx>
    <mdx n="0" f="v">
      <t c="5">
        <n x="75"/>
        <n x="15"/>
        <n x="43"/>
        <n x="44"/>
        <n x="79"/>
      </t>
    </mdx>
    <mdx n="0" f="v">
      <t c="5">
        <n x="75"/>
        <n x="15"/>
        <n x="45"/>
        <n x="46"/>
        <n x="79"/>
      </t>
    </mdx>
    <mdx n="0" f="v">
      <t c="5">
        <n x="75"/>
        <n x="15"/>
        <n x="47"/>
        <n x="48"/>
        <n x="79"/>
      </t>
    </mdx>
    <mdx n="0" f="v">
      <t c="5">
        <n x="75"/>
        <n x="15"/>
        <n x="49"/>
        <n x="50"/>
        <n x="79"/>
      </t>
    </mdx>
    <mdx n="0" f="v">
      <t c="5">
        <n x="75"/>
        <n x="15"/>
        <n x="51"/>
        <n x="52"/>
        <n x="79"/>
      </t>
    </mdx>
    <mdx n="0" f="v">
      <t c="5">
        <n x="75"/>
        <n x="15"/>
        <n x="53"/>
        <n x="54"/>
        <n x="79"/>
      </t>
    </mdx>
    <mdx n="0" f="v">
      <t c="5">
        <n x="75"/>
        <n x="15"/>
        <n x="55"/>
        <n x="56"/>
        <n x="79"/>
      </t>
    </mdx>
    <mdx n="0" f="v">
      <t c="5">
        <n x="75"/>
        <n x="15"/>
        <n x="57"/>
        <n x="58"/>
        <n x="79"/>
      </t>
    </mdx>
    <mdx n="0" f="v">
      <t c="5">
        <n x="75"/>
        <n x="15"/>
        <n x="59"/>
        <n x="60"/>
        <n x="79"/>
      </t>
    </mdx>
    <mdx n="0" f="v">
      <t c="5">
        <n x="75"/>
        <n x="15"/>
        <n x="61"/>
        <n x="62"/>
        <n x="79"/>
      </t>
    </mdx>
    <mdx n="0" f="v">
      <t c="5">
        <n x="75"/>
        <n x="15"/>
        <n x="63"/>
        <n x="64"/>
        <n x="79"/>
      </t>
    </mdx>
    <mdx n="0" f="v">
      <t c="5">
        <n x="75"/>
        <n x="15"/>
        <n x="65"/>
        <n x="66"/>
        <n x="79"/>
      </t>
    </mdx>
    <mdx n="0" f="v">
      <t c="5">
        <n x="75"/>
        <n x="15"/>
        <n x="67"/>
        <n x="68"/>
        <n x="79"/>
      </t>
    </mdx>
    <mdx n="0" f="v">
      <t c="5">
        <n x="75"/>
        <n x="15"/>
        <n x="69"/>
        <n x="70"/>
        <n x="79"/>
      </t>
    </mdx>
    <mdx n="0" f="v">
      <t c="5">
        <n x="75"/>
        <n x="15"/>
        <n x="71"/>
        <n x="72"/>
        <n x="79"/>
      </t>
    </mdx>
    <mdx n="0" f="v">
      <t c="5">
        <n x="75"/>
        <n x="15"/>
        <n x="73"/>
        <n x="74"/>
        <n x="79"/>
      </t>
    </mdx>
  </mdxMetadata>
  <valueMetadata count="998">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bk>
      <rc t="1" v="30"/>
    </bk>
    <bk>
      <rc t="1" v="31"/>
    </bk>
    <bk>
      <rc t="1" v="32"/>
    </bk>
    <bk>
      <rc t="1" v="33"/>
    </bk>
    <bk>
      <rc t="1" v="34"/>
    </bk>
    <bk>
      <rc t="1" v="35"/>
    </bk>
    <bk>
      <rc t="1" v="36"/>
    </bk>
    <bk>
      <rc t="1" v="37"/>
    </bk>
    <bk>
      <rc t="1" v="38"/>
    </bk>
    <bk>
      <rc t="1" v="39"/>
    </bk>
    <bk>
      <rc t="1" v="40"/>
    </bk>
    <bk>
      <rc t="1" v="41"/>
    </bk>
    <bk>
      <rc t="1" v="42"/>
    </bk>
    <bk>
      <rc t="1" v="43"/>
    </bk>
    <bk>
      <rc t="1" v="44"/>
    </bk>
    <bk>
      <rc t="1" v="45"/>
    </bk>
    <bk>
      <rc t="1" v="46"/>
    </bk>
    <bk>
      <rc t="1" v="47"/>
    </bk>
    <bk>
      <rc t="1" v="48"/>
    </bk>
    <bk>
      <rc t="1" v="49"/>
    </bk>
    <bk>
      <rc t="1" v="50"/>
    </bk>
    <bk>
      <rc t="1" v="51"/>
    </bk>
    <bk>
      <rc t="1" v="52"/>
    </bk>
    <bk>
      <rc t="1" v="53"/>
    </bk>
    <bk>
      <rc t="1" v="54"/>
    </bk>
    <bk>
      <rc t="1" v="55"/>
    </bk>
    <bk>
      <rc t="1" v="56"/>
    </bk>
    <bk>
      <rc t="1" v="57"/>
    </bk>
    <bk>
      <rc t="1" v="58"/>
    </bk>
    <bk>
      <rc t="1" v="59"/>
    </bk>
    <bk>
      <rc t="1" v="60"/>
    </bk>
    <bk>
      <rc t="1" v="61"/>
    </bk>
    <bk>
      <rc t="1" v="62"/>
    </bk>
    <bk>
      <rc t="1" v="63"/>
    </bk>
    <bk>
      <rc t="1" v="64"/>
    </bk>
    <bk>
      <rc t="1" v="65"/>
    </bk>
    <bk>
      <rc t="1" v="66"/>
    </bk>
    <bk>
      <rc t="1" v="67"/>
    </bk>
    <bk>
      <rc t="1" v="68"/>
    </bk>
    <bk>
      <rc t="1" v="69"/>
    </bk>
    <bk>
      <rc t="1" v="70"/>
    </bk>
    <bk>
      <rc t="1" v="71"/>
    </bk>
    <bk>
      <rc t="1" v="72"/>
    </bk>
    <bk>
      <rc t="1" v="73"/>
    </bk>
    <bk>
      <rc t="1" v="74"/>
    </bk>
    <bk>
      <rc t="1" v="75"/>
    </bk>
    <bk>
      <rc t="1" v="76"/>
    </bk>
    <bk>
      <rc t="1" v="77"/>
    </bk>
    <bk>
      <rc t="1" v="78"/>
    </bk>
    <bk>
      <rc t="1" v="79"/>
    </bk>
    <bk>
      <rc t="1" v="80"/>
    </bk>
    <bk>
      <rc t="1" v="81"/>
    </bk>
    <bk>
      <rc t="1" v="82"/>
    </bk>
    <bk>
      <rc t="1" v="83"/>
    </bk>
    <bk>
      <rc t="1" v="84"/>
    </bk>
    <bk>
      <rc t="1" v="85"/>
    </bk>
    <bk>
      <rc t="1" v="86"/>
    </bk>
    <bk>
      <rc t="1" v="87"/>
    </bk>
    <bk>
      <rc t="1" v="88"/>
    </bk>
    <bk>
      <rc t="1" v="89"/>
    </bk>
    <bk>
      <rc t="1" v="90"/>
    </bk>
    <bk>
      <rc t="1" v="91"/>
    </bk>
    <bk>
      <rc t="1" v="92"/>
    </bk>
    <bk>
      <rc t="1" v="93"/>
    </bk>
    <bk>
      <rc t="1" v="94"/>
    </bk>
    <bk>
      <rc t="1" v="95"/>
    </bk>
    <bk>
      <rc t="1" v="96"/>
    </bk>
    <bk>
      <rc t="1" v="97"/>
    </bk>
    <bk>
      <rc t="1" v="98"/>
    </bk>
    <bk>
      <rc t="1" v="99"/>
    </bk>
    <bk>
      <rc t="1" v="100"/>
    </bk>
    <bk>
      <rc t="1" v="101"/>
    </bk>
    <bk>
      <rc t="1" v="102"/>
    </bk>
    <bk>
      <rc t="1" v="103"/>
    </bk>
    <bk>
      <rc t="1" v="104"/>
    </bk>
    <bk>
      <rc t="1" v="105"/>
    </bk>
    <bk>
      <rc t="1" v="106"/>
    </bk>
    <bk>
      <rc t="1" v="107"/>
    </bk>
    <bk>
      <rc t="1" v="108"/>
    </bk>
    <bk>
      <rc t="1" v="109"/>
    </bk>
    <bk>
      <rc t="1" v="110"/>
    </bk>
    <bk>
      <rc t="1" v="111"/>
    </bk>
    <bk>
      <rc t="1" v="112"/>
    </bk>
    <bk>
      <rc t="1" v="113"/>
    </bk>
    <bk>
      <rc t="1" v="114"/>
    </bk>
    <bk>
      <rc t="1" v="115"/>
    </bk>
    <bk>
      <rc t="1" v="116"/>
    </bk>
    <bk>
      <rc t="1" v="117"/>
    </bk>
    <bk>
      <rc t="1" v="118"/>
    </bk>
    <bk>
      <rc t="1" v="119"/>
    </bk>
    <bk>
      <rc t="1" v="120"/>
    </bk>
    <bk>
      <rc t="1" v="121"/>
    </bk>
    <bk>
      <rc t="1" v="122"/>
    </bk>
    <bk>
      <rc t="1" v="123"/>
    </bk>
    <bk>
      <rc t="1" v="124"/>
    </bk>
    <bk>
      <rc t="1" v="125"/>
    </bk>
    <bk>
      <rc t="1" v="126"/>
    </bk>
    <bk>
      <rc t="1" v="127"/>
    </bk>
    <bk>
      <rc t="1" v="128"/>
    </bk>
    <bk>
      <rc t="1" v="129"/>
    </bk>
    <bk>
      <rc t="1" v="130"/>
    </bk>
    <bk>
      <rc t="1" v="131"/>
    </bk>
    <bk>
      <rc t="1" v="132"/>
    </bk>
    <bk>
      <rc t="1" v="133"/>
    </bk>
    <bk>
      <rc t="1" v="134"/>
    </bk>
    <bk>
      <rc t="1" v="135"/>
    </bk>
    <bk>
      <rc t="1" v="136"/>
    </bk>
    <bk>
      <rc t="1" v="137"/>
    </bk>
    <bk>
      <rc t="1" v="138"/>
    </bk>
    <bk>
      <rc t="1" v="139"/>
    </bk>
    <bk>
      <rc t="1" v="140"/>
    </bk>
    <bk>
      <rc t="1" v="141"/>
    </bk>
    <bk>
      <rc t="1" v="142"/>
    </bk>
    <bk>
      <rc t="1" v="143"/>
    </bk>
    <bk>
      <rc t="1" v="144"/>
    </bk>
    <bk>
      <rc t="1" v="145"/>
    </bk>
    <bk>
      <rc t="1" v="146"/>
    </bk>
    <bk>
      <rc t="1" v="147"/>
    </bk>
    <bk>
      <rc t="1" v="148"/>
    </bk>
    <bk>
      <rc t="1" v="149"/>
    </bk>
    <bk>
      <rc t="1" v="150"/>
    </bk>
    <bk>
      <rc t="1" v="151"/>
    </bk>
    <bk>
      <rc t="1" v="152"/>
    </bk>
    <bk>
      <rc t="1" v="153"/>
    </bk>
    <bk>
      <rc t="1" v="154"/>
    </bk>
    <bk>
      <rc t="1" v="155"/>
    </bk>
    <bk>
      <rc t="1" v="156"/>
    </bk>
    <bk>
      <rc t="1" v="157"/>
    </bk>
    <bk>
      <rc t="1" v="158"/>
    </bk>
    <bk>
      <rc t="1" v="159"/>
    </bk>
    <bk>
      <rc t="1" v="160"/>
    </bk>
    <bk>
      <rc t="1" v="161"/>
    </bk>
    <bk>
      <rc t="1" v="162"/>
    </bk>
    <bk>
      <rc t="1" v="163"/>
    </bk>
    <bk>
      <rc t="1" v="164"/>
    </bk>
    <bk>
      <rc t="1" v="165"/>
    </bk>
    <bk>
      <rc t="1" v="166"/>
    </bk>
    <bk>
      <rc t="1" v="167"/>
    </bk>
    <bk>
      <rc t="1" v="168"/>
    </bk>
    <bk>
      <rc t="1" v="169"/>
    </bk>
    <bk>
      <rc t="1" v="170"/>
    </bk>
    <bk>
      <rc t="1" v="171"/>
    </bk>
    <bk>
      <rc t="1" v="172"/>
    </bk>
    <bk>
      <rc t="1" v="173"/>
    </bk>
    <bk>
      <rc t="1" v="174"/>
    </bk>
    <bk>
      <rc t="1" v="175"/>
    </bk>
    <bk>
      <rc t="1" v="176"/>
    </bk>
    <bk>
      <rc t="1" v="177"/>
    </bk>
    <bk>
      <rc t="1" v="178"/>
    </bk>
    <bk>
      <rc t="1" v="179"/>
    </bk>
    <bk>
      <rc t="1" v="180"/>
    </bk>
    <bk>
      <rc t="1" v="181"/>
    </bk>
    <bk>
      <rc t="1" v="182"/>
    </bk>
    <bk>
      <rc t="1" v="183"/>
    </bk>
    <bk>
      <rc t="1" v="184"/>
    </bk>
    <bk>
      <rc t="1" v="185"/>
    </bk>
    <bk>
      <rc t="1" v="186"/>
    </bk>
    <bk>
      <rc t="1" v="187"/>
    </bk>
    <bk>
      <rc t="1" v="188"/>
    </bk>
    <bk>
      <rc t="1" v="189"/>
    </bk>
    <bk>
      <rc t="1" v="190"/>
    </bk>
    <bk>
      <rc t="1" v="191"/>
    </bk>
    <bk>
      <rc t="1" v="192"/>
    </bk>
    <bk>
      <rc t="1" v="193"/>
    </bk>
    <bk>
      <rc t="1" v="194"/>
    </bk>
    <bk>
      <rc t="1" v="195"/>
    </bk>
    <bk>
      <rc t="1" v="196"/>
    </bk>
    <bk>
      <rc t="1" v="197"/>
    </bk>
    <bk>
      <rc t="1" v="198"/>
    </bk>
    <bk>
      <rc t="1" v="199"/>
    </bk>
    <bk>
      <rc t="1" v="200"/>
    </bk>
    <bk>
      <rc t="1" v="201"/>
    </bk>
    <bk>
      <rc t="1" v="202"/>
    </bk>
    <bk>
      <rc t="1" v="203"/>
    </bk>
    <bk>
      <rc t="1" v="204"/>
    </bk>
    <bk>
      <rc t="1" v="205"/>
    </bk>
    <bk>
      <rc t="1" v="206"/>
    </bk>
    <bk>
      <rc t="1" v="207"/>
    </bk>
    <bk>
      <rc t="1" v="208"/>
    </bk>
    <bk>
      <rc t="1" v="209"/>
    </bk>
    <bk>
      <rc t="1" v="210"/>
    </bk>
    <bk>
      <rc t="1" v="211"/>
    </bk>
    <bk>
      <rc t="1" v="212"/>
    </bk>
    <bk>
      <rc t="1" v="213"/>
    </bk>
    <bk>
      <rc t="1" v="214"/>
    </bk>
    <bk>
      <rc t="1" v="215"/>
    </bk>
    <bk>
      <rc t="1" v="216"/>
    </bk>
    <bk>
      <rc t="1" v="217"/>
    </bk>
    <bk>
      <rc t="1" v="218"/>
    </bk>
    <bk>
      <rc t="1" v="219"/>
    </bk>
    <bk>
      <rc t="1" v="220"/>
    </bk>
    <bk>
      <rc t="1" v="221"/>
    </bk>
    <bk>
      <rc t="1" v="222"/>
    </bk>
    <bk>
      <rc t="1" v="223"/>
    </bk>
    <bk>
      <rc t="1" v="224"/>
    </bk>
    <bk>
      <rc t="1" v="225"/>
    </bk>
    <bk>
      <rc t="1" v="226"/>
    </bk>
    <bk>
      <rc t="1" v="227"/>
    </bk>
    <bk>
      <rc t="1" v="228"/>
    </bk>
    <bk>
      <rc t="1" v="229"/>
    </bk>
    <bk>
      <rc t="1" v="230"/>
    </bk>
    <bk>
      <rc t="1" v="231"/>
    </bk>
    <bk>
      <rc t="1" v="232"/>
    </bk>
    <bk>
      <rc t="1" v="233"/>
    </bk>
    <bk>
      <rc t="1" v="234"/>
    </bk>
    <bk>
      <rc t="1" v="235"/>
    </bk>
    <bk>
      <rc t="1" v="236"/>
    </bk>
    <bk>
      <rc t="1" v="237"/>
    </bk>
    <bk>
      <rc t="1" v="238"/>
    </bk>
    <bk>
      <rc t="1" v="239"/>
    </bk>
    <bk>
      <rc t="1" v="240"/>
    </bk>
    <bk>
      <rc t="1" v="241"/>
    </bk>
    <bk>
      <rc t="1" v="242"/>
    </bk>
    <bk>
      <rc t="1" v="243"/>
    </bk>
    <bk>
      <rc t="1" v="244"/>
    </bk>
    <bk>
      <rc t="1" v="245"/>
    </bk>
    <bk>
      <rc t="1" v="246"/>
    </bk>
    <bk>
      <rc t="1" v="247"/>
    </bk>
    <bk>
      <rc t="1" v="248"/>
    </bk>
    <bk>
      <rc t="1" v="249"/>
    </bk>
    <bk>
      <rc t="1" v="250"/>
    </bk>
    <bk>
      <rc t="1" v="251"/>
    </bk>
    <bk>
      <rc t="1" v="252"/>
    </bk>
    <bk>
      <rc t="1" v="253"/>
    </bk>
    <bk>
      <rc t="1" v="254"/>
    </bk>
    <bk>
      <rc t="1" v="255"/>
    </bk>
    <bk>
      <rc t="1" v="256"/>
    </bk>
    <bk>
      <rc t="1" v="257"/>
    </bk>
    <bk>
      <rc t="1" v="258"/>
    </bk>
    <bk>
      <rc t="1" v="259"/>
    </bk>
    <bk>
      <rc t="1" v="260"/>
    </bk>
    <bk>
      <rc t="1" v="261"/>
    </bk>
    <bk>
      <rc t="1" v="262"/>
    </bk>
    <bk>
      <rc t="1" v="263"/>
    </bk>
    <bk>
      <rc t="1" v="264"/>
    </bk>
    <bk>
      <rc t="1" v="265"/>
    </bk>
    <bk>
      <rc t="1" v="266"/>
    </bk>
    <bk>
      <rc t="1" v="267"/>
    </bk>
    <bk>
      <rc t="1" v="268"/>
    </bk>
    <bk>
      <rc t="1" v="269"/>
    </bk>
    <bk>
      <rc t="1" v="270"/>
    </bk>
    <bk>
      <rc t="1" v="271"/>
    </bk>
    <bk>
      <rc t="1" v="272"/>
    </bk>
    <bk>
      <rc t="1" v="273"/>
    </bk>
    <bk>
      <rc t="1" v="274"/>
    </bk>
    <bk>
      <rc t="1" v="275"/>
    </bk>
    <bk>
      <rc t="1" v="276"/>
    </bk>
    <bk>
      <rc t="1" v="277"/>
    </bk>
    <bk>
      <rc t="1" v="278"/>
    </bk>
    <bk>
      <rc t="1" v="279"/>
    </bk>
    <bk>
      <rc t="1" v="280"/>
    </bk>
    <bk>
      <rc t="1" v="281"/>
    </bk>
    <bk>
      <rc t="1" v="282"/>
    </bk>
    <bk>
      <rc t="1" v="283"/>
    </bk>
    <bk>
      <rc t="1" v="284"/>
    </bk>
    <bk>
      <rc t="1" v="285"/>
    </bk>
    <bk>
      <rc t="1" v="286"/>
    </bk>
    <bk>
      <rc t="1" v="287"/>
    </bk>
    <bk>
      <rc t="1" v="288"/>
    </bk>
    <bk>
      <rc t="1" v="289"/>
    </bk>
    <bk>
      <rc t="1" v="290"/>
    </bk>
    <bk>
      <rc t="1" v="291"/>
    </bk>
    <bk>
      <rc t="1" v="292"/>
    </bk>
    <bk>
      <rc t="1" v="293"/>
    </bk>
    <bk>
      <rc t="1" v="294"/>
    </bk>
    <bk>
      <rc t="1" v="295"/>
    </bk>
    <bk>
      <rc t="1" v="296"/>
    </bk>
    <bk>
      <rc t="1" v="297"/>
    </bk>
    <bk>
      <rc t="1" v="298"/>
    </bk>
    <bk>
      <rc t="1" v="299"/>
    </bk>
    <bk>
      <rc t="1" v="300"/>
    </bk>
    <bk>
      <rc t="1" v="301"/>
    </bk>
    <bk>
      <rc t="1" v="302"/>
    </bk>
    <bk>
      <rc t="1" v="303"/>
    </bk>
    <bk>
      <rc t="1" v="304"/>
    </bk>
    <bk>
      <rc t="1" v="305"/>
    </bk>
    <bk>
      <rc t="1" v="306"/>
    </bk>
    <bk>
      <rc t="1" v="307"/>
    </bk>
    <bk>
      <rc t="1" v="308"/>
    </bk>
    <bk>
      <rc t="1" v="309"/>
    </bk>
    <bk>
      <rc t="1" v="310"/>
    </bk>
    <bk>
      <rc t="1" v="311"/>
    </bk>
    <bk>
      <rc t="1" v="312"/>
    </bk>
    <bk>
      <rc t="1" v="313"/>
    </bk>
    <bk>
      <rc t="1" v="314"/>
    </bk>
    <bk>
      <rc t="1" v="315"/>
    </bk>
    <bk>
      <rc t="1" v="316"/>
    </bk>
    <bk>
      <rc t="1" v="317"/>
    </bk>
    <bk>
      <rc t="1" v="318"/>
    </bk>
    <bk>
      <rc t="1" v="319"/>
    </bk>
    <bk>
      <rc t="1" v="320"/>
    </bk>
    <bk>
      <rc t="1" v="321"/>
    </bk>
    <bk>
      <rc t="1" v="322"/>
    </bk>
    <bk>
      <rc t="1" v="323"/>
    </bk>
    <bk>
      <rc t="1" v="324"/>
    </bk>
    <bk>
      <rc t="1" v="325"/>
    </bk>
    <bk>
      <rc t="1" v="326"/>
    </bk>
    <bk>
      <rc t="1" v="327"/>
    </bk>
    <bk>
      <rc t="1" v="328"/>
    </bk>
    <bk>
      <rc t="1" v="329"/>
    </bk>
    <bk>
      <rc t="1" v="330"/>
    </bk>
    <bk>
      <rc t="1" v="331"/>
    </bk>
    <bk>
      <rc t="1" v="332"/>
    </bk>
    <bk>
      <rc t="1" v="333"/>
    </bk>
    <bk>
      <rc t="1" v="334"/>
    </bk>
    <bk>
      <rc t="1" v="335"/>
    </bk>
    <bk>
      <rc t="1" v="336"/>
    </bk>
    <bk>
      <rc t="1" v="337"/>
    </bk>
    <bk>
      <rc t="1" v="338"/>
    </bk>
    <bk>
      <rc t="1" v="339"/>
    </bk>
    <bk>
      <rc t="1" v="340"/>
    </bk>
    <bk>
      <rc t="1" v="341"/>
    </bk>
    <bk>
      <rc t="1" v="342"/>
    </bk>
    <bk>
      <rc t="1" v="343"/>
    </bk>
    <bk>
      <rc t="1" v="344"/>
    </bk>
    <bk>
      <rc t="1" v="345"/>
    </bk>
    <bk>
      <rc t="1" v="346"/>
    </bk>
    <bk>
      <rc t="1" v="347"/>
    </bk>
    <bk>
      <rc t="1" v="348"/>
    </bk>
    <bk>
      <rc t="1" v="349"/>
    </bk>
    <bk>
      <rc t="1" v="350"/>
    </bk>
    <bk>
      <rc t="1" v="351"/>
    </bk>
    <bk>
      <rc t="1" v="352"/>
    </bk>
    <bk>
      <rc t="1" v="353"/>
    </bk>
    <bk>
      <rc t="1" v="354"/>
    </bk>
    <bk>
      <rc t="1" v="355"/>
    </bk>
    <bk>
      <rc t="1" v="356"/>
    </bk>
    <bk>
      <rc t="1" v="357"/>
    </bk>
    <bk>
      <rc t="1" v="358"/>
    </bk>
    <bk>
      <rc t="1" v="359"/>
    </bk>
    <bk>
      <rc t="1" v="360"/>
    </bk>
    <bk>
      <rc t="1" v="361"/>
    </bk>
    <bk>
      <rc t="1" v="362"/>
    </bk>
    <bk>
      <rc t="1" v="363"/>
    </bk>
    <bk>
      <rc t="1" v="364"/>
    </bk>
    <bk>
      <rc t="1" v="365"/>
    </bk>
    <bk>
      <rc t="1" v="366"/>
    </bk>
    <bk>
      <rc t="1" v="367"/>
    </bk>
    <bk>
      <rc t="1" v="368"/>
    </bk>
    <bk>
      <rc t="1" v="369"/>
    </bk>
    <bk>
      <rc t="1" v="370"/>
    </bk>
    <bk>
      <rc t="1" v="371"/>
    </bk>
    <bk>
      <rc t="1" v="372"/>
    </bk>
    <bk>
      <rc t="1" v="373"/>
    </bk>
    <bk>
      <rc t="1" v="374"/>
    </bk>
    <bk>
      <rc t="1" v="375"/>
    </bk>
    <bk>
      <rc t="1" v="376"/>
    </bk>
    <bk>
      <rc t="1" v="377"/>
    </bk>
    <bk>
      <rc t="1" v="378"/>
    </bk>
    <bk>
      <rc t="1" v="379"/>
    </bk>
    <bk>
      <rc t="1" v="380"/>
    </bk>
    <bk>
      <rc t="1" v="381"/>
    </bk>
    <bk>
      <rc t="1" v="382"/>
    </bk>
    <bk>
      <rc t="1" v="383"/>
    </bk>
    <bk>
      <rc t="1" v="384"/>
    </bk>
    <bk>
      <rc t="1" v="385"/>
    </bk>
    <bk>
      <rc t="1" v="386"/>
    </bk>
    <bk>
      <rc t="1" v="387"/>
    </bk>
    <bk>
      <rc t="1" v="388"/>
    </bk>
    <bk>
      <rc t="1" v="389"/>
    </bk>
    <bk>
      <rc t="1" v="390"/>
    </bk>
    <bk>
      <rc t="1" v="391"/>
    </bk>
    <bk>
      <rc t="1" v="392"/>
    </bk>
    <bk>
      <rc t="1" v="393"/>
    </bk>
    <bk>
      <rc t="1" v="394"/>
    </bk>
    <bk>
      <rc t="1" v="395"/>
    </bk>
    <bk>
      <rc t="1" v="396"/>
    </bk>
    <bk>
      <rc t="1" v="397"/>
    </bk>
    <bk>
      <rc t="1" v="398"/>
    </bk>
    <bk>
      <rc t="1" v="399"/>
    </bk>
    <bk>
      <rc t="1" v="400"/>
    </bk>
    <bk>
      <rc t="1" v="401"/>
    </bk>
    <bk>
      <rc t="1" v="402"/>
    </bk>
    <bk>
      <rc t="1" v="403"/>
    </bk>
    <bk>
      <rc t="1" v="404"/>
    </bk>
    <bk>
      <rc t="1" v="405"/>
    </bk>
    <bk>
      <rc t="1" v="406"/>
    </bk>
    <bk>
      <rc t="1" v="407"/>
    </bk>
    <bk>
      <rc t="1" v="408"/>
    </bk>
    <bk>
      <rc t="1" v="409"/>
    </bk>
    <bk>
      <rc t="1" v="410"/>
    </bk>
    <bk>
      <rc t="1" v="411"/>
    </bk>
    <bk>
      <rc t="1" v="412"/>
    </bk>
    <bk>
      <rc t="1" v="413"/>
    </bk>
    <bk>
      <rc t="1" v="414"/>
    </bk>
    <bk>
      <rc t="1" v="415"/>
    </bk>
    <bk>
      <rc t="1" v="416"/>
    </bk>
    <bk>
      <rc t="1" v="417"/>
    </bk>
    <bk>
      <rc t="1" v="418"/>
    </bk>
    <bk>
      <rc t="1" v="419"/>
    </bk>
    <bk>
      <rc t="1" v="420"/>
    </bk>
    <bk>
      <rc t="1" v="421"/>
    </bk>
    <bk>
      <rc t="1" v="422"/>
    </bk>
    <bk>
      <rc t="1" v="423"/>
    </bk>
    <bk>
      <rc t="1" v="424"/>
    </bk>
    <bk>
      <rc t="1" v="425"/>
    </bk>
    <bk>
      <rc t="1" v="426"/>
    </bk>
    <bk>
      <rc t="1" v="427"/>
    </bk>
    <bk>
      <rc t="1" v="428"/>
    </bk>
    <bk>
      <rc t="1" v="429"/>
    </bk>
    <bk>
      <rc t="1" v="430"/>
    </bk>
    <bk>
      <rc t="1" v="431"/>
    </bk>
    <bk>
      <rc t="1" v="432"/>
    </bk>
    <bk>
      <rc t="1" v="433"/>
    </bk>
    <bk>
      <rc t="1" v="434"/>
    </bk>
    <bk>
      <rc t="1" v="435"/>
    </bk>
    <bk>
      <rc t="1" v="436"/>
    </bk>
    <bk>
      <rc t="1" v="437"/>
    </bk>
    <bk>
      <rc t="1" v="438"/>
    </bk>
    <bk>
      <rc t="1" v="439"/>
    </bk>
    <bk>
      <rc t="1" v="440"/>
    </bk>
    <bk>
      <rc t="1" v="441"/>
    </bk>
    <bk>
      <rc t="1" v="442"/>
    </bk>
    <bk>
      <rc t="1" v="443"/>
    </bk>
    <bk>
      <rc t="1" v="444"/>
    </bk>
    <bk>
      <rc t="1" v="445"/>
    </bk>
    <bk>
      <rc t="1" v="446"/>
    </bk>
    <bk>
      <rc t="1" v="447"/>
    </bk>
    <bk>
      <rc t="1" v="448"/>
    </bk>
    <bk>
      <rc t="1" v="449"/>
    </bk>
    <bk>
      <rc t="1" v="450"/>
    </bk>
    <bk>
      <rc t="1" v="451"/>
    </bk>
    <bk>
      <rc t="1" v="452"/>
    </bk>
    <bk>
      <rc t="1" v="453"/>
    </bk>
    <bk>
      <rc t="1" v="454"/>
    </bk>
    <bk>
      <rc t="1" v="455"/>
    </bk>
    <bk>
      <rc t="1" v="456"/>
    </bk>
    <bk>
      <rc t="1" v="457"/>
    </bk>
    <bk>
      <rc t="1" v="458"/>
    </bk>
    <bk>
      <rc t="1" v="459"/>
    </bk>
    <bk>
      <rc t="1" v="460"/>
    </bk>
    <bk>
      <rc t="1" v="461"/>
    </bk>
    <bk>
      <rc t="1" v="462"/>
    </bk>
    <bk>
      <rc t="1" v="463"/>
    </bk>
    <bk>
      <rc t="1" v="464"/>
    </bk>
    <bk>
      <rc t="1" v="465"/>
    </bk>
    <bk>
      <rc t="1" v="466"/>
    </bk>
    <bk>
      <rc t="1" v="467"/>
    </bk>
    <bk>
      <rc t="1" v="468"/>
    </bk>
    <bk>
      <rc t="1" v="469"/>
    </bk>
    <bk>
      <rc t="1" v="470"/>
    </bk>
    <bk>
      <rc t="1" v="471"/>
    </bk>
    <bk>
      <rc t="1" v="472"/>
    </bk>
    <bk>
      <rc t="1" v="473"/>
    </bk>
    <bk>
      <rc t="1" v="474"/>
    </bk>
    <bk>
      <rc t="1" v="475"/>
    </bk>
    <bk>
      <rc t="1" v="476"/>
    </bk>
    <bk>
      <rc t="1" v="477"/>
    </bk>
    <bk>
      <rc t="1" v="478"/>
    </bk>
    <bk>
      <rc t="1" v="479"/>
    </bk>
    <bk>
      <rc t="1" v="480"/>
    </bk>
    <bk>
      <rc t="1" v="481"/>
    </bk>
    <bk>
      <rc t="1" v="482"/>
    </bk>
    <bk>
      <rc t="1" v="483"/>
    </bk>
    <bk>
      <rc t="1" v="484"/>
    </bk>
    <bk>
      <rc t="1" v="485"/>
    </bk>
    <bk>
      <rc t="1" v="486"/>
    </bk>
    <bk>
      <rc t="1" v="487"/>
    </bk>
    <bk>
      <rc t="1" v="488"/>
    </bk>
    <bk>
      <rc t="1" v="489"/>
    </bk>
    <bk>
      <rc t="1" v="490"/>
    </bk>
    <bk>
      <rc t="1" v="491"/>
    </bk>
    <bk>
      <rc t="1" v="492"/>
    </bk>
    <bk>
      <rc t="1" v="493"/>
    </bk>
    <bk>
      <rc t="1" v="494"/>
    </bk>
    <bk>
      <rc t="1" v="495"/>
    </bk>
    <bk>
      <rc t="1" v="496"/>
    </bk>
    <bk>
      <rc t="1" v="497"/>
    </bk>
    <bk>
      <rc t="1" v="498"/>
    </bk>
    <bk>
      <rc t="1" v="499"/>
    </bk>
    <bk>
      <rc t="1" v="500"/>
    </bk>
    <bk>
      <rc t="1" v="501"/>
    </bk>
    <bk>
      <rc t="1" v="502"/>
    </bk>
    <bk>
      <rc t="1" v="503"/>
    </bk>
    <bk>
      <rc t="1" v="504"/>
    </bk>
    <bk>
      <rc t="1" v="505"/>
    </bk>
    <bk>
      <rc t="1" v="506"/>
    </bk>
    <bk>
      <rc t="1" v="507"/>
    </bk>
    <bk>
      <rc t="1" v="508"/>
    </bk>
    <bk>
      <rc t="1" v="509"/>
    </bk>
    <bk>
      <rc t="1" v="510"/>
    </bk>
    <bk>
      <rc t="1" v="511"/>
    </bk>
    <bk>
      <rc t="1" v="512"/>
    </bk>
    <bk>
      <rc t="1" v="513"/>
    </bk>
    <bk>
      <rc t="1" v="514"/>
    </bk>
    <bk>
      <rc t="1" v="515"/>
    </bk>
    <bk>
      <rc t="1" v="516"/>
    </bk>
    <bk>
      <rc t="1" v="517"/>
    </bk>
    <bk>
      <rc t="1" v="518"/>
    </bk>
    <bk>
      <rc t="1" v="519"/>
    </bk>
    <bk>
      <rc t="1" v="520"/>
    </bk>
    <bk>
      <rc t="1" v="521"/>
    </bk>
    <bk>
      <rc t="1" v="522"/>
    </bk>
    <bk>
      <rc t="1" v="523"/>
    </bk>
    <bk>
      <rc t="1" v="524"/>
    </bk>
    <bk>
      <rc t="1" v="525"/>
    </bk>
    <bk>
      <rc t="1" v="526"/>
    </bk>
    <bk>
      <rc t="1" v="527"/>
    </bk>
    <bk>
      <rc t="1" v="528"/>
    </bk>
    <bk>
      <rc t="1" v="529"/>
    </bk>
    <bk>
      <rc t="1" v="530"/>
    </bk>
    <bk>
      <rc t="1" v="531"/>
    </bk>
    <bk>
      <rc t="1" v="532"/>
    </bk>
    <bk>
      <rc t="1" v="533"/>
    </bk>
    <bk>
      <rc t="1" v="534"/>
    </bk>
    <bk>
      <rc t="1" v="535"/>
    </bk>
    <bk>
      <rc t="1" v="536"/>
    </bk>
    <bk>
      <rc t="1" v="537"/>
    </bk>
    <bk>
      <rc t="1" v="538"/>
    </bk>
    <bk>
      <rc t="1" v="539"/>
    </bk>
    <bk>
      <rc t="1" v="540"/>
    </bk>
    <bk>
      <rc t="1" v="541"/>
    </bk>
    <bk>
      <rc t="1" v="542"/>
    </bk>
    <bk>
      <rc t="1" v="543"/>
    </bk>
    <bk>
      <rc t="1" v="544"/>
    </bk>
    <bk>
      <rc t="1" v="545"/>
    </bk>
    <bk>
      <rc t="1" v="546"/>
    </bk>
    <bk>
      <rc t="1" v="547"/>
    </bk>
    <bk>
      <rc t="1" v="548"/>
    </bk>
    <bk>
      <rc t="1" v="549"/>
    </bk>
    <bk>
      <rc t="1" v="550"/>
    </bk>
    <bk>
      <rc t="1" v="551"/>
    </bk>
    <bk>
      <rc t="1" v="552"/>
    </bk>
    <bk>
      <rc t="1" v="553"/>
    </bk>
    <bk>
      <rc t="1" v="554"/>
    </bk>
    <bk>
      <rc t="1" v="555"/>
    </bk>
    <bk>
      <rc t="1" v="556"/>
    </bk>
    <bk>
      <rc t="1" v="557"/>
    </bk>
    <bk>
      <rc t="1" v="558"/>
    </bk>
    <bk>
      <rc t="1" v="559"/>
    </bk>
    <bk>
      <rc t="1" v="560"/>
    </bk>
    <bk>
      <rc t="1" v="561"/>
    </bk>
    <bk>
      <rc t="1" v="562"/>
    </bk>
    <bk>
      <rc t="1" v="563"/>
    </bk>
    <bk>
      <rc t="1" v="564"/>
    </bk>
    <bk>
      <rc t="1" v="565"/>
    </bk>
    <bk>
      <rc t="1" v="566"/>
    </bk>
    <bk>
      <rc t="1" v="567"/>
    </bk>
    <bk>
      <rc t="1" v="568"/>
    </bk>
    <bk>
      <rc t="1" v="569"/>
    </bk>
    <bk>
      <rc t="1" v="570"/>
    </bk>
    <bk>
      <rc t="1" v="571"/>
    </bk>
    <bk>
      <rc t="1" v="572"/>
    </bk>
    <bk>
      <rc t="1" v="573"/>
    </bk>
    <bk>
      <rc t="1" v="574"/>
    </bk>
    <bk>
      <rc t="1" v="575"/>
    </bk>
    <bk>
      <rc t="1" v="576"/>
    </bk>
    <bk>
      <rc t="1" v="577"/>
    </bk>
    <bk>
      <rc t="1" v="578"/>
    </bk>
    <bk>
      <rc t="1" v="579"/>
    </bk>
    <bk>
      <rc t="1" v="580"/>
    </bk>
    <bk>
      <rc t="1" v="581"/>
    </bk>
    <bk>
      <rc t="1" v="582"/>
    </bk>
    <bk>
      <rc t="1" v="583"/>
    </bk>
    <bk>
      <rc t="1" v="584"/>
    </bk>
    <bk>
      <rc t="1" v="585"/>
    </bk>
    <bk>
      <rc t="1" v="586"/>
    </bk>
    <bk>
      <rc t="1" v="587"/>
    </bk>
    <bk>
      <rc t="1" v="588"/>
    </bk>
    <bk>
      <rc t="1" v="589"/>
    </bk>
    <bk>
      <rc t="1" v="590"/>
    </bk>
    <bk>
      <rc t="1" v="591"/>
    </bk>
    <bk>
      <rc t="1" v="592"/>
    </bk>
    <bk>
      <rc t="1" v="593"/>
    </bk>
    <bk>
      <rc t="1" v="594"/>
    </bk>
    <bk>
      <rc t="1" v="595"/>
    </bk>
    <bk>
      <rc t="1" v="596"/>
    </bk>
    <bk>
      <rc t="1" v="597"/>
    </bk>
    <bk>
      <rc t="1" v="598"/>
    </bk>
    <bk>
      <rc t="1" v="599"/>
    </bk>
    <bk>
      <rc t="1" v="600"/>
    </bk>
    <bk>
      <rc t="1" v="601"/>
    </bk>
    <bk>
      <rc t="1" v="602"/>
    </bk>
    <bk>
      <rc t="1" v="603"/>
    </bk>
    <bk>
      <rc t="1" v="604"/>
    </bk>
    <bk>
      <rc t="1" v="605"/>
    </bk>
    <bk>
      <rc t="1" v="606"/>
    </bk>
    <bk>
      <rc t="1" v="607"/>
    </bk>
    <bk>
      <rc t="1" v="608"/>
    </bk>
    <bk>
      <rc t="1" v="609"/>
    </bk>
    <bk>
      <rc t="1" v="610"/>
    </bk>
    <bk>
      <rc t="1" v="611"/>
    </bk>
    <bk>
      <rc t="1" v="612"/>
    </bk>
    <bk>
      <rc t="1" v="613"/>
    </bk>
    <bk>
      <rc t="1" v="614"/>
    </bk>
    <bk>
      <rc t="1" v="615"/>
    </bk>
    <bk>
      <rc t="1" v="616"/>
    </bk>
    <bk>
      <rc t="1" v="617"/>
    </bk>
    <bk>
      <rc t="1" v="618"/>
    </bk>
    <bk>
      <rc t="1" v="619"/>
    </bk>
    <bk>
      <rc t="1" v="620"/>
    </bk>
    <bk>
      <rc t="1" v="621"/>
    </bk>
    <bk>
      <rc t="1" v="622"/>
    </bk>
    <bk>
      <rc t="1" v="623"/>
    </bk>
    <bk>
      <rc t="1" v="624"/>
    </bk>
    <bk>
      <rc t="1" v="625"/>
    </bk>
    <bk>
      <rc t="1" v="626"/>
    </bk>
    <bk>
      <rc t="1" v="627"/>
    </bk>
    <bk>
      <rc t="1" v="628"/>
    </bk>
    <bk>
      <rc t="1" v="629"/>
    </bk>
    <bk>
      <rc t="1" v="630"/>
    </bk>
    <bk>
      <rc t="1" v="631"/>
    </bk>
    <bk>
      <rc t="1" v="632"/>
    </bk>
    <bk>
      <rc t="1" v="633"/>
    </bk>
    <bk>
      <rc t="1" v="634"/>
    </bk>
    <bk>
      <rc t="1" v="635"/>
    </bk>
    <bk>
      <rc t="1" v="636"/>
    </bk>
    <bk>
      <rc t="1" v="637"/>
    </bk>
    <bk>
      <rc t="1" v="638"/>
    </bk>
    <bk>
      <rc t="1" v="639"/>
    </bk>
    <bk>
      <rc t="1" v="640"/>
    </bk>
    <bk>
      <rc t="1" v="641"/>
    </bk>
    <bk>
      <rc t="1" v="642"/>
    </bk>
    <bk>
      <rc t="1" v="643"/>
    </bk>
    <bk>
      <rc t="1" v="644"/>
    </bk>
    <bk>
      <rc t="1" v="645"/>
    </bk>
    <bk>
      <rc t="1" v="646"/>
    </bk>
    <bk>
      <rc t="1" v="647"/>
    </bk>
    <bk>
      <rc t="1" v="648"/>
    </bk>
    <bk>
      <rc t="1" v="649"/>
    </bk>
    <bk>
      <rc t="1" v="650"/>
    </bk>
    <bk>
      <rc t="1" v="651"/>
    </bk>
    <bk>
      <rc t="1" v="652"/>
    </bk>
    <bk>
      <rc t="1" v="653"/>
    </bk>
    <bk>
      <rc t="1" v="654"/>
    </bk>
    <bk>
      <rc t="1" v="655"/>
    </bk>
    <bk>
      <rc t="1" v="656"/>
    </bk>
    <bk>
      <rc t="1" v="657"/>
    </bk>
    <bk>
      <rc t="1" v="658"/>
    </bk>
    <bk>
      <rc t="1" v="659"/>
    </bk>
    <bk>
      <rc t="1" v="660"/>
    </bk>
    <bk>
      <rc t="1" v="661"/>
    </bk>
    <bk>
      <rc t="1" v="662"/>
    </bk>
    <bk>
      <rc t="1" v="663"/>
    </bk>
    <bk>
      <rc t="1" v="664"/>
    </bk>
    <bk>
      <rc t="1" v="665"/>
    </bk>
    <bk>
      <rc t="1" v="666"/>
    </bk>
    <bk>
      <rc t="1" v="667"/>
    </bk>
    <bk>
      <rc t="1" v="668"/>
    </bk>
    <bk>
      <rc t="1" v="669"/>
    </bk>
    <bk>
      <rc t="1" v="670"/>
    </bk>
    <bk>
      <rc t="1" v="671"/>
    </bk>
    <bk>
      <rc t="1" v="672"/>
    </bk>
    <bk>
      <rc t="1" v="673"/>
    </bk>
    <bk>
      <rc t="1" v="674"/>
    </bk>
    <bk>
      <rc t="1" v="675"/>
    </bk>
    <bk>
      <rc t="1" v="676"/>
    </bk>
    <bk>
      <rc t="1" v="677"/>
    </bk>
    <bk>
      <rc t="1" v="678"/>
    </bk>
    <bk>
      <rc t="1" v="679"/>
    </bk>
    <bk>
      <rc t="1" v="680"/>
    </bk>
    <bk>
      <rc t="1" v="681"/>
    </bk>
    <bk>
      <rc t="1" v="682"/>
    </bk>
    <bk>
      <rc t="1" v="683"/>
    </bk>
    <bk>
      <rc t="1" v="684"/>
    </bk>
    <bk>
      <rc t="1" v="685"/>
    </bk>
    <bk>
      <rc t="1" v="686"/>
    </bk>
    <bk>
      <rc t="1" v="687"/>
    </bk>
    <bk>
      <rc t="1" v="688"/>
    </bk>
    <bk>
      <rc t="1" v="689"/>
    </bk>
    <bk>
      <rc t="1" v="690"/>
    </bk>
    <bk>
      <rc t="1" v="691"/>
    </bk>
    <bk>
      <rc t="1" v="692"/>
    </bk>
    <bk>
      <rc t="1" v="693"/>
    </bk>
    <bk>
      <rc t="1" v="694"/>
    </bk>
    <bk>
      <rc t="1" v="695"/>
    </bk>
    <bk>
      <rc t="1" v="696"/>
    </bk>
    <bk>
      <rc t="1" v="697"/>
    </bk>
    <bk>
      <rc t="1" v="698"/>
    </bk>
    <bk>
      <rc t="1" v="699"/>
    </bk>
    <bk>
      <rc t="1" v="700"/>
    </bk>
    <bk>
      <rc t="1" v="701"/>
    </bk>
    <bk>
      <rc t="1" v="702"/>
    </bk>
    <bk>
      <rc t="1" v="703"/>
    </bk>
    <bk>
      <rc t="1" v="704"/>
    </bk>
    <bk>
      <rc t="1" v="705"/>
    </bk>
    <bk>
      <rc t="1" v="706"/>
    </bk>
    <bk>
      <rc t="1" v="707"/>
    </bk>
    <bk>
      <rc t="1" v="708"/>
    </bk>
    <bk>
      <rc t="1" v="709"/>
    </bk>
    <bk>
      <rc t="1" v="710"/>
    </bk>
    <bk>
      <rc t="1" v="711"/>
    </bk>
    <bk>
      <rc t="1" v="712"/>
    </bk>
    <bk>
      <rc t="1" v="713"/>
    </bk>
    <bk>
      <rc t="1" v="714"/>
    </bk>
    <bk>
      <rc t="1" v="715"/>
    </bk>
    <bk>
      <rc t="1" v="716"/>
    </bk>
    <bk>
      <rc t="1" v="717"/>
    </bk>
    <bk>
      <rc t="1" v="718"/>
    </bk>
    <bk>
      <rc t="1" v="719"/>
    </bk>
    <bk>
      <rc t="1" v="720"/>
    </bk>
    <bk>
      <rc t="1" v="721"/>
    </bk>
    <bk>
      <rc t="1" v="722"/>
    </bk>
    <bk>
      <rc t="1" v="723"/>
    </bk>
    <bk>
      <rc t="1" v="724"/>
    </bk>
    <bk>
      <rc t="1" v="725"/>
    </bk>
    <bk>
      <rc t="1" v="726"/>
    </bk>
    <bk>
      <rc t="1" v="727"/>
    </bk>
    <bk>
      <rc t="1" v="728"/>
    </bk>
    <bk>
      <rc t="1" v="729"/>
    </bk>
    <bk>
      <rc t="1" v="730"/>
    </bk>
    <bk>
      <rc t="1" v="731"/>
    </bk>
    <bk>
      <rc t="1" v="732"/>
    </bk>
    <bk>
      <rc t="1" v="733"/>
    </bk>
    <bk>
      <rc t="1" v="734"/>
    </bk>
    <bk>
      <rc t="1" v="735"/>
    </bk>
    <bk>
      <rc t="1" v="736"/>
    </bk>
    <bk>
      <rc t="1" v="737"/>
    </bk>
    <bk>
      <rc t="1" v="738"/>
    </bk>
    <bk>
      <rc t="1" v="739"/>
    </bk>
    <bk>
      <rc t="1" v="740"/>
    </bk>
    <bk>
      <rc t="1" v="741"/>
    </bk>
    <bk>
      <rc t="1" v="742"/>
    </bk>
    <bk>
      <rc t="1" v="743"/>
    </bk>
    <bk>
      <rc t="1" v="744"/>
    </bk>
    <bk>
      <rc t="1" v="745"/>
    </bk>
    <bk>
      <rc t="1" v="746"/>
    </bk>
    <bk>
      <rc t="1" v="747"/>
    </bk>
    <bk>
      <rc t="1" v="748"/>
    </bk>
    <bk>
      <rc t="1" v="749"/>
    </bk>
    <bk>
      <rc t="1" v="750"/>
    </bk>
    <bk>
      <rc t="1" v="751"/>
    </bk>
    <bk>
      <rc t="1" v="752"/>
    </bk>
    <bk>
      <rc t="1" v="753"/>
    </bk>
    <bk>
      <rc t="1" v="754"/>
    </bk>
    <bk>
      <rc t="1" v="755"/>
    </bk>
    <bk>
      <rc t="1" v="756"/>
    </bk>
    <bk>
      <rc t="1" v="757"/>
    </bk>
    <bk>
      <rc t="1" v="758"/>
    </bk>
    <bk>
      <rc t="1" v="759"/>
    </bk>
    <bk>
      <rc t="1" v="760"/>
    </bk>
    <bk>
      <rc t="1" v="761"/>
    </bk>
    <bk>
      <rc t="1" v="762"/>
    </bk>
    <bk>
      <rc t="1" v="763"/>
    </bk>
    <bk>
      <rc t="1" v="764"/>
    </bk>
    <bk>
      <rc t="1" v="765"/>
    </bk>
    <bk>
      <rc t="1" v="766"/>
    </bk>
    <bk>
      <rc t="1" v="767"/>
    </bk>
    <bk>
      <rc t="1" v="768"/>
    </bk>
    <bk>
      <rc t="1" v="769"/>
    </bk>
    <bk>
      <rc t="1" v="770"/>
    </bk>
    <bk>
      <rc t="1" v="771"/>
    </bk>
    <bk>
      <rc t="1" v="772"/>
    </bk>
    <bk>
      <rc t="1" v="773"/>
    </bk>
    <bk>
      <rc t="1" v="774"/>
    </bk>
    <bk>
      <rc t="1" v="775"/>
    </bk>
    <bk>
      <rc t="1" v="776"/>
    </bk>
    <bk>
      <rc t="1" v="777"/>
    </bk>
    <bk>
      <rc t="1" v="778"/>
    </bk>
    <bk>
      <rc t="1" v="779"/>
    </bk>
    <bk>
      <rc t="1" v="780"/>
    </bk>
    <bk>
      <rc t="1" v="781"/>
    </bk>
    <bk>
      <rc t="1" v="782"/>
    </bk>
    <bk>
      <rc t="1" v="783"/>
    </bk>
    <bk>
      <rc t="1" v="784"/>
    </bk>
    <bk>
      <rc t="1" v="785"/>
    </bk>
    <bk>
      <rc t="1" v="786"/>
    </bk>
    <bk>
      <rc t="1" v="787"/>
    </bk>
    <bk>
      <rc t="1" v="788"/>
    </bk>
    <bk>
      <rc t="1" v="789"/>
    </bk>
    <bk>
      <rc t="1" v="790"/>
    </bk>
    <bk>
      <rc t="1" v="791"/>
    </bk>
    <bk>
      <rc t="1" v="792"/>
    </bk>
    <bk>
      <rc t="1" v="793"/>
    </bk>
    <bk>
      <rc t="1" v="794"/>
    </bk>
    <bk>
      <rc t="1" v="795"/>
    </bk>
    <bk>
      <rc t="1" v="796"/>
    </bk>
    <bk>
      <rc t="1" v="797"/>
    </bk>
    <bk>
      <rc t="1" v="798"/>
    </bk>
    <bk>
      <rc t="1" v="799"/>
    </bk>
    <bk>
      <rc t="1" v="800"/>
    </bk>
    <bk>
      <rc t="1" v="801"/>
    </bk>
    <bk>
      <rc t="1" v="802"/>
    </bk>
    <bk>
      <rc t="1" v="803"/>
    </bk>
    <bk>
      <rc t="1" v="804"/>
    </bk>
    <bk>
      <rc t="1" v="805"/>
    </bk>
    <bk>
      <rc t="1" v="806"/>
    </bk>
    <bk>
      <rc t="1" v="807"/>
    </bk>
    <bk>
      <rc t="1" v="808"/>
    </bk>
    <bk>
      <rc t="1" v="809"/>
    </bk>
    <bk>
      <rc t="1" v="810"/>
    </bk>
    <bk>
      <rc t="1" v="811"/>
    </bk>
    <bk>
      <rc t="1" v="812"/>
    </bk>
    <bk>
      <rc t="1" v="813"/>
    </bk>
    <bk>
      <rc t="1" v="814"/>
    </bk>
    <bk>
      <rc t="1" v="815"/>
    </bk>
    <bk>
      <rc t="1" v="816"/>
    </bk>
    <bk>
      <rc t="1" v="817"/>
    </bk>
    <bk>
      <rc t="1" v="818"/>
    </bk>
    <bk>
      <rc t="1" v="819"/>
    </bk>
    <bk>
      <rc t="1" v="820"/>
    </bk>
    <bk>
      <rc t="1" v="821"/>
    </bk>
    <bk>
      <rc t="1" v="822"/>
    </bk>
    <bk>
      <rc t="1" v="823"/>
    </bk>
    <bk>
      <rc t="1" v="824"/>
    </bk>
    <bk>
      <rc t="1" v="825"/>
    </bk>
    <bk>
      <rc t="1" v="826"/>
    </bk>
    <bk>
      <rc t="1" v="827"/>
    </bk>
    <bk>
      <rc t="1" v="828"/>
    </bk>
    <bk>
      <rc t="1" v="829"/>
    </bk>
    <bk>
      <rc t="1" v="830"/>
    </bk>
    <bk>
      <rc t="1" v="831"/>
    </bk>
    <bk>
      <rc t="1" v="832"/>
    </bk>
    <bk>
      <rc t="1" v="833"/>
    </bk>
    <bk>
      <rc t="1" v="834"/>
    </bk>
    <bk>
      <rc t="1" v="835"/>
    </bk>
    <bk>
      <rc t="1" v="836"/>
    </bk>
    <bk>
      <rc t="1" v="837"/>
    </bk>
    <bk>
      <rc t="1" v="838"/>
    </bk>
    <bk>
      <rc t="1" v="839"/>
    </bk>
    <bk>
      <rc t="1" v="840"/>
    </bk>
    <bk>
      <rc t="1" v="841"/>
    </bk>
    <bk>
      <rc t="1" v="842"/>
    </bk>
    <bk>
      <rc t="1" v="843"/>
    </bk>
    <bk>
      <rc t="1" v="844"/>
    </bk>
    <bk>
      <rc t="1" v="845"/>
    </bk>
    <bk>
      <rc t="1" v="846"/>
    </bk>
    <bk>
      <rc t="1" v="847"/>
    </bk>
    <bk>
      <rc t="1" v="848"/>
    </bk>
    <bk>
      <rc t="1" v="849"/>
    </bk>
    <bk>
      <rc t="1" v="850"/>
    </bk>
    <bk>
      <rc t="1" v="851"/>
    </bk>
    <bk>
      <rc t="1" v="852"/>
    </bk>
    <bk>
      <rc t="1" v="853"/>
    </bk>
    <bk>
      <rc t="1" v="854"/>
    </bk>
    <bk>
      <rc t="1" v="855"/>
    </bk>
    <bk>
      <rc t="1" v="856"/>
    </bk>
    <bk>
      <rc t="1" v="857"/>
    </bk>
    <bk>
      <rc t="1" v="858"/>
    </bk>
    <bk>
      <rc t="1" v="859"/>
    </bk>
    <bk>
      <rc t="1" v="860"/>
    </bk>
    <bk>
      <rc t="1" v="861"/>
    </bk>
    <bk>
      <rc t="1" v="862"/>
    </bk>
    <bk>
      <rc t="1" v="863"/>
    </bk>
    <bk>
      <rc t="1" v="864"/>
    </bk>
    <bk>
      <rc t="1" v="865"/>
    </bk>
    <bk>
      <rc t="1" v="866"/>
    </bk>
    <bk>
      <rc t="1" v="867"/>
    </bk>
    <bk>
      <rc t="1" v="868"/>
    </bk>
    <bk>
      <rc t="1" v="869"/>
    </bk>
    <bk>
      <rc t="1" v="870"/>
    </bk>
    <bk>
      <rc t="1" v="871"/>
    </bk>
    <bk>
      <rc t="1" v="872"/>
    </bk>
    <bk>
      <rc t="1" v="873"/>
    </bk>
    <bk>
      <rc t="1" v="874"/>
    </bk>
    <bk>
      <rc t="1" v="875"/>
    </bk>
    <bk>
      <rc t="1" v="876"/>
    </bk>
    <bk>
      <rc t="1" v="877"/>
    </bk>
    <bk>
      <rc t="1" v="878"/>
    </bk>
    <bk>
      <rc t="1" v="879"/>
    </bk>
    <bk>
      <rc t="1" v="880"/>
    </bk>
    <bk>
      <rc t="1" v="881"/>
    </bk>
    <bk>
      <rc t="1" v="882"/>
    </bk>
    <bk>
      <rc t="1" v="883"/>
    </bk>
    <bk>
      <rc t="1" v="884"/>
    </bk>
    <bk>
      <rc t="1" v="885"/>
    </bk>
    <bk>
      <rc t="1" v="886"/>
    </bk>
    <bk>
      <rc t="1" v="887"/>
    </bk>
    <bk>
      <rc t="1" v="888"/>
    </bk>
    <bk>
      <rc t="1" v="889"/>
    </bk>
    <bk>
      <rc t="1" v="890"/>
    </bk>
    <bk>
      <rc t="1" v="891"/>
    </bk>
    <bk>
      <rc t="1" v="892"/>
    </bk>
    <bk>
      <rc t="1" v="893"/>
    </bk>
    <bk>
      <rc t="1" v="894"/>
    </bk>
    <bk>
      <rc t="1" v="895"/>
    </bk>
    <bk>
      <rc t="1" v="896"/>
    </bk>
    <bk>
      <rc t="1" v="897"/>
    </bk>
    <bk>
      <rc t="1" v="898"/>
    </bk>
    <bk>
      <rc t="1" v="899"/>
    </bk>
    <bk>
      <rc t="1" v="900"/>
    </bk>
    <bk>
      <rc t="1" v="901"/>
    </bk>
    <bk>
      <rc t="1" v="902"/>
    </bk>
    <bk>
      <rc t="1" v="903"/>
    </bk>
    <bk>
      <rc t="1" v="904"/>
    </bk>
    <bk>
      <rc t="1" v="905"/>
    </bk>
    <bk>
      <rc t="1" v="906"/>
    </bk>
    <bk>
      <rc t="1" v="907"/>
    </bk>
    <bk>
      <rc t="1" v="908"/>
    </bk>
    <bk>
      <rc t="1" v="909"/>
    </bk>
    <bk>
      <rc t="1" v="910"/>
    </bk>
    <bk>
      <rc t="1" v="911"/>
    </bk>
    <bk>
      <rc t="1" v="912"/>
    </bk>
    <bk>
      <rc t="1" v="913"/>
    </bk>
    <bk>
      <rc t="1" v="914"/>
    </bk>
    <bk>
      <rc t="1" v="915"/>
    </bk>
    <bk>
      <rc t="1" v="916"/>
    </bk>
    <bk>
      <rc t="1" v="917"/>
    </bk>
    <bk>
      <rc t="1" v="918"/>
    </bk>
    <bk>
      <rc t="1" v="919"/>
    </bk>
    <bk>
      <rc t="1" v="920"/>
    </bk>
    <bk>
      <rc t="1" v="921"/>
    </bk>
    <bk>
      <rc t="1" v="922"/>
    </bk>
    <bk>
      <rc t="1" v="923"/>
    </bk>
    <bk>
      <rc t="1" v="924"/>
    </bk>
    <bk>
      <rc t="1" v="925"/>
    </bk>
    <bk>
      <rc t="1" v="926"/>
    </bk>
    <bk>
      <rc t="1" v="927"/>
    </bk>
    <bk>
      <rc t="1" v="928"/>
    </bk>
    <bk>
      <rc t="1" v="929"/>
    </bk>
    <bk>
      <rc t="1" v="930"/>
    </bk>
    <bk>
      <rc t="1" v="931"/>
    </bk>
    <bk>
      <rc t="1" v="932"/>
    </bk>
    <bk>
      <rc t="1" v="933"/>
    </bk>
    <bk>
      <rc t="1" v="934"/>
    </bk>
    <bk>
      <rc t="1" v="935"/>
    </bk>
    <bk>
      <rc t="1" v="936"/>
    </bk>
    <bk>
      <rc t="1" v="937"/>
    </bk>
    <bk>
      <rc t="1" v="938"/>
    </bk>
    <bk>
      <rc t="1" v="939"/>
    </bk>
    <bk>
      <rc t="1" v="940"/>
    </bk>
    <bk>
      <rc t="1" v="941"/>
    </bk>
    <bk>
      <rc t="1" v="942"/>
    </bk>
    <bk>
      <rc t="1" v="943"/>
    </bk>
    <bk>
      <rc t="1" v="944"/>
    </bk>
    <bk>
      <rc t="1" v="945"/>
    </bk>
    <bk>
      <rc t="1" v="946"/>
    </bk>
    <bk>
      <rc t="1" v="947"/>
    </bk>
    <bk>
      <rc t="1" v="948"/>
    </bk>
    <bk>
      <rc t="1" v="949"/>
    </bk>
    <bk>
      <rc t="1" v="950"/>
    </bk>
    <bk>
      <rc t="1" v="951"/>
    </bk>
    <bk>
      <rc t="1" v="952"/>
    </bk>
    <bk>
      <rc t="1" v="953"/>
    </bk>
    <bk>
      <rc t="1" v="954"/>
    </bk>
    <bk>
      <rc t="1" v="955"/>
    </bk>
    <bk>
      <rc t="1" v="956"/>
    </bk>
    <bk>
      <rc t="1" v="957"/>
    </bk>
    <bk>
      <rc t="1" v="958"/>
    </bk>
    <bk>
      <rc t="1" v="959"/>
    </bk>
    <bk>
      <rc t="1" v="960"/>
    </bk>
    <bk>
      <rc t="1" v="961"/>
    </bk>
    <bk>
      <rc t="1" v="962"/>
    </bk>
    <bk>
      <rc t="1" v="963"/>
    </bk>
    <bk>
      <rc t="1" v="964"/>
    </bk>
    <bk>
      <rc t="1" v="965"/>
    </bk>
    <bk>
      <rc t="1" v="966"/>
    </bk>
    <bk>
      <rc t="1" v="967"/>
    </bk>
    <bk>
      <rc t="1" v="968"/>
    </bk>
    <bk>
      <rc t="1" v="969"/>
    </bk>
    <bk>
      <rc t="1" v="970"/>
    </bk>
    <bk>
      <rc t="1" v="971"/>
    </bk>
    <bk>
      <rc t="1" v="972"/>
    </bk>
    <bk>
      <rc t="1" v="973"/>
    </bk>
    <bk>
      <rc t="1" v="974"/>
    </bk>
    <bk>
      <rc t="1" v="975"/>
    </bk>
    <bk>
      <rc t="1" v="976"/>
    </bk>
    <bk>
      <rc t="1" v="977"/>
    </bk>
    <bk>
      <rc t="1" v="978"/>
    </bk>
    <bk>
      <rc t="1" v="979"/>
    </bk>
    <bk>
      <rc t="1" v="980"/>
    </bk>
    <bk>
      <rc t="1" v="981"/>
    </bk>
    <bk>
      <rc t="1" v="982"/>
    </bk>
    <bk>
      <rc t="1" v="983"/>
    </bk>
    <bk>
      <rc t="1" v="984"/>
    </bk>
    <bk>
      <rc t="1" v="985"/>
    </bk>
    <bk>
      <rc t="1" v="986"/>
    </bk>
    <bk>
      <rc t="1" v="987"/>
    </bk>
    <bk>
      <rc t="1" v="988"/>
    </bk>
    <bk>
      <rc t="1" v="989"/>
    </bk>
    <bk>
      <rc t="1" v="990"/>
    </bk>
    <bk>
      <rc t="1" v="991"/>
    </bk>
    <bk>
      <rc t="1" v="992"/>
    </bk>
    <bk>
      <rc t="1" v="993"/>
    </bk>
    <bk>
      <rc t="1" v="994"/>
    </bk>
    <bk>
      <rc t="1" v="995"/>
    </bk>
    <bk>
      <rc t="1" v="996"/>
    </bk>
    <bk>
      <rc t="1" v="997"/>
    </bk>
  </valueMetadata>
</metadata>
</file>

<file path=xl/sharedStrings.xml><?xml version="1.0" encoding="utf-8"?>
<sst xmlns="http://schemas.openxmlformats.org/spreadsheetml/2006/main" count="1201" uniqueCount="401">
  <si>
    <t>per million inhabitants</t>
  </si>
  <si>
    <t>IS</t>
  </si>
  <si>
    <t>CH</t>
  </si>
  <si>
    <t>BG</t>
  </si>
  <si>
    <t>CY</t>
  </si>
  <si>
    <t>CZ</t>
  </si>
  <si>
    <t>EE</t>
  </si>
  <si>
    <t>HU</t>
  </si>
  <si>
    <t>LV</t>
  </si>
  <si>
    <t>LT</t>
  </si>
  <si>
    <t>MT</t>
  </si>
  <si>
    <t>PL</t>
  </si>
  <si>
    <t>RO</t>
  </si>
  <si>
    <t>SK</t>
  </si>
  <si>
    <t>SI</t>
  </si>
  <si>
    <t>TR</t>
  </si>
  <si>
    <t>DK</t>
  </si>
  <si>
    <t>EL</t>
  </si>
  <si>
    <t>NL</t>
  </si>
  <si>
    <t>BE</t>
  </si>
  <si>
    <t>DE</t>
  </si>
  <si>
    <t>ES</t>
  </si>
  <si>
    <t>FR</t>
  </si>
  <si>
    <t>IE</t>
  </si>
  <si>
    <t>IT</t>
  </si>
  <si>
    <t>LU</t>
  </si>
  <si>
    <t>AT</t>
  </si>
  <si>
    <t>PT</t>
  </si>
  <si>
    <t>FI</t>
  </si>
  <si>
    <t>SE</t>
  </si>
  <si>
    <t>NO</t>
  </si>
  <si>
    <t>%</t>
  </si>
  <si>
    <t>-</t>
  </si>
  <si>
    <t>pkm</t>
  </si>
  <si>
    <t>tkm</t>
  </si>
  <si>
    <t>Japan</t>
  </si>
  <si>
    <t>million</t>
  </si>
  <si>
    <t>Speed limits:</t>
  </si>
  <si>
    <t>Russia</t>
  </si>
  <si>
    <t>China</t>
  </si>
  <si>
    <t>1000 km</t>
  </si>
  <si>
    <t>LI</t>
  </si>
  <si>
    <t>HR</t>
  </si>
  <si>
    <r>
      <t xml:space="preserve">Speed limit, cars </t>
    </r>
    <r>
      <rPr>
        <sz val="8"/>
        <rFont val="Arial"/>
        <family val="2"/>
      </rPr>
      <t>(in general), km/h:</t>
    </r>
    <r>
      <rPr>
        <b/>
        <sz val="8"/>
        <rFont val="Arial"/>
        <family val="2"/>
      </rPr>
      <t xml:space="preserve"> </t>
    </r>
  </si>
  <si>
    <t>Road train</t>
  </si>
  <si>
    <t>Articulated vehicles</t>
  </si>
  <si>
    <t>Lorries</t>
  </si>
  <si>
    <t>2 axles</t>
  </si>
  <si>
    <t>3 axles</t>
  </si>
  <si>
    <t>4 axles</t>
  </si>
  <si>
    <t>5 axles and more</t>
  </si>
  <si>
    <t>18</t>
  </si>
  <si>
    <t>26</t>
  </si>
  <si>
    <t>36</t>
  </si>
  <si>
    <t>40</t>
  </si>
  <si>
    <t>44</t>
  </si>
  <si>
    <t>25</t>
  </si>
  <si>
    <t>19</t>
  </si>
  <si>
    <t>21.5</t>
  </si>
  <si>
    <t>50</t>
  </si>
  <si>
    <t>38</t>
  </si>
  <si>
    <t>Passenger transport</t>
  </si>
  <si>
    <t>Road transport</t>
  </si>
  <si>
    <t>Built-up areas</t>
  </si>
  <si>
    <t>Outside built-up areas</t>
  </si>
  <si>
    <t>Motorways</t>
  </si>
  <si>
    <t>(130)</t>
  </si>
  <si>
    <t>Freight transport</t>
  </si>
  <si>
    <t>Passengers (1) (pkm)</t>
  </si>
  <si>
    <t>Goods (2) (tkm)</t>
  </si>
  <si>
    <t>Export</t>
  </si>
  <si>
    <t>Import</t>
  </si>
  <si>
    <t>Sea</t>
  </si>
  <si>
    <t>Road</t>
  </si>
  <si>
    <t>Rail</t>
  </si>
  <si>
    <t>Pipeline</t>
  </si>
  <si>
    <t>Air</t>
  </si>
  <si>
    <t>Total</t>
  </si>
  <si>
    <t>purchase of personal transport equipment</t>
  </si>
  <si>
    <t>operation of personal transport equipment</t>
  </si>
  <si>
    <t>purchased transport services</t>
  </si>
  <si>
    <t>Sea transport</t>
  </si>
  <si>
    <t>Air transport</t>
  </si>
  <si>
    <t>Inland water transport</t>
  </si>
  <si>
    <t>Infrastructure and Vehicles</t>
  </si>
  <si>
    <t>Motorway network</t>
  </si>
  <si>
    <t>Railway network</t>
  </si>
  <si>
    <t>Electrified rail lines</t>
  </si>
  <si>
    <t>Oil Pipelines</t>
  </si>
  <si>
    <t>Passenger cars stock</t>
  </si>
  <si>
    <t>(1)</t>
  </si>
  <si>
    <t>Motorization</t>
  </si>
  <si>
    <t xml:space="preserve">cars / 1000 persons   </t>
  </si>
  <si>
    <t>billion pkm</t>
  </si>
  <si>
    <t>billion tkm</t>
  </si>
  <si>
    <t>Oil pipeline</t>
  </si>
  <si>
    <r>
      <t>Blood alcohol limit</t>
    </r>
    <r>
      <rPr>
        <sz val="8"/>
        <rFont val="Arial"/>
        <family val="2"/>
      </rPr>
      <t>, grams of alcohol in 1 litre of blood</t>
    </r>
  </si>
  <si>
    <t>MK</t>
  </si>
  <si>
    <t>by type of expenditure</t>
  </si>
  <si>
    <t>Transport infrastructure</t>
  </si>
  <si>
    <t>Vehicle stock</t>
  </si>
  <si>
    <t>(2)</t>
  </si>
  <si>
    <r>
      <t xml:space="preserve">Road network </t>
    </r>
    <r>
      <rPr>
        <sz val="8"/>
        <rFont val="Arial"/>
        <family val="2"/>
      </rPr>
      <t>(paved)</t>
    </r>
  </si>
  <si>
    <t xml:space="preserve">Road fatalities </t>
  </si>
  <si>
    <t>(3)</t>
  </si>
  <si>
    <t>Inland waterways</t>
  </si>
  <si>
    <t>(4)</t>
  </si>
  <si>
    <t>Year</t>
  </si>
  <si>
    <t>Transport</t>
  </si>
  <si>
    <t>Purchase of vehicles</t>
  </si>
  <si>
    <t>Operation of personal transport equipment</t>
  </si>
  <si>
    <t>Transport services</t>
  </si>
  <si>
    <t>Combined passenger transport</t>
  </si>
  <si>
    <t>All-items</t>
  </si>
  <si>
    <t>of which:</t>
  </si>
  <si>
    <t xml:space="preserve">Harmonised Index of Consumer Prices </t>
  </si>
  <si>
    <t>Motor cycles, bicycles and animal drawn vehicles</t>
  </si>
  <si>
    <t>Motor cars</t>
  </si>
  <si>
    <t>Expenditure per head on transport</t>
  </si>
  <si>
    <t>Commercial freight vehicles</t>
  </si>
  <si>
    <t>Navigable inland waterways</t>
  </si>
  <si>
    <t>number</t>
  </si>
  <si>
    <t>(5)</t>
  </si>
  <si>
    <t xml:space="preserve">Passenger car </t>
  </si>
  <si>
    <t xml:space="preserve">Railway </t>
  </si>
  <si>
    <t xml:space="preserve">Waterborne </t>
  </si>
  <si>
    <t>Transport safety</t>
  </si>
  <si>
    <t>Employment</t>
  </si>
  <si>
    <t>Household     expenditure</t>
  </si>
  <si>
    <t>Goods transport</t>
  </si>
  <si>
    <t>Safety</t>
  </si>
  <si>
    <t>(2) : road, rail, inland waterways, oil pipelines, intra-EU air, intra-EU sea</t>
  </si>
  <si>
    <t>Pipelines</t>
  </si>
  <si>
    <t>Passenger transport by railway</t>
  </si>
  <si>
    <t>Passenger transport by road</t>
  </si>
  <si>
    <t>Passenger transport by air</t>
  </si>
  <si>
    <t>Passenger transport by sea and inland waterway</t>
  </si>
  <si>
    <t>Spares parts and accessories for personal transport equipment</t>
  </si>
  <si>
    <t>Fuels and lubricants for personal transport equipment</t>
  </si>
  <si>
    <t>Maintenance and repair of personal transport equipment</t>
  </si>
  <si>
    <t>Other services in respect of personal transport equipment</t>
  </si>
  <si>
    <t>Final consumption of households for transport</t>
  </si>
  <si>
    <t>Transport as a % of total final consumption of households</t>
  </si>
  <si>
    <t>(6)</t>
  </si>
  <si>
    <r>
      <t>DE</t>
    </r>
    <r>
      <rPr>
        <sz val="8"/>
        <rFont val="Arial"/>
        <family val="2"/>
      </rPr>
      <t xml:space="preserve">: Motorways: No general speed limit, recommended speed limit is 130 km/h (more than half the network has a speed limit of 120 km/h or less).    </t>
    </r>
    <r>
      <rPr>
        <b/>
        <sz val="8"/>
        <rFont val="Arial"/>
        <family val="2"/>
      </rPr>
      <t/>
    </r>
  </si>
  <si>
    <t xml:space="preserve">Export + Import </t>
  </si>
  <si>
    <t>Inland waterway</t>
  </si>
  <si>
    <r>
      <t>Weight</t>
    </r>
    <r>
      <rPr>
        <sz val="8"/>
        <rFont val="Arial"/>
        <family val="2"/>
      </rPr>
      <t xml:space="preserve"> (million tonnes)</t>
    </r>
  </si>
  <si>
    <t>Other purchased transport services</t>
  </si>
  <si>
    <t>Blood alcohol limits:</t>
  </si>
  <si>
    <t xml:space="preserve">In many countries, special (more restrictive) rules apply to novice (i.e. new, unexperienced) and professional drivers </t>
  </si>
  <si>
    <t>Weight per bearing axle</t>
  </si>
  <si>
    <t>Weight per drive axle</t>
  </si>
  <si>
    <t>EUROPEAN UNION</t>
  </si>
  <si>
    <t>European Commission</t>
  </si>
  <si>
    <t>General</t>
  </si>
  <si>
    <r>
      <t xml:space="preserve">in co-operation with </t>
    </r>
    <r>
      <rPr>
        <b/>
        <sz val="10"/>
        <rFont val="Arial"/>
        <family val="2"/>
      </rPr>
      <t>Eurostat</t>
    </r>
  </si>
  <si>
    <t>Self propulsion</t>
  </si>
  <si>
    <t>Post</t>
  </si>
  <si>
    <t>Unknown</t>
  </si>
  <si>
    <t>GDP*</t>
  </si>
  <si>
    <t>2.1.8</t>
  </si>
  <si>
    <t>2.1.10</t>
  </si>
  <si>
    <t>Directorate-General for Mobility and Transport</t>
  </si>
  <si>
    <t>TRANSPORT IN FIGURES</t>
  </si>
  <si>
    <t>Part 2 : TRANSPORT</t>
  </si>
  <si>
    <t>Chapter 2.1  :</t>
  </si>
  <si>
    <t>2.1.1</t>
  </si>
  <si>
    <t>2.1.2</t>
  </si>
  <si>
    <t>2.1.3</t>
  </si>
  <si>
    <t>2.1.4</t>
  </si>
  <si>
    <t>2.1.5</t>
  </si>
  <si>
    <t>2.1.6</t>
  </si>
  <si>
    <t>2.1.7</t>
  </si>
  <si>
    <t>2.1.9</t>
  </si>
  <si>
    <t>2.1.11</t>
  </si>
  <si>
    <t>2.1.12</t>
  </si>
  <si>
    <t>Economic activity according to NACE Rev. 2 classification</t>
  </si>
  <si>
    <t xml:space="preserve">Railways </t>
  </si>
  <si>
    <t xml:space="preserve">freight transport </t>
  </si>
  <si>
    <t xml:space="preserve">Gross Value Added </t>
  </si>
  <si>
    <t>Environmental taxes and transport</t>
  </si>
  <si>
    <t>Postal and courier activities</t>
  </si>
  <si>
    <t>EU totals are weighted averages</t>
  </si>
  <si>
    <t xml:space="preserve">(*) Transport fuel taxes include those taxes which are levied on the transport use of fuels/energy products. </t>
  </si>
  <si>
    <t>(*) Transport taxes (excl. Fuel) mainly include taxes related to the ownership and use of motor vehicles</t>
  </si>
  <si>
    <t>* Including taxes on fuel and other transport taxes.</t>
  </si>
  <si>
    <t>Environmental taxes on transport (fuel and other taxes) as % of total taxation</t>
  </si>
  <si>
    <t>Energy taxes as % of GDP - Transport fuel taxes (*)</t>
  </si>
  <si>
    <t>2.1.13</t>
  </si>
  <si>
    <t>2.1.14</t>
  </si>
  <si>
    <t>2.1.15</t>
  </si>
  <si>
    <t>(**) Including all urban and suburban land transport modes (motor bus, tramway, streetcar, trolley bus, underground and elevated railways)</t>
  </si>
  <si>
    <t>passenger transport (**)</t>
  </si>
  <si>
    <t>11,5</t>
  </si>
  <si>
    <t>130</t>
  </si>
  <si>
    <t>Warehousing and support activities</t>
  </si>
  <si>
    <t>:</t>
  </si>
  <si>
    <t xml:space="preserve">The above figures refer to those companies whose main activity lies in the mode concerned.    </t>
  </si>
  <si>
    <t>(*) Data refer to transportation and storage activities (including postal and courier services, removal services). The values above in italics are not from ESTAT or other official source, but are merely indicative estimates made by DG MOVE.</t>
  </si>
  <si>
    <t xml:space="preserve"> Environmental taxes as % of GDP - Transport (excl. fuel) (*)</t>
  </si>
  <si>
    <t>Environmental taxes on transport (fuel and other taxes) as % of total taxation (*)</t>
  </si>
  <si>
    <t>(*) Data refer to transportation and storage activities (including postal and courier services, removal services). Data are based on Structural Business Statistics and therefore total transport employment differs from value on Overview 2.1.1. The values above in italics are not from ESTAT or other official source, but are merely indicative estimates made by DG MOVE.</t>
  </si>
  <si>
    <t>ME</t>
  </si>
  <si>
    <t>RS</t>
  </si>
  <si>
    <t>AL</t>
  </si>
  <si>
    <t>GDP: at constant year 2005 prices and exchange rates</t>
  </si>
  <si>
    <t>(3): Japan: included in railway pkm</t>
  </si>
  <si>
    <t>(8)</t>
  </si>
  <si>
    <t>(2): Japan: national expressways.</t>
  </si>
  <si>
    <t>(7)</t>
  </si>
  <si>
    <r>
      <t xml:space="preserve">GDP </t>
    </r>
    <r>
      <rPr>
        <sz val="8"/>
        <rFont val="Arial"/>
        <family val="2"/>
      </rPr>
      <t>at year 2005 prices and exchange rates</t>
    </r>
  </si>
  <si>
    <t>GDP (at constant year 2005 prices)</t>
  </si>
  <si>
    <t>(2) Figures on number of persons employed in transport, total workforce and shares per mode based on Eurostat Labour Force Survey (age 15-64 years).</t>
  </si>
  <si>
    <t>90</t>
  </si>
  <si>
    <r>
      <t xml:space="preserve">ES: </t>
    </r>
    <r>
      <rPr>
        <sz val="8"/>
        <rFont val="Arial"/>
        <family val="2"/>
      </rPr>
      <t xml:space="preserve">different speed limits apply on non-urban roads according to the presence of hard shoulders, or if the vehicle is equipped with a trailer or dangerous goods. </t>
    </r>
  </si>
  <si>
    <t>80</t>
  </si>
  <si>
    <t>48</t>
  </si>
  <si>
    <t>100</t>
  </si>
  <si>
    <t xml:space="preserve">39 </t>
  </si>
  <si>
    <t>Year 2015 = 100</t>
  </si>
  <si>
    <t>million EUR</t>
  </si>
  <si>
    <t>EUR</t>
  </si>
  <si>
    <r>
      <t xml:space="preserve">Value </t>
    </r>
    <r>
      <rPr>
        <sz val="8"/>
        <rFont val="Arial"/>
        <family val="2"/>
      </rPr>
      <t>(billion EUR)</t>
    </r>
  </si>
  <si>
    <r>
      <t>Source:</t>
    </r>
    <r>
      <rPr>
        <sz val="8"/>
        <rFont val="Arial"/>
        <family val="2"/>
      </rPr>
      <t xml:space="preserve">  DG Taxation and Customs Union, based on Eurostat.</t>
    </r>
  </si>
  <si>
    <r>
      <t xml:space="preserve">Source: </t>
    </r>
    <r>
      <rPr>
        <sz val="8"/>
        <rFont val="Arial"/>
        <family val="2"/>
      </rPr>
      <t>DG Taxation and Customs Union, based on Eurostat.</t>
    </r>
  </si>
  <si>
    <t>EU-27</t>
  </si>
  <si>
    <t>32</t>
  </si>
  <si>
    <t>40 (7)</t>
  </si>
  <si>
    <t>Annual Growth Rates EU-27</t>
  </si>
  <si>
    <r>
      <rPr>
        <b/>
        <sz val="8"/>
        <rFont val="Arial"/>
        <family val="2"/>
      </rPr>
      <t>Source:</t>
    </r>
    <r>
      <rPr>
        <sz val="8"/>
        <rFont val="Arial"/>
        <family val="2"/>
      </rPr>
      <t xml:space="preserve"> Eurostat  [nama_10_gdp], tables 2.2.2 and 2.3.2</t>
    </r>
  </si>
  <si>
    <t>Partner: Extra EU-27</t>
  </si>
  <si>
    <t>Comparison EU-27 - World</t>
  </si>
  <si>
    <r>
      <t xml:space="preserve">Air </t>
    </r>
    <r>
      <rPr>
        <sz val="8"/>
        <rFont val="Arial"/>
        <family val="2"/>
      </rPr>
      <t>(domestic / intra-EU-27)</t>
    </r>
  </si>
  <si>
    <r>
      <t xml:space="preserve">Sea </t>
    </r>
    <r>
      <rPr>
        <sz val="8"/>
        <rFont val="Arial"/>
        <family val="2"/>
      </rPr>
      <t>(domestic / intra-EU-27)</t>
    </r>
  </si>
  <si>
    <r>
      <t>Source</t>
    </r>
    <r>
      <rPr>
        <sz val="8"/>
        <rFont val="Arial"/>
        <family val="2"/>
      </rPr>
      <t>: Chapter 2.2 and 2.3, national statistics (CN, JP, US) International Transport Forum (RU), estimates (</t>
    </r>
    <r>
      <rPr>
        <i/>
        <sz val="8"/>
        <rFont val="Arial"/>
        <family val="2"/>
      </rPr>
      <t>in italics</t>
    </r>
    <r>
      <rPr>
        <sz val="8"/>
        <rFont val="Arial"/>
        <family val="2"/>
      </rPr>
      <t>)</t>
    </r>
  </si>
  <si>
    <t>Source: Eurostat [prc_hicp_aind]</t>
  </si>
  <si>
    <t>Statistical overview EU transport</t>
  </si>
  <si>
    <t>Transport growth EU-27 (graph)</t>
  </si>
  <si>
    <t>Road transport: speed limits, blood alcohol limits</t>
  </si>
  <si>
    <t>Road: maximum gross vehicle weight</t>
  </si>
  <si>
    <t>Employment by mode of transport</t>
  </si>
  <si>
    <t>Number of enterprises by mode of transport</t>
  </si>
  <si>
    <t>Turnover by mode of transport</t>
  </si>
  <si>
    <t>EU-27: External trade by mode of transport</t>
  </si>
  <si>
    <t>Environmental taxes and transport: energy taxes as % of GDP - transport fuel taxes</t>
  </si>
  <si>
    <t>Environmental taxes and transport:  environmental taxes as % of GDP - transport (excl. fuel)</t>
  </si>
  <si>
    <t>Comparison EU-27 - World: infrastructure and vehicles</t>
  </si>
  <si>
    <t>Comparison EU-27 - World: passenger and freight transport</t>
  </si>
  <si>
    <t>Transport growth EU-27</t>
  </si>
  <si>
    <t>Speed limits, blood alcohol limits</t>
  </si>
  <si>
    <t>Maximum gross vehicle weight</t>
  </si>
  <si>
    <t>Number of enterprises by mode of transport (*)</t>
  </si>
  <si>
    <t>Turnover by mode of transport (*)</t>
  </si>
  <si>
    <t xml:space="preserve"> EU-27 : Evolution of consumer prices for passenger transport</t>
  </si>
  <si>
    <t>EU-27 : External trade by mode of transport</t>
  </si>
  <si>
    <t>Passenger and freight transport</t>
  </si>
  <si>
    <t xml:space="preserve">NB: </t>
  </si>
  <si>
    <r>
      <t>NB</t>
    </r>
    <r>
      <rPr>
        <sz val="8"/>
        <rFont val="Arial"/>
        <family val="2"/>
      </rPr>
      <t>:</t>
    </r>
  </si>
  <si>
    <t>NB:</t>
  </si>
  <si>
    <r>
      <t xml:space="preserve">NB: </t>
    </r>
    <r>
      <rPr>
        <sz val="8"/>
        <rFont val="Arial"/>
        <family val="2"/>
      </rPr>
      <t>EU totals are weighted averages</t>
    </r>
  </si>
  <si>
    <t>(2): China: passenger-kilometers of highways including buses and coaches</t>
  </si>
  <si>
    <t>7 / 10</t>
  </si>
  <si>
    <t>12 / 13</t>
  </si>
  <si>
    <t>40 / 42</t>
  </si>
  <si>
    <t>40 / 44</t>
  </si>
  <si>
    <t>25 / 28</t>
  </si>
  <si>
    <t>25 / 26</t>
  </si>
  <si>
    <t>36 / 38</t>
  </si>
  <si>
    <t>44 / 60</t>
  </si>
  <si>
    <t xml:space="preserve">40 / 44 </t>
  </si>
  <si>
    <t>35 / 36</t>
  </si>
  <si>
    <t>32 / 36 / 38</t>
  </si>
  <si>
    <t>(1) : passenger cars, powered two-wheelers, buses and coaches, tram and metro, railways, intra-EU air, intra-EU sea</t>
  </si>
  <si>
    <t>70 / 90  / 120</t>
  </si>
  <si>
    <t>80 / 90</t>
  </si>
  <si>
    <t>90 / 110</t>
  </si>
  <si>
    <t>80 / 100</t>
  </si>
  <si>
    <t>30 / 50</t>
  </si>
  <si>
    <t>70 / 90</t>
  </si>
  <si>
    <t>90 / 100</t>
  </si>
  <si>
    <t>110 / 130</t>
  </si>
  <si>
    <t>120 / 140</t>
  </si>
  <si>
    <t>80 / 120</t>
  </si>
  <si>
    <t>50 / 60</t>
  </si>
  <si>
    <t>US</t>
  </si>
  <si>
    <t>Bus + trolley bus + coach</t>
  </si>
  <si>
    <t xml:space="preserve">Tram and  metro </t>
  </si>
  <si>
    <t>(1): US: Including light trucks / vans</t>
  </si>
  <si>
    <t>120/140</t>
  </si>
  <si>
    <t xml:space="preserve">90 </t>
  </si>
  <si>
    <t>90 / 120</t>
  </si>
  <si>
    <t xml:space="preserve">80 / 90 </t>
  </si>
  <si>
    <t>40 / 50</t>
  </si>
  <si>
    <t>60 / 80</t>
  </si>
  <si>
    <t>100 / 120 / 130</t>
  </si>
  <si>
    <t>100 / 120</t>
  </si>
  <si>
    <r>
      <t>Source</t>
    </r>
    <r>
      <rPr>
        <sz val="8"/>
        <rFont val="Arial"/>
        <family val="2"/>
      </rPr>
      <t>: EC Road Safety website, national sources, World Health Organization</t>
    </r>
  </si>
  <si>
    <t xml:space="preserve">Employment by mode of transport (*) </t>
  </si>
  <si>
    <t>(3): RU: roads of federal importance</t>
  </si>
  <si>
    <t xml:space="preserve">(4): USA: a sum of partly overlapping networks. </t>
  </si>
  <si>
    <t>(5): China: both oil and gas pipelines</t>
  </si>
  <si>
    <t>(6): USA: light duty vehicles, short wheel and long wheel base.</t>
  </si>
  <si>
    <t xml:space="preserve">(7): Japan: ordinary, small and light four-wheeled vehicles. </t>
  </si>
  <si>
    <t>(5): USA: Class I rail</t>
  </si>
  <si>
    <t>(6): China: oil and gas pipelines.</t>
  </si>
  <si>
    <t>(7): USA: refers to coastal shipping.</t>
  </si>
  <si>
    <t>(8): China: both coastwise and inland waterway transport.</t>
  </si>
  <si>
    <t>EU-27: Evolution of consumer prices for passenger transport</t>
  </si>
  <si>
    <t>40 / 42 / 44</t>
  </si>
  <si>
    <t>11.5 / 12</t>
  </si>
  <si>
    <t>37 / 38</t>
  </si>
  <si>
    <t xml:space="preserve"> 40</t>
  </si>
  <si>
    <r>
      <t>Source</t>
    </r>
    <r>
      <rPr>
        <sz val="8"/>
        <rFont val="Arial"/>
        <family val="2"/>
      </rPr>
      <t>: International Transport Forum</t>
    </r>
  </si>
  <si>
    <t>(9): Coastal shipping</t>
  </si>
  <si>
    <t>21.5 - 30.5</t>
  </si>
  <si>
    <t xml:space="preserve">40 / 42 / 44 </t>
  </si>
  <si>
    <t>32 / 38</t>
  </si>
  <si>
    <t xml:space="preserve">25 / 26 / 27 </t>
  </si>
  <si>
    <t xml:space="preserve">10.5 / 11.5 </t>
  </si>
  <si>
    <t>18 / 20</t>
  </si>
  <si>
    <t>BE (1)</t>
  </si>
  <si>
    <t>44 (6)</t>
  </si>
  <si>
    <t>26 (2)</t>
  </si>
  <si>
    <t>28 (2)</t>
  </si>
  <si>
    <t>24 / 26 (2)</t>
  </si>
  <si>
    <t>DK (3)</t>
  </si>
  <si>
    <t>NL (3)</t>
  </si>
  <si>
    <t>PT (3)</t>
  </si>
  <si>
    <t>18 / 19</t>
  </si>
  <si>
    <t>26 / 27</t>
  </si>
  <si>
    <t>44 / 50 / 56</t>
  </si>
  <si>
    <t xml:space="preserve"> 35 / 36</t>
  </si>
  <si>
    <t>42 (2)</t>
  </si>
  <si>
    <t xml:space="preserve">24 / 26 </t>
  </si>
  <si>
    <t xml:space="preserve">46 - 50 </t>
  </si>
  <si>
    <t>46 - 50</t>
  </si>
  <si>
    <t>40 /44</t>
  </si>
  <si>
    <t xml:space="preserve">40 / 44 / 46 </t>
  </si>
  <si>
    <t>11.5 (4)</t>
  </si>
  <si>
    <t>10  (4)</t>
  </si>
  <si>
    <t xml:space="preserve">44 (4) </t>
  </si>
  <si>
    <t>FI (5)</t>
  </si>
  <si>
    <t>(1)  Differences between regions. For a complete overview please consult the International Transport Forum website.</t>
  </si>
  <si>
    <t>(2)  Only for air suspension or similar, twin tyres or ABS (Anti-lock Braking System)</t>
  </si>
  <si>
    <t>(3)  Under specific conditions EMS (European Modular System) combinations may have a maximum length of 25.25m and maximum mass of 60t.</t>
  </si>
  <si>
    <t xml:space="preserve">(4)  Increased values are aplicable for certain type of transport. </t>
  </si>
  <si>
    <t>(5)  For vehicles registered in an EEA member country.</t>
  </si>
  <si>
    <t>(6)  Five-axle: 44 t; six-axle: 56 t; seven-axle: 60 t; eight-axle: 64-68 t (restrictions for ADR), 69-76 t (not for ADR).</t>
  </si>
  <si>
    <t>18 (4)</t>
  </si>
  <si>
    <t>26 (4)</t>
  </si>
  <si>
    <t>- An articulated vehicle consists of a road tractor coupled to a semi-trailer. A road train is a goods road motor vehicle coupled to one or more trailers. 
- The permissible maximum weight varies according to different conditions: distance between the axles, number of driven axles, type of suspension, single or double mounted tyres, the vehicle is performimng national or international traffic, performing combined transport operations, type of road, type of fuel or type of goods. For a more complete country overview please consult the International Transport Forum website.</t>
  </si>
  <si>
    <t>(tonnes)</t>
  </si>
  <si>
    <t>The reported speed limits refer to general circumstances. Different speed limits might apply in residential or pedestrian areas, on the basis of weather conditions, the time of the day, the vehicle driven, the season, the visibility or unless otherwise stated by traffic signs. The higher figure shown in the "outside built-up areas" column generally refers to the speed limit on dual carriageways that are not motorways.</t>
  </si>
  <si>
    <t>33 / 38 / 40</t>
  </si>
  <si>
    <t>10 (4)</t>
  </si>
  <si>
    <t>10 / 11.5</t>
  </si>
  <si>
    <t>25 / 26 (4)</t>
  </si>
  <si>
    <t>(7) 74 t on some roads.</t>
  </si>
  <si>
    <t>(9)</t>
  </si>
  <si>
    <r>
      <t xml:space="preserve">IE, CY </t>
    </r>
    <r>
      <rPr>
        <sz val="8"/>
        <rFont val="Arial"/>
        <family val="2"/>
      </rPr>
      <t>and</t>
    </r>
    <r>
      <rPr>
        <b/>
        <sz val="8"/>
        <rFont val="Arial"/>
        <family val="2"/>
      </rPr>
      <t xml:space="preserve"> MT</t>
    </r>
    <r>
      <rPr>
        <sz val="8"/>
        <rFont val="Arial"/>
        <family val="2"/>
      </rPr>
      <t xml:space="preserve"> drive on the left hand side of the road, the other Member States drive on the right hand side (Sweden since 3 September 1967).</t>
    </r>
  </si>
  <si>
    <t>NO (3)</t>
  </si>
  <si>
    <r>
      <t>Source :</t>
    </r>
    <r>
      <rPr>
        <sz val="8"/>
        <rFont val="Arial"/>
        <family val="2"/>
      </rPr>
      <t xml:space="preserve"> Eurostat  [nama_10_co3_p3]. Final consumption data from the new ESA2010 National Accounts Methodology. </t>
    </r>
  </si>
  <si>
    <r>
      <t xml:space="preserve">(8): Japan: including </t>
    </r>
    <r>
      <rPr>
        <sz val="8"/>
        <color theme="1"/>
        <rFont val="Arial"/>
        <family val="2"/>
      </rPr>
      <t xml:space="preserve">8.3 </t>
    </r>
    <r>
      <rPr>
        <sz val="8"/>
        <rFont val="Arial"/>
        <family val="2"/>
      </rPr>
      <t>million light motor vehicles.</t>
    </r>
  </si>
  <si>
    <t>growth 20-21</t>
  </si>
  <si>
    <t>(3) 4.5 % of total employment if postal and courier activities are not included.</t>
  </si>
  <si>
    <t>Situation as of  1 June 2023, the date of accessing the source: Going abroad - European Commission (europa.eu)</t>
  </si>
  <si>
    <t>BA</t>
  </si>
  <si>
    <t>MD</t>
  </si>
  <si>
    <t>90/110</t>
  </si>
  <si>
    <t>UK</t>
  </si>
  <si>
    <t>UA</t>
  </si>
  <si>
    <r>
      <t>Source :</t>
    </r>
    <r>
      <rPr>
        <sz val="8"/>
        <rFont val="Arial"/>
        <family val="2"/>
      </rPr>
      <t xml:space="preserve"> Eurostat</t>
    </r>
    <r>
      <rPr>
        <b/>
        <sz val="8"/>
        <rFont val="Arial"/>
        <family val="2"/>
      </rPr>
      <t xml:space="preserve"> [Comext]</t>
    </r>
  </si>
  <si>
    <t>42 /44</t>
  </si>
  <si>
    <t xml:space="preserve">40 </t>
  </si>
  <si>
    <t>16</t>
  </si>
  <si>
    <t>22</t>
  </si>
  <si>
    <t>(1) The transport share amounts of 4.6 % of total GVA if postal and courier activities are not included. Estimations based on Eurostat National Account (2021 data).</t>
  </si>
  <si>
    <t xml:space="preserve">BE, DE, EL, ES, CY, HU, NL, PT, RO provisional data; </t>
  </si>
  <si>
    <t>ranking in 2022</t>
  </si>
  <si>
    <t>HR: low reliability</t>
  </si>
  <si>
    <r>
      <t>Source</t>
    </r>
    <r>
      <rPr>
        <sz val="8"/>
        <rFont val="Arial"/>
        <family val="2"/>
      </rPr>
      <t>: Eurostat [sbs_sc_ovw], estimates (</t>
    </r>
    <r>
      <rPr>
        <i/>
        <sz val="8"/>
        <rFont val="Arial"/>
        <family val="2"/>
      </rPr>
      <t>in italics</t>
    </r>
    <r>
      <rPr>
        <sz val="8"/>
        <rFont val="Arial"/>
        <family val="2"/>
      </rPr>
      <t>)</t>
    </r>
  </si>
  <si>
    <t>2021 (in 1 000)</t>
  </si>
  <si>
    <t>2021 (million EUR)</t>
  </si>
  <si>
    <t>(4): Japan: 2020 value</t>
  </si>
  <si>
    <r>
      <t>Source</t>
    </r>
    <r>
      <rPr>
        <sz val="8"/>
        <rFont val="Arial"/>
        <family val="2"/>
      </rPr>
      <t xml:space="preserve">: Chapters 2.5, 2.6 and 2.7,  UNECE (fatalities), UIC, national statistics (CN, JP, RU, US), estimates </t>
    </r>
    <r>
      <rPr>
        <i/>
        <sz val="8"/>
        <rFont val="Arial"/>
        <family val="2"/>
      </rPr>
      <t>(in italics)</t>
    </r>
  </si>
  <si>
    <t>(1) public roads</t>
  </si>
  <si>
    <t>avg growth 95-22</t>
  </si>
  <si>
    <t>avg growth 2000-2022</t>
  </si>
  <si>
    <t>1995-2022 p.a.</t>
  </si>
  <si>
    <t>2000-2022 p.a.</t>
  </si>
  <si>
    <t>2021-2022</t>
  </si>
  <si>
    <r>
      <t>Road:</t>
    </r>
    <r>
      <rPr>
        <sz val="8"/>
        <color theme="1"/>
        <rFont val="Arial"/>
        <family val="2"/>
      </rPr>
      <t xml:space="preserve">  20 653 persons were killed in road accidents (fatalities within 30 days) in 2022, 3.7 % more  than in 2021 (when 19 916 people lost their lives). In comparison with 2001, the number of road fatalities was lower by about two thirds (-59.8 %). </t>
    </r>
  </si>
  <si>
    <r>
      <t>Rail:</t>
    </r>
    <r>
      <rPr>
        <sz val="8"/>
        <color theme="1"/>
        <rFont val="Arial"/>
        <family val="2"/>
      </rPr>
      <t xml:space="preserve"> 20 passengers lost their lives in 2022; this figure does not include casualties among railway employees or other people run over by trains.</t>
    </r>
  </si>
  <si>
    <r>
      <t xml:space="preserve">Air: </t>
    </r>
    <r>
      <rPr>
        <sz val="8"/>
        <color theme="1"/>
        <rFont val="Arial"/>
        <family val="2"/>
      </rPr>
      <t xml:space="preserve">No life was lost in 2023. </t>
    </r>
  </si>
  <si>
    <t>In 2022, total passenger transport activities in the EU-27 by any motorized means of transport are estimated to  amount to 5 617 billion pkm or on average around 12 545 km per person. This figure includes intra-EU air and sea transport but not transport activities between the EU and the rest of the world. Passenger cars accounted for 73 % of this total, powered two-wheelers for 2 %, buses &amp; coaches for 7.2 %, railways for 7.2 % and tram and metro for 1.2 %. Intra-EU air and intra-EU maritime transport accounted for 9.1 % and 0.3% respectively.</t>
  </si>
  <si>
    <t xml:space="preserve">In 2022, the transport and storage services sector (including postal and courier activities) in the EU-27 employed around 10.5  million persons (2), some 5.3 % of the total workforce (3). Around 52 % of them worked in land transport (road, rail and pipelines), 3 % in water transport (sea and inland waterways), 3 % in air transport and 27 % in warehousing and supporting activities (such as cargo handling, storage and warehousing) and the remaining 14 % in postal and courier activities. 22 % of the employed persons in the transport sector were women. </t>
  </si>
  <si>
    <t>In 2022, private households in the EU-27 spent EUR 1 025  billion or roughly 12.5 % of their total consumption on transport-related items.</t>
  </si>
  <si>
    <t>Around  26 % of this sum (around EUR 265 billion) was used to purchase vehicles, 59 % (EUR 603 billion) was spent on the operation of personal transport equipment (e.g. to buy fuel for the car) and the rest (EUR 158 billion) was spent for transport services (e.g. bus, train, plane tickets).</t>
  </si>
  <si>
    <t>In 2022, the total goods transport activities in the EU-27 are estimated to amount to 3 471 billion tkm. This figure includes intra-EU air and sea transport but not transport activities between the EU and the rest of the world. Road transport accounted for 53.8 % of this total, rail for 11.9 %, inland waterways for 3.5 % and oil pipelines for 2.7 %. Intra-EU maritime transport was the second most important mode with a share of 28 % while intra-EU air transport only accounted for 0.1 % of the total.</t>
  </si>
  <si>
    <t>With around EUR 750 billion in Gross Value Added (GVA) at current prices, the transport and storage services sector (including postal and courier activities) accounted for about 5.2 % of total GVA in the EU-27 in 2022 (1). It should be noted, however, that this figure only includes the GVA of companies whose main activity is the provision of transport (and transport-related) services and that own account transport operations are not included.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</si>
</sst>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64" formatCode="#,##0.0"/>
    <numFmt numFmtId="165" formatCode="0.0"/>
    <numFmt numFmtId="166" formatCode="#,###,##0"/>
    <numFmt numFmtId="167" formatCode="0.0\ \ \ "/>
    <numFmt numFmtId="168" formatCode="0.00\ "/>
    <numFmt numFmtId="169" formatCode="0.0%"/>
    <numFmt numFmtId="170" formatCode="#\ ##0"/>
    <numFmt numFmtId="171" formatCode="#0.0"/>
    <numFmt numFmtId="172" formatCode="#,##0;\-#,##0;"/>
    <numFmt numFmtId="173" formatCode="0.0\ "/>
    <numFmt numFmtId="174" formatCode="#\ ##0.0"/>
    <numFmt numFmtId="175" formatCode="#\ ###\ ##0"/>
    <numFmt numFmtId="176" formatCode="#\ ##0"/>
    <numFmt numFmtId="177" formatCode="0.0000"/>
    <numFmt numFmtId="178" formatCode="#.\ ###\ ##0"/>
    <numFmt numFmtId="179" formatCode="#,##0.0;\-#,##0.0;"/>
  </numFmts>
  <fonts count="31" x14ac:knownFonts="1">
    <font>
      <sz val="10"/>
      <name val="Arial"/>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b/>
      <sz val="10"/>
      <name val="Arial"/>
      <family val="2"/>
    </font>
    <font>
      <i/>
      <sz val="8"/>
      <name val="Arial"/>
      <family val="2"/>
    </font>
    <font>
      <b/>
      <i/>
      <sz val="8"/>
      <name val="Arial"/>
      <family val="2"/>
    </font>
    <font>
      <b/>
      <sz val="10"/>
      <color indexed="18"/>
      <name val="Arial"/>
      <family val="2"/>
    </font>
    <font>
      <b/>
      <sz val="10"/>
      <color indexed="8"/>
      <name val="Arial"/>
      <family val="2"/>
    </font>
    <font>
      <b/>
      <sz val="7"/>
      <name val="Arial"/>
      <family val="2"/>
    </font>
    <font>
      <b/>
      <sz val="10"/>
      <name val="Arial"/>
      <family val="2"/>
    </font>
    <font>
      <b/>
      <sz val="6"/>
      <name val="Arial"/>
      <family val="2"/>
    </font>
    <font>
      <b/>
      <sz val="12"/>
      <name val="Arial"/>
      <family val="2"/>
    </font>
    <font>
      <sz val="10"/>
      <name val="Times"/>
      <family val="1"/>
    </font>
    <font>
      <sz val="11"/>
      <name val="Arial"/>
      <family val="2"/>
    </font>
    <font>
      <sz val="12"/>
      <name val="Arial"/>
      <family val="2"/>
    </font>
    <font>
      <sz val="11"/>
      <name val="Arial"/>
      <family val="2"/>
    </font>
    <font>
      <sz val="8"/>
      <color theme="1"/>
      <name val="Arial"/>
      <family val="2"/>
    </font>
    <font>
      <b/>
      <sz val="8"/>
      <color theme="1"/>
      <name val="Arial"/>
      <family val="2"/>
    </font>
    <font>
      <i/>
      <sz val="8"/>
      <color theme="1"/>
      <name val="Arial"/>
      <family val="2"/>
    </font>
    <font>
      <b/>
      <sz val="10"/>
      <color theme="1"/>
      <name val="Arial"/>
      <family val="2"/>
    </font>
    <font>
      <sz val="10"/>
      <color theme="1"/>
      <name val="Arial"/>
      <family val="2"/>
    </font>
    <font>
      <b/>
      <sz val="12"/>
      <color theme="1"/>
      <name val="Arial"/>
      <family val="2"/>
    </font>
    <font>
      <b/>
      <i/>
      <sz val="8"/>
      <color theme="1"/>
      <name val="Arial"/>
      <family val="2"/>
    </font>
    <font>
      <b/>
      <sz val="11"/>
      <name val="Arial"/>
      <family val="2"/>
    </font>
    <font>
      <sz val="11"/>
      <name val="Times New Roman"/>
      <family val="1"/>
    </font>
  </fonts>
  <fills count="10">
    <fill>
      <patternFill patternType="none"/>
    </fill>
    <fill>
      <patternFill patternType="gray125"/>
    </fill>
    <fill>
      <patternFill patternType="lightGray">
        <fgColor indexed="9"/>
      </patternFill>
    </fill>
    <fill>
      <patternFill patternType="gray0625">
        <fgColor indexed="9"/>
      </patternFill>
    </fill>
    <fill>
      <patternFill patternType="solid">
        <fgColor indexed="41"/>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rgb="FFCCFFCC"/>
        <bgColor indexed="64"/>
      </patternFill>
    </fill>
    <fill>
      <patternFill patternType="solid">
        <fgColor theme="0"/>
        <bgColor indexed="64"/>
      </patternFill>
    </fill>
  </fills>
  <borders count="49">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bottom style="hair">
        <color indexed="64"/>
      </bottom>
      <diagonal/>
    </border>
    <border>
      <left style="thin">
        <color indexed="64"/>
      </left>
      <right/>
      <top style="thin">
        <color indexed="64"/>
      </top>
      <bottom/>
      <diagonal/>
    </border>
    <border>
      <left style="hair">
        <color indexed="64"/>
      </left>
      <right style="hair">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right style="hair">
        <color indexed="64"/>
      </right>
      <top/>
      <bottom/>
      <diagonal/>
    </border>
    <border>
      <left style="thin">
        <color indexed="64"/>
      </left>
      <right style="hair">
        <color indexed="64"/>
      </right>
      <top/>
      <bottom/>
      <diagonal/>
    </border>
    <border>
      <left style="thin">
        <color indexed="64"/>
      </left>
      <right style="thin">
        <color indexed="64"/>
      </right>
      <top style="thin">
        <color indexed="64"/>
      </top>
      <bottom style="thin">
        <color indexed="64"/>
      </bottom>
      <diagonal/>
    </border>
    <border>
      <left/>
      <right style="hair">
        <color indexed="64"/>
      </right>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hair">
        <color indexed="64"/>
      </left>
      <right style="thin">
        <color indexed="64"/>
      </right>
      <top style="thin">
        <color indexed="64"/>
      </top>
      <bottom/>
      <diagonal/>
    </border>
    <border>
      <left style="thin">
        <color indexed="64"/>
      </left>
      <right style="thin">
        <color indexed="8"/>
      </right>
      <top/>
      <bottom/>
      <diagonal/>
    </border>
    <border>
      <left/>
      <right/>
      <top/>
      <bottom style="thin">
        <color auto="1"/>
      </bottom>
      <diagonal/>
    </border>
    <border>
      <left style="thin">
        <color indexed="64"/>
      </left>
      <right style="thin">
        <color indexed="8"/>
      </right>
      <top/>
      <bottom style="thin">
        <color indexed="64"/>
      </bottom>
      <diagonal/>
    </border>
    <border>
      <left/>
      <right style="thin">
        <color indexed="8"/>
      </right>
      <top/>
      <bottom/>
      <diagonal/>
    </border>
    <border>
      <left style="thin">
        <color indexed="64"/>
      </left>
      <right style="thin">
        <color indexed="64"/>
      </right>
      <top style="thin">
        <color auto="1"/>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style="hair">
        <color indexed="64"/>
      </right>
      <top style="thin">
        <color indexed="64"/>
      </top>
      <bottom/>
      <diagonal/>
    </border>
    <border>
      <left/>
      <right style="thin">
        <color indexed="8"/>
      </right>
      <top/>
      <bottom style="thin">
        <color indexed="64"/>
      </bottom>
      <diagonal/>
    </border>
    <border>
      <left style="thin">
        <color indexed="8"/>
      </left>
      <right style="hair">
        <color indexed="64"/>
      </right>
      <top/>
      <bottom/>
      <diagonal/>
    </border>
    <border>
      <left style="thin">
        <color indexed="8"/>
      </left>
      <right style="hair">
        <color indexed="64"/>
      </right>
      <top/>
      <bottom style="thin">
        <color indexed="64"/>
      </bottom>
      <diagonal/>
    </border>
  </borders>
  <cellStyleXfs count="7">
    <xf numFmtId="0" fontId="0" fillId="0" borderId="0"/>
    <xf numFmtId="0" fontId="1" fillId="0" borderId="0" applyFont="0" applyFill="0" applyBorder="0" applyAlignment="0" applyProtection="0"/>
    <xf numFmtId="0" fontId="6" fillId="0" borderId="0"/>
    <xf numFmtId="0" fontId="12" fillId="2" borderId="0" applyNumberFormat="0" applyBorder="0">
      <protection locked="0"/>
    </xf>
    <xf numFmtId="0" fontId="13" fillId="3" borderId="0" applyNumberFormat="0" applyBorder="0">
      <protection locked="0"/>
    </xf>
    <xf numFmtId="0" fontId="19" fillId="0" borderId="0"/>
    <xf numFmtId="0" fontId="21" fillId="0" borderId="0"/>
  </cellStyleXfs>
  <cellXfs count="893">
    <xf numFmtId="0" fontId="0" fillId="0" borderId="0" xfId="0"/>
    <xf numFmtId="0" fontId="2" fillId="0" borderId="0" xfId="0" applyFont="1" applyAlignment="1">
      <alignment vertical="top" wrapText="1"/>
    </xf>
    <xf numFmtId="0" fontId="0" fillId="0" borderId="0" xfId="0" applyBorder="1"/>
    <xf numFmtId="0" fontId="4" fillId="0" borderId="0" xfId="0" applyFont="1" applyBorder="1"/>
    <xf numFmtId="0" fontId="8" fillId="0" borderId="0" xfId="0" applyFont="1" applyBorder="1" applyAlignment="1">
      <alignment horizontal="left"/>
    </xf>
    <xf numFmtId="0" fontId="4" fillId="0" borderId="0" xfId="0" applyFont="1"/>
    <xf numFmtId="0" fontId="0" fillId="0" borderId="0" xfId="0" applyFill="1" applyBorder="1"/>
    <xf numFmtId="0" fontId="8" fillId="0" borderId="0" xfId="0" applyFont="1"/>
    <xf numFmtId="0" fontId="4" fillId="0" borderId="0" xfId="0" applyFont="1" applyAlignment="1">
      <alignment horizont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4" fillId="0" borderId="0" xfId="0" applyFont="1" applyAlignment="1"/>
    <xf numFmtId="0" fontId="7" fillId="0" borderId="0" xfId="0" quotePrefix="1" applyFont="1" applyAlignment="1">
      <alignment horizontal="right" vertical="top"/>
    </xf>
    <xf numFmtId="0" fontId="8" fillId="0" borderId="0" xfId="0" applyFont="1" applyBorder="1" applyAlignment="1">
      <alignment horizontal="left" vertical="center" wrapText="1"/>
    </xf>
    <xf numFmtId="0" fontId="7" fillId="0" borderId="0" xfId="0" quotePrefix="1" applyFont="1" applyBorder="1" applyAlignment="1">
      <alignment horizontal="right" vertical="top"/>
    </xf>
    <xf numFmtId="0" fontId="4" fillId="0" borderId="0" xfId="0" applyFont="1" applyFill="1" applyBorder="1" applyAlignment="1">
      <alignment vertical="center"/>
    </xf>
    <xf numFmtId="0" fontId="7" fillId="0" borderId="0" xfId="0" applyFont="1" applyBorder="1" applyAlignment="1">
      <alignment horizontal="center" vertical="center" wrapText="1"/>
    </xf>
    <xf numFmtId="0" fontId="0" fillId="0" borderId="0" xfId="0" applyAlignment="1">
      <alignment vertical="center"/>
    </xf>
    <xf numFmtId="0" fontId="3" fillId="0" borderId="0" xfId="0" applyFont="1" applyBorder="1" applyAlignment="1">
      <alignment horizontal="center" vertical="center" wrapText="1"/>
    </xf>
    <xf numFmtId="0" fontId="6" fillId="0" borderId="0" xfId="0" applyFont="1" applyBorder="1" applyAlignment="1">
      <alignment horizontal="left" vertical="top"/>
    </xf>
    <xf numFmtId="0" fontId="10" fillId="0" borderId="0" xfId="0" applyFont="1" applyBorder="1" applyAlignment="1">
      <alignment horizontal="left" vertical="top"/>
    </xf>
    <xf numFmtId="0" fontId="8" fillId="0" borderId="0" xfId="0" applyFont="1" applyBorder="1" applyAlignment="1">
      <alignment horizontal="left" vertical="top" wrapText="1"/>
    </xf>
    <xf numFmtId="0" fontId="3" fillId="0" borderId="0" xfId="0" applyFont="1" applyAlignment="1">
      <alignment horizontal="center"/>
    </xf>
    <xf numFmtId="0" fontId="3" fillId="0" borderId="0" xfId="0" applyFont="1" applyAlignment="1">
      <alignment horizontal="center" vertical="top"/>
    </xf>
    <xf numFmtId="0" fontId="4" fillId="0" borderId="0" xfId="0" applyFont="1" applyAlignment="1">
      <alignment horizontal="right" vertical="center"/>
    </xf>
    <xf numFmtId="0" fontId="2" fillId="0" borderId="0" xfId="0" applyFont="1" applyBorder="1"/>
    <xf numFmtId="0" fontId="5" fillId="0" borderId="0" xfId="0" applyFont="1" applyBorder="1" applyAlignment="1">
      <alignment horizontal="center"/>
    </xf>
    <xf numFmtId="0" fontId="5" fillId="0" borderId="0" xfId="0" applyFont="1" applyAlignment="1">
      <alignment horizontal="center"/>
    </xf>
    <xf numFmtId="0" fontId="4" fillId="0" borderId="0" xfId="0" applyFont="1" applyAlignment="1">
      <alignment horizontal="right"/>
    </xf>
    <xf numFmtId="0" fontId="5" fillId="0" borderId="0" xfId="0" applyFont="1" applyAlignment="1">
      <alignment horizontal="left"/>
    </xf>
    <xf numFmtId="0" fontId="0" fillId="0" borderId="4" xfId="0" applyBorder="1"/>
    <xf numFmtId="0" fontId="9" fillId="0" borderId="0" xfId="0" applyFont="1" applyAlignment="1">
      <alignment horizontal="center" vertical="center" wrapText="1"/>
    </xf>
    <xf numFmtId="0" fontId="17" fillId="0" borderId="0" xfId="0" quotePrefix="1" applyFont="1" applyAlignment="1">
      <alignment horizontal="right" vertical="top"/>
    </xf>
    <xf numFmtId="0" fontId="4" fillId="0" borderId="5" xfId="0" applyFont="1" applyBorder="1"/>
    <xf numFmtId="0" fontId="4" fillId="0" borderId="0" xfId="0" applyFont="1" applyFill="1" applyBorder="1"/>
    <xf numFmtId="0" fontId="5" fillId="0" borderId="6" xfId="0" applyFont="1" applyFill="1" applyBorder="1" applyAlignment="1">
      <alignment horizontal="center" vertical="center"/>
    </xf>
    <xf numFmtId="0" fontId="4" fillId="0" borderId="0" xfId="0" applyFont="1" applyFill="1"/>
    <xf numFmtId="0" fontId="5" fillId="0" borderId="4" xfId="0" applyFont="1" applyFill="1" applyBorder="1" applyAlignment="1">
      <alignment horizontal="center" vertical="center"/>
    </xf>
    <xf numFmtId="0" fontId="5" fillId="0" borderId="7" xfId="0" applyFont="1" applyFill="1" applyBorder="1" applyAlignment="1">
      <alignment horizontal="center" vertical="center"/>
    </xf>
    <xf numFmtId="0" fontId="4" fillId="0" borderId="0"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4" fillId="0" borderId="5" xfId="0" applyFont="1" applyFill="1" applyBorder="1" applyAlignment="1">
      <alignment vertical="center"/>
    </xf>
    <xf numFmtId="0" fontId="4" fillId="0" borderId="7" xfId="0" applyFont="1" applyFill="1" applyBorder="1" applyAlignment="1">
      <alignment vertical="center"/>
    </xf>
    <xf numFmtId="0" fontId="15" fillId="0" borderId="0" xfId="0" applyFont="1" applyFill="1" applyBorder="1" applyAlignment="1">
      <alignment horizontal="center" vertical="center"/>
    </xf>
    <xf numFmtId="0" fontId="15" fillId="0" borderId="5"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8" xfId="0" applyFont="1" applyFill="1" applyBorder="1" applyAlignment="1">
      <alignment vertical="center"/>
    </xf>
    <xf numFmtId="0" fontId="5" fillId="0" borderId="0" xfId="0" applyFont="1" applyFill="1" applyBorder="1" applyAlignment="1">
      <alignment vertical="center"/>
    </xf>
    <xf numFmtId="0" fontId="5" fillId="0" borderId="6" xfId="0" applyFont="1" applyFill="1" applyBorder="1" applyAlignment="1">
      <alignment vertical="center"/>
    </xf>
    <xf numFmtId="0" fontId="4" fillId="0" borderId="6" xfId="0" quotePrefix="1" applyFont="1" applyFill="1" applyBorder="1" applyAlignment="1">
      <alignment vertical="center"/>
    </xf>
    <xf numFmtId="0" fontId="4" fillId="0" borderId="0" xfId="0" applyFont="1" applyFill="1" applyBorder="1" applyAlignment="1">
      <alignment horizontal="center" vertical="center"/>
    </xf>
    <xf numFmtId="0" fontId="8" fillId="0" borderId="0" xfId="0" applyFont="1" applyFill="1" applyBorder="1" applyAlignment="1">
      <alignment horizontal="center" vertical="center"/>
    </xf>
    <xf numFmtId="0" fontId="4" fillId="0" borderId="10"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8" fillId="0" borderId="0" xfId="0" applyFont="1" applyFill="1" applyBorder="1" applyAlignment="1">
      <alignment horizontal="center" vertical="center" textRotation="90" wrapText="1"/>
    </xf>
    <xf numFmtId="0" fontId="6" fillId="0" borderId="0" xfId="0" applyFont="1" applyBorder="1" applyAlignment="1">
      <alignment horizontal="left" wrapText="1"/>
    </xf>
    <xf numFmtId="0" fontId="5" fillId="0" borderId="4" xfId="0" applyFont="1" applyFill="1" applyBorder="1" applyAlignment="1">
      <alignment horizontal="center" vertical="center" wrapText="1"/>
    </xf>
    <xf numFmtId="0" fontId="5" fillId="0" borderId="11" xfId="0" applyFont="1" applyFill="1" applyBorder="1" applyAlignment="1">
      <alignment horizontal="left" vertical="center" wrapText="1"/>
    </xf>
    <xf numFmtId="0" fontId="5" fillId="0" borderId="4" xfId="0" applyFont="1" applyFill="1" applyBorder="1" applyAlignment="1">
      <alignment horizontal="left" vertical="center" wrapText="1"/>
    </xf>
    <xf numFmtId="0" fontId="4" fillId="0" borderId="5" xfId="0" applyFont="1" applyFill="1" applyBorder="1" applyAlignment="1">
      <alignment horizontal="center" vertical="center"/>
    </xf>
    <xf numFmtId="0" fontId="3" fillId="0" borderId="0" xfId="0" quotePrefix="1" applyFont="1" applyAlignment="1">
      <alignment horizontal="left"/>
    </xf>
    <xf numFmtId="0" fontId="7" fillId="0" borderId="0" xfId="0" applyFont="1" applyAlignment="1">
      <alignment horizontal="center" vertical="center"/>
    </xf>
    <xf numFmtId="0" fontId="6" fillId="0" borderId="0" xfId="0" quotePrefix="1" applyFont="1" applyAlignment="1">
      <alignment horizontal="left" vertical="top" wrapText="1"/>
    </xf>
    <xf numFmtId="0" fontId="4" fillId="0" borderId="0" xfId="0" applyFont="1" applyBorder="1" applyAlignment="1">
      <alignment horizontal="left" vertical="center" wrapText="1"/>
    </xf>
    <xf numFmtId="165" fontId="4" fillId="0" borderId="0" xfId="0" applyNumberFormat="1" applyFont="1"/>
    <xf numFmtId="166" fontId="4" fillId="0" borderId="0" xfId="0" applyNumberFormat="1" applyFont="1"/>
    <xf numFmtId="0" fontId="16" fillId="4" borderId="12" xfId="0" applyFont="1" applyFill="1" applyBorder="1" applyAlignment="1">
      <alignment horizontal="left" vertical="top"/>
    </xf>
    <xf numFmtId="0" fontId="16" fillId="4" borderId="11" xfId="0" applyFont="1" applyFill="1" applyBorder="1" applyAlignment="1">
      <alignment horizontal="left" vertical="top"/>
    </xf>
    <xf numFmtId="0" fontId="8" fillId="4" borderId="8" xfId="0" applyFont="1" applyFill="1" applyBorder="1" applyAlignment="1">
      <alignment horizontal="left"/>
    </xf>
    <xf numFmtId="1" fontId="5" fillId="4" borderId="1" xfId="0" applyNumberFormat="1" applyFont="1" applyFill="1" applyBorder="1" applyAlignment="1">
      <alignment horizontal="center" vertical="center" wrapText="1"/>
    </xf>
    <xf numFmtId="1" fontId="6" fillId="4" borderId="7" xfId="0" applyNumberFormat="1" applyFont="1" applyFill="1" applyBorder="1" applyAlignment="1">
      <alignment horizontal="center" vertical="center" wrapText="1"/>
    </xf>
    <xf numFmtId="0" fontId="8" fillId="4" borderId="3" xfId="0" applyFont="1" applyFill="1" applyBorder="1" applyAlignment="1">
      <alignment horizontal="center"/>
    </xf>
    <xf numFmtId="0" fontId="6" fillId="5" borderId="6" xfId="0" applyFont="1" applyFill="1" applyBorder="1" applyAlignment="1">
      <alignment horizontal="left" wrapText="1"/>
    </xf>
    <xf numFmtId="0" fontId="14" fillId="5" borderId="6" xfId="0" applyFont="1" applyFill="1" applyBorder="1" applyAlignment="1">
      <alignment horizontal="center" vertical="center" wrapText="1"/>
    </xf>
    <xf numFmtId="0" fontId="5" fillId="5" borderId="2" xfId="0" applyFont="1" applyFill="1" applyBorder="1" applyAlignment="1">
      <alignment horizontal="center" vertical="center"/>
    </xf>
    <xf numFmtId="0" fontId="8" fillId="5" borderId="2" xfId="0" applyFont="1" applyFill="1" applyBorder="1" applyAlignment="1">
      <alignment horizontal="center" vertical="center"/>
    </xf>
    <xf numFmtId="0" fontId="5" fillId="5" borderId="3" xfId="0" applyFont="1" applyFill="1" applyBorder="1" applyAlignment="1">
      <alignment horizontal="center" vertical="center"/>
    </xf>
    <xf numFmtId="0" fontId="14" fillId="5" borderId="7" xfId="0" applyFont="1" applyFill="1" applyBorder="1" applyAlignment="1">
      <alignment horizontal="center" vertical="top" wrapText="1"/>
    </xf>
    <xf numFmtId="0" fontId="6" fillId="5" borderId="10" xfId="0" applyFont="1" applyFill="1" applyBorder="1" applyAlignment="1">
      <alignment horizontal="left" wrapText="1"/>
    </xf>
    <xf numFmtId="0" fontId="8" fillId="5" borderId="10" xfId="0" applyFont="1" applyFill="1" applyBorder="1" applyAlignment="1">
      <alignment horizontal="center" vertical="top" wrapText="1"/>
    </xf>
    <xf numFmtId="0" fontId="14" fillId="5" borderId="14" xfId="0" applyFont="1" applyFill="1" applyBorder="1" applyAlignment="1">
      <alignment horizontal="center" vertical="top" wrapText="1"/>
    </xf>
    <xf numFmtId="0" fontId="5" fillId="5" borderId="8" xfId="0" applyFont="1" applyFill="1" applyBorder="1" applyAlignment="1">
      <alignment vertical="center"/>
    </xf>
    <xf numFmtId="0" fontId="5" fillId="5" borderId="0" xfId="0" applyFont="1" applyFill="1" applyBorder="1" applyAlignment="1">
      <alignment vertical="center"/>
    </xf>
    <xf numFmtId="0" fontId="5" fillId="5" borderId="5" xfId="0" quotePrefix="1" applyFont="1" applyFill="1" applyBorder="1" applyAlignment="1">
      <alignment horizontal="center" vertical="center"/>
    </xf>
    <xf numFmtId="0" fontId="5" fillId="5" borderId="5" xfId="0" applyFont="1" applyFill="1" applyBorder="1" applyAlignment="1">
      <alignment vertical="center"/>
    </xf>
    <xf numFmtId="0" fontId="5" fillId="5" borderId="8" xfId="0" applyFont="1" applyFill="1" applyBorder="1" applyAlignment="1"/>
    <xf numFmtId="0" fontId="5" fillId="4" borderId="16" xfId="0" applyFont="1" applyFill="1" applyBorder="1" applyAlignment="1">
      <alignment horizontal="center" vertical="center" wrapText="1"/>
    </xf>
    <xf numFmtId="0" fontId="5" fillId="4" borderId="14" xfId="0" applyFont="1" applyFill="1" applyBorder="1" applyAlignment="1">
      <alignment horizontal="center" vertical="center" wrapText="1"/>
    </xf>
    <xf numFmtId="1" fontId="5" fillId="4" borderId="17" xfId="0" applyNumberFormat="1"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17" xfId="0" applyFont="1" applyFill="1" applyBorder="1" applyAlignment="1">
      <alignment horizontal="center" vertical="center" wrapText="1"/>
    </xf>
    <xf numFmtId="1" fontId="6" fillId="4" borderId="16" xfId="0" applyNumberFormat="1" applyFont="1" applyFill="1" applyBorder="1" applyAlignment="1">
      <alignment horizontal="center" vertical="center" wrapText="1"/>
    </xf>
    <xf numFmtId="1" fontId="6" fillId="4" borderId="17" xfId="0" applyNumberFormat="1" applyFont="1" applyFill="1" applyBorder="1" applyAlignment="1">
      <alignment horizontal="center" vertical="center" wrapText="1"/>
    </xf>
    <xf numFmtId="0" fontId="5" fillId="4" borderId="20" xfId="0" applyFont="1" applyFill="1" applyBorder="1" applyAlignment="1">
      <alignment horizontal="center" vertical="center"/>
    </xf>
    <xf numFmtId="0" fontId="5" fillId="0" borderId="5" xfId="0" applyFont="1" applyFill="1" applyBorder="1" applyAlignment="1">
      <alignment horizontal="left" vertical="center" wrapText="1"/>
    </xf>
    <xf numFmtId="0" fontId="5" fillId="0" borderId="7" xfId="0" applyFont="1" applyFill="1" applyBorder="1" applyAlignment="1">
      <alignment horizontal="left" vertical="center" wrapText="1"/>
    </xf>
    <xf numFmtId="0" fontId="4" fillId="0" borderId="10" xfId="0" applyFont="1" applyFill="1" applyBorder="1" applyAlignment="1">
      <alignment horizontal="center"/>
    </xf>
    <xf numFmtId="0" fontId="5" fillId="0" borderId="5" xfId="0" quotePrefix="1" applyFont="1" applyFill="1" applyBorder="1" applyAlignment="1">
      <alignment horizontal="center" vertical="center"/>
    </xf>
    <xf numFmtId="0" fontId="5" fillId="5" borderId="0" xfId="0" applyFont="1" applyFill="1" applyBorder="1" applyAlignment="1"/>
    <xf numFmtId="0" fontId="4" fillId="5" borderId="5" xfId="0" quotePrefix="1" applyFont="1" applyFill="1" applyBorder="1" applyAlignment="1"/>
    <xf numFmtId="0" fontId="5" fillId="0" borderId="8" xfId="0" applyFont="1" applyFill="1" applyBorder="1" applyAlignment="1"/>
    <xf numFmtId="0" fontId="5" fillId="0" borderId="0" xfId="0" applyFont="1" applyFill="1" applyBorder="1" applyAlignment="1"/>
    <xf numFmtId="0" fontId="4" fillId="0" borderId="5" xfId="0" quotePrefix="1" applyFont="1" applyFill="1" applyBorder="1" applyAlignment="1"/>
    <xf numFmtId="0" fontId="5" fillId="5" borderId="11" xfId="0" applyFont="1" applyFill="1" applyBorder="1" applyAlignment="1">
      <alignment horizontal="left" wrapText="1"/>
    </xf>
    <xf numFmtId="0" fontId="5" fillId="5" borderId="4" xfId="0" applyFont="1" applyFill="1" applyBorder="1" applyAlignment="1">
      <alignment horizontal="left" wrapText="1"/>
    </xf>
    <xf numFmtId="0" fontId="5" fillId="0" borderId="6" xfId="0" applyFont="1" applyFill="1" applyBorder="1" applyAlignment="1"/>
    <xf numFmtId="0" fontId="5" fillId="0" borderId="13" xfId="0" applyFont="1" applyFill="1" applyBorder="1" applyAlignment="1"/>
    <xf numFmtId="0" fontId="5" fillId="0" borderId="10" xfId="0" quotePrefix="1" applyFont="1" applyFill="1" applyBorder="1" applyAlignment="1">
      <alignment horizontal="center"/>
    </xf>
    <xf numFmtId="0" fontId="5" fillId="5" borderId="5" xfId="0" quotePrefix="1" applyFont="1" applyFill="1" applyBorder="1" applyAlignment="1">
      <alignment horizontal="center"/>
    </xf>
    <xf numFmtId="0" fontId="5" fillId="5" borderId="5" xfId="0" applyFont="1" applyFill="1" applyBorder="1" applyAlignment="1"/>
    <xf numFmtId="0" fontId="5" fillId="4" borderId="21" xfId="0" applyFont="1" applyFill="1" applyBorder="1" applyAlignment="1">
      <alignment horizontal="right" vertical="center"/>
    </xf>
    <xf numFmtId="0" fontId="5" fillId="4" borderId="9" xfId="0" applyFont="1" applyFill="1" applyBorder="1" applyAlignment="1">
      <alignment horizontal="right" vertical="center" wrapText="1"/>
    </xf>
    <xf numFmtId="0" fontId="5" fillId="4" borderId="20" xfId="0" applyFont="1" applyFill="1" applyBorder="1" applyAlignment="1">
      <alignment horizontal="right" vertical="center" wrapText="1"/>
    </xf>
    <xf numFmtId="0" fontId="5" fillId="4" borderId="9" xfId="0" applyFont="1" applyFill="1" applyBorder="1" applyAlignment="1">
      <alignment horizontal="right" vertical="center"/>
    </xf>
    <xf numFmtId="1" fontId="8" fillId="4" borderId="4" xfId="0" applyNumberFormat="1" applyFont="1" applyFill="1" applyBorder="1" applyAlignment="1">
      <alignment horizontal="center" vertical="center"/>
    </xf>
    <xf numFmtId="0" fontId="4" fillId="0" borderId="0" xfId="0" applyFont="1" applyAlignment="1">
      <alignment wrapText="1"/>
    </xf>
    <xf numFmtId="0" fontId="8" fillId="4" borderId="3" xfId="0" applyFont="1" applyFill="1" applyBorder="1" applyAlignment="1">
      <alignment horizontal="center" vertical="center"/>
    </xf>
    <xf numFmtId="0" fontId="14" fillId="5" borderId="16" xfId="0" applyFont="1" applyFill="1" applyBorder="1" applyAlignment="1">
      <alignment horizontal="center" vertical="top" wrapText="1"/>
    </xf>
    <xf numFmtId="0" fontId="8" fillId="4" borderId="25" xfId="0" applyFont="1" applyFill="1" applyBorder="1" applyAlignment="1">
      <alignment horizontal="center" vertical="top" wrapText="1"/>
    </xf>
    <xf numFmtId="0" fontId="8" fillId="4" borderId="26" xfId="0" applyFont="1" applyFill="1" applyBorder="1" applyAlignment="1">
      <alignment horizontal="center" vertical="top" wrapText="1"/>
    </xf>
    <xf numFmtId="0" fontId="8" fillId="4" borderId="27" xfId="0" applyFont="1" applyFill="1" applyBorder="1" applyAlignment="1">
      <alignment horizontal="center" vertical="top" wrapText="1"/>
    </xf>
    <xf numFmtId="0" fontId="8" fillId="4" borderId="2" xfId="0" applyFont="1" applyFill="1" applyBorder="1" applyAlignment="1">
      <alignment horizontal="center" vertical="center"/>
    </xf>
    <xf numFmtId="165" fontId="7" fillId="0" borderId="0" xfId="0" quotePrefix="1" applyNumberFormat="1" applyFont="1" applyAlignment="1">
      <alignment horizontal="right" vertical="top"/>
    </xf>
    <xf numFmtId="0" fontId="8" fillId="0" borderId="1" xfId="0" applyFont="1" applyFill="1" applyBorder="1" applyAlignment="1">
      <alignment vertical="center"/>
    </xf>
    <xf numFmtId="0" fontId="8" fillId="0" borderId="2" xfId="0" applyFont="1" applyFill="1" applyBorder="1" applyAlignment="1">
      <alignment vertical="center"/>
    </xf>
    <xf numFmtId="0" fontId="8" fillId="0" borderId="3" xfId="0" applyFont="1" applyFill="1" applyBorder="1" applyAlignment="1">
      <alignment vertical="center"/>
    </xf>
    <xf numFmtId="170" fontId="7" fillId="0" borderId="5" xfId="0" applyNumberFormat="1" applyFont="1" applyFill="1" applyBorder="1" applyAlignment="1">
      <alignment horizontal="center"/>
    </xf>
    <xf numFmtId="0" fontId="0" fillId="0" borderId="5" xfId="0" applyFill="1" applyBorder="1"/>
    <xf numFmtId="0" fontId="9" fillId="0" borderId="0" xfId="0" applyFont="1" applyFill="1" applyBorder="1" applyAlignment="1">
      <alignment vertical="center"/>
    </xf>
    <xf numFmtId="164" fontId="8" fillId="0" borderId="0" xfId="0" applyNumberFormat="1" applyFont="1" applyFill="1" applyBorder="1" applyAlignment="1">
      <alignment vertical="center"/>
    </xf>
    <xf numFmtId="169" fontId="6" fillId="0" borderId="5" xfId="0" applyNumberFormat="1" applyFont="1" applyFill="1" applyBorder="1" applyAlignment="1">
      <alignment vertical="center"/>
    </xf>
    <xf numFmtId="169" fontId="6" fillId="0" borderId="7" xfId="0" applyNumberFormat="1" applyFont="1" applyFill="1" applyBorder="1" applyAlignment="1">
      <alignment vertical="center"/>
    </xf>
    <xf numFmtId="0" fontId="8" fillId="5" borderId="2" xfId="0" applyFont="1" applyFill="1" applyBorder="1" applyAlignment="1">
      <alignment vertical="center"/>
    </xf>
    <xf numFmtId="169" fontId="6" fillId="5" borderId="5" xfId="0" applyNumberFormat="1" applyFont="1" applyFill="1" applyBorder="1" applyAlignment="1">
      <alignment vertical="center"/>
    </xf>
    <xf numFmtId="0" fontId="8" fillId="5" borderId="29" xfId="0" applyFont="1" applyFill="1" applyBorder="1" applyAlignment="1">
      <alignment vertical="center"/>
    </xf>
    <xf numFmtId="169" fontId="6" fillId="5" borderId="20" xfId="0" applyNumberFormat="1" applyFont="1" applyFill="1" applyBorder="1" applyAlignment="1">
      <alignment vertical="center"/>
    </xf>
    <xf numFmtId="0" fontId="0" fillId="0" borderId="5" xfId="0" applyFill="1" applyBorder="1" applyAlignment="1">
      <alignment vertical="center"/>
    </xf>
    <xf numFmtId="0" fontId="14" fillId="5" borderId="30" xfId="0" applyFont="1" applyFill="1" applyBorder="1" applyAlignment="1">
      <alignment horizontal="center" vertical="top" wrapText="1"/>
    </xf>
    <xf numFmtId="165" fontId="4" fillId="0" borderId="2" xfId="0" applyNumberFormat="1" applyFont="1" applyBorder="1"/>
    <xf numFmtId="2" fontId="0" fillId="0" borderId="0" xfId="0" applyNumberFormat="1"/>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18" fillId="0" borderId="0" xfId="0" applyFont="1"/>
    <xf numFmtId="0" fontId="7" fillId="0" borderId="0" xfId="0" applyFont="1" applyBorder="1" applyAlignment="1">
      <alignment horizontal="center" wrapText="1"/>
    </xf>
    <xf numFmtId="0" fontId="2" fillId="0" borderId="0" xfId="0" applyFont="1" applyBorder="1" applyAlignment="1">
      <alignment horizontal="center" vertical="center"/>
    </xf>
    <xf numFmtId="0" fontId="18" fillId="0" borderId="0" xfId="0" applyFont="1" applyBorder="1" applyAlignment="1">
      <alignment vertical="center"/>
    </xf>
    <xf numFmtId="0" fontId="18" fillId="0" borderId="0" xfId="0" applyFont="1" applyAlignment="1">
      <alignment vertical="center"/>
    </xf>
    <xf numFmtId="17" fontId="3" fillId="0" borderId="0" xfId="0" quotePrefix="1" applyNumberFormat="1" applyFont="1" applyBorder="1" applyAlignment="1">
      <alignment horizontal="center" vertical="center" wrapText="1"/>
    </xf>
    <xf numFmtId="14" fontId="2" fillId="0" borderId="0" xfId="0" applyNumberFormat="1" applyFont="1" applyBorder="1" applyAlignment="1">
      <alignment horizontal="left" vertical="center"/>
    </xf>
    <xf numFmtId="0" fontId="3" fillId="0" borderId="0" xfId="0" applyFont="1" applyAlignment="1">
      <alignment horizontal="center" vertical="center"/>
    </xf>
    <xf numFmtId="0" fontId="7" fillId="0" borderId="0" xfId="0" applyFont="1" applyAlignment="1">
      <alignment horizontal="center"/>
    </xf>
    <xf numFmtId="0" fontId="3" fillId="0" borderId="0" xfId="0" applyFont="1" applyAlignment="1">
      <alignment horizontal="center" vertical="center" wrapText="1"/>
    </xf>
    <xf numFmtId="0" fontId="18" fillId="0" borderId="0" xfId="0" applyFont="1" applyBorder="1"/>
    <xf numFmtId="0" fontId="18" fillId="0" borderId="0" xfId="0" applyFont="1" applyBorder="1" applyAlignment="1">
      <alignment horizontal="center"/>
    </xf>
    <xf numFmtId="49" fontId="2" fillId="0" borderId="0" xfId="0" applyNumberFormat="1" applyFont="1" applyAlignment="1">
      <alignment horizontal="left" vertical="center"/>
    </xf>
    <xf numFmtId="167" fontId="2" fillId="0" borderId="0" xfId="0" quotePrefix="1" applyNumberFormat="1" applyFont="1" applyAlignment="1">
      <alignment horizontal="left" vertical="center"/>
    </xf>
    <xf numFmtId="168" fontId="2" fillId="0" borderId="0" xfId="0" quotePrefix="1" applyNumberFormat="1" applyFont="1" applyAlignment="1">
      <alignment horizontal="left" vertical="center"/>
    </xf>
    <xf numFmtId="0" fontId="4" fillId="0" borderId="0" xfId="0" applyFont="1" applyAlignment="1">
      <alignment vertical="top"/>
    </xf>
    <xf numFmtId="169" fontId="6" fillId="0" borderId="31" xfId="0" quotePrefix="1" applyNumberFormat="1" applyFont="1" applyFill="1" applyBorder="1" applyAlignment="1">
      <alignment horizontal="center" vertical="center"/>
    </xf>
    <xf numFmtId="0" fontId="8" fillId="4" borderId="32" xfId="0" applyFont="1" applyFill="1" applyBorder="1" applyAlignment="1">
      <alignment horizontal="left" vertical="center" wrapText="1"/>
    </xf>
    <xf numFmtId="0" fontId="4" fillId="0" borderId="0" xfId="0" quotePrefix="1" applyFont="1" applyAlignment="1">
      <alignment horizontal="left" vertical="center"/>
    </xf>
    <xf numFmtId="0" fontId="2" fillId="0" borderId="0" xfId="0" applyFont="1" applyAlignment="1">
      <alignment vertical="top"/>
    </xf>
    <xf numFmtId="0" fontId="6" fillId="4" borderId="0" xfId="0" applyFont="1" applyFill="1" applyBorder="1" applyAlignment="1"/>
    <xf numFmtId="0" fontId="6" fillId="4" borderId="33" xfId="0" applyFont="1" applyFill="1" applyBorder="1" applyAlignment="1"/>
    <xf numFmtId="0" fontId="6" fillId="4" borderId="4" xfId="0" applyFont="1" applyFill="1" applyBorder="1" applyAlignment="1"/>
    <xf numFmtId="165" fontId="0" fillId="0" borderId="0" xfId="0" applyNumberFormat="1"/>
    <xf numFmtId="165" fontId="6" fillId="0" borderId="2" xfId="0" applyNumberFormat="1" applyFont="1" applyBorder="1"/>
    <xf numFmtId="165" fontId="6" fillId="5" borderId="0" xfId="0" applyNumberFormat="1" applyFont="1" applyFill="1" applyBorder="1" applyAlignment="1">
      <alignment horizontal="right" vertical="center"/>
    </xf>
    <xf numFmtId="1" fontId="4" fillId="0" borderId="0" xfId="0" applyNumberFormat="1" applyFont="1"/>
    <xf numFmtId="0" fontId="0" fillId="0" borderId="0" xfId="0" applyAlignment="1">
      <alignment vertical="top" wrapText="1"/>
    </xf>
    <xf numFmtId="165" fontId="6" fillId="0" borderId="0" xfId="0" applyNumberFormat="1" applyFont="1" applyFill="1" applyBorder="1" applyAlignment="1">
      <alignment horizontal="right" vertical="center"/>
    </xf>
    <xf numFmtId="0" fontId="4" fillId="0" borderId="0" xfId="0" applyFont="1" applyFill="1" applyAlignment="1">
      <alignment vertical="top"/>
    </xf>
    <xf numFmtId="0" fontId="20" fillId="0" borderId="0" xfId="0" applyFont="1" applyAlignment="1">
      <alignment vertical="top" wrapText="1"/>
    </xf>
    <xf numFmtId="0" fontId="7" fillId="0" borderId="0" xfId="1" quotePrefix="1" applyFont="1" applyBorder="1" applyAlignment="1">
      <alignment horizontal="right" vertical="top"/>
    </xf>
    <xf numFmtId="0" fontId="4" fillId="0" borderId="4" xfId="0" applyFont="1" applyBorder="1" applyAlignment="1">
      <alignment horizontal="right" vertical="top"/>
    </xf>
    <xf numFmtId="1" fontId="5" fillId="4" borderId="6" xfId="0" applyNumberFormat="1" applyFont="1" applyFill="1" applyBorder="1" applyAlignment="1">
      <alignment horizontal="center"/>
    </xf>
    <xf numFmtId="1" fontId="5" fillId="4" borderId="10" xfId="0" applyNumberFormat="1" applyFont="1" applyFill="1" applyBorder="1" applyAlignment="1">
      <alignment horizontal="center"/>
    </xf>
    <xf numFmtId="0" fontId="14" fillId="4" borderId="10" xfId="0" applyFont="1" applyFill="1" applyBorder="1" applyAlignment="1">
      <alignment horizontal="center" wrapText="1"/>
    </xf>
    <xf numFmtId="0" fontId="5" fillId="0" borderId="0" xfId="1" applyFont="1" applyFill="1" applyBorder="1" applyAlignment="1">
      <alignment horizontal="center" vertical="center"/>
    </xf>
    <xf numFmtId="0" fontId="0" fillId="0" borderId="7" xfId="0" applyFill="1" applyBorder="1"/>
    <xf numFmtId="164" fontId="5" fillId="4" borderId="0" xfId="0" applyNumberFormat="1" applyFont="1" applyFill="1" applyBorder="1" applyAlignment="1">
      <alignment horizontal="center" vertical="center"/>
    </xf>
    <xf numFmtId="164" fontId="5" fillId="4" borderId="4" xfId="0" applyNumberFormat="1" applyFont="1" applyFill="1" applyBorder="1" applyAlignment="1">
      <alignment horizontal="center" vertical="center"/>
    </xf>
    <xf numFmtId="164" fontId="5" fillId="4" borderId="7" xfId="0" applyNumberFormat="1" applyFont="1" applyFill="1" applyBorder="1" applyAlignment="1">
      <alignment horizontal="center" vertical="center"/>
    </xf>
    <xf numFmtId="0" fontId="5" fillId="5" borderId="2" xfId="1" applyFont="1" applyFill="1" applyBorder="1" applyAlignment="1">
      <alignment horizontal="center" vertical="center"/>
    </xf>
    <xf numFmtId="0" fontId="5" fillId="0" borderId="2" xfId="1" applyFont="1" applyFill="1" applyBorder="1" applyAlignment="1">
      <alignment horizontal="center" vertical="center"/>
    </xf>
    <xf numFmtId="164" fontId="6" fillId="0" borderId="0" xfId="0" applyNumberFormat="1" applyFont="1" applyFill="1" applyBorder="1" applyAlignment="1">
      <alignment vertical="center"/>
    </xf>
    <xf numFmtId="164" fontId="6" fillId="0" borderId="5" xfId="0" applyNumberFormat="1" applyFont="1" applyFill="1" applyBorder="1" applyAlignment="1">
      <alignment vertical="center"/>
    </xf>
    <xf numFmtId="164" fontId="6" fillId="5" borderId="0" xfId="0" applyNumberFormat="1" applyFont="1" applyFill="1" applyBorder="1" applyAlignment="1">
      <alignment vertical="center"/>
    </xf>
    <xf numFmtId="164" fontId="6" fillId="5" borderId="5" xfId="0" applyNumberFormat="1" applyFont="1" applyFill="1" applyBorder="1" applyAlignment="1">
      <alignment vertical="center"/>
    </xf>
    <xf numFmtId="165" fontId="6" fillId="5" borderId="0" xfId="0" applyNumberFormat="1" applyFont="1" applyFill="1" applyBorder="1" applyAlignment="1">
      <alignment vertical="center"/>
    </xf>
    <xf numFmtId="165" fontId="6" fillId="0" borderId="0" xfId="0" applyNumberFormat="1" applyFont="1" applyFill="1" applyBorder="1" applyAlignment="1">
      <alignment vertical="center"/>
    </xf>
    <xf numFmtId="164" fontId="0" fillId="0" borderId="0" xfId="0" applyNumberFormat="1"/>
    <xf numFmtId="0" fontId="1" fillId="0" borderId="0" xfId="0" applyNumberFormat="1" applyFont="1" applyFill="1" applyBorder="1" applyAlignment="1"/>
    <xf numFmtId="0" fontId="5" fillId="8" borderId="1" xfId="0" applyFont="1" applyFill="1" applyBorder="1" applyAlignment="1">
      <alignment horizontal="center" vertical="center"/>
    </xf>
    <xf numFmtId="0" fontId="5" fillId="8" borderId="2" xfId="0" applyFont="1" applyFill="1" applyBorder="1" applyAlignment="1">
      <alignment horizontal="center" vertical="center"/>
    </xf>
    <xf numFmtId="0" fontId="5" fillId="8" borderId="3" xfId="0" applyFont="1" applyFill="1" applyBorder="1" applyAlignment="1">
      <alignment horizontal="center" vertical="center"/>
    </xf>
    <xf numFmtId="0" fontId="0" fillId="8" borderId="6" xfId="0" applyFill="1" applyBorder="1"/>
    <xf numFmtId="0" fontId="0" fillId="8" borderId="10" xfId="0" applyFill="1" applyBorder="1"/>
    <xf numFmtId="164" fontId="4" fillId="0" borderId="2" xfId="0" applyNumberFormat="1" applyFont="1" applyFill="1" applyBorder="1" applyAlignment="1"/>
    <xf numFmtId="164" fontId="4" fillId="0" borderId="38" xfId="0" applyNumberFormat="1" applyFont="1" applyFill="1" applyBorder="1" applyAlignment="1"/>
    <xf numFmtId="0" fontId="5" fillId="0" borderId="0" xfId="0" applyFont="1"/>
    <xf numFmtId="0" fontId="1" fillId="0" borderId="0" xfId="0" applyFont="1"/>
    <xf numFmtId="0" fontId="5" fillId="5" borderId="15" xfId="0" applyFont="1" applyFill="1" applyBorder="1" applyAlignment="1">
      <alignment horizontal="center" vertical="center" wrapText="1"/>
    </xf>
    <xf numFmtId="0" fontId="5" fillId="5" borderId="15" xfId="0" quotePrefix="1" applyFont="1" applyFill="1" applyBorder="1" applyAlignment="1">
      <alignment horizontal="center" vertical="center" wrapText="1"/>
    </xf>
    <xf numFmtId="0" fontId="1" fillId="0" borderId="0" xfId="0" applyFont="1" applyFill="1" applyBorder="1" applyAlignment="1">
      <alignment horizontal="left" vertical="center" wrapText="1"/>
    </xf>
    <xf numFmtId="49" fontId="1" fillId="0" borderId="0" xfId="0" applyNumberFormat="1" applyFont="1" applyAlignment="1">
      <alignment horizontal="left" vertical="center"/>
    </xf>
    <xf numFmtId="0" fontId="8" fillId="9" borderId="0" xfId="0" applyFont="1" applyFill="1" applyBorder="1" applyAlignment="1">
      <alignment horizontal="left"/>
    </xf>
    <xf numFmtId="0" fontId="0" fillId="9" borderId="0" xfId="0" applyFill="1" applyBorder="1"/>
    <xf numFmtId="165" fontId="0" fillId="9" borderId="0" xfId="0" applyNumberFormat="1" applyFill="1"/>
    <xf numFmtId="0" fontId="0" fillId="9" borderId="0" xfId="0" applyFill="1"/>
    <xf numFmtId="0" fontId="6" fillId="9" borderId="0" xfId="0" applyFont="1" applyFill="1" applyBorder="1" applyAlignment="1">
      <alignment vertical="top"/>
    </xf>
    <xf numFmtId="0" fontId="4" fillId="9" borderId="0" xfId="0" applyFont="1" applyFill="1" applyAlignment="1">
      <alignment vertical="top"/>
    </xf>
    <xf numFmtId="0" fontId="6" fillId="9" borderId="0" xfId="0" applyFont="1" applyFill="1" applyAlignment="1">
      <alignment horizontal="left" vertical="center"/>
    </xf>
    <xf numFmtId="165" fontId="8" fillId="9" borderId="0" xfId="0" applyNumberFormat="1" applyFont="1" applyFill="1" applyBorder="1" applyAlignment="1">
      <alignment horizontal="left"/>
    </xf>
    <xf numFmtId="0" fontId="5" fillId="4" borderId="18" xfId="0" applyFont="1" applyFill="1" applyBorder="1" applyAlignment="1">
      <alignment horizontal="center" vertical="top" wrapText="1"/>
    </xf>
    <xf numFmtId="0" fontId="5" fillId="0" borderId="0" xfId="0" applyFont="1" applyBorder="1" applyAlignment="1">
      <alignment horizontal="left"/>
    </xf>
    <xf numFmtId="0" fontId="4" fillId="0" borderId="0" xfId="0" quotePrefix="1" applyFont="1" applyFill="1" applyAlignment="1">
      <alignment horizontal="left" vertical="center"/>
    </xf>
    <xf numFmtId="0" fontId="4" fillId="0" borderId="0" xfId="0" quotePrefix="1" applyFont="1" applyFill="1" applyAlignment="1">
      <alignment horizontal="left" vertical="top"/>
    </xf>
    <xf numFmtId="0" fontId="4" fillId="0" borderId="0" xfId="0" applyFont="1" applyFill="1" applyAlignment="1"/>
    <xf numFmtId="0" fontId="4" fillId="8" borderId="5" xfId="0" applyFont="1" applyFill="1" applyBorder="1" applyAlignment="1">
      <alignment horizontal="center" vertical="center" wrapText="1"/>
    </xf>
    <xf numFmtId="165" fontId="6" fillId="8" borderId="0" xfId="0" applyNumberFormat="1" applyFont="1" applyFill="1" applyBorder="1" applyAlignment="1">
      <alignment horizontal="right" vertical="center"/>
    </xf>
    <xf numFmtId="0" fontId="5" fillId="8" borderId="11" xfId="0" applyFont="1" applyFill="1" applyBorder="1" applyAlignment="1">
      <alignment horizontal="left" vertical="center" wrapText="1"/>
    </xf>
    <xf numFmtId="0" fontId="5" fillId="8" borderId="4" xfId="0" applyFont="1" applyFill="1" applyBorder="1" applyAlignment="1">
      <alignment horizontal="left" vertical="center" wrapText="1"/>
    </xf>
    <xf numFmtId="0" fontId="4" fillId="8" borderId="7" xfId="0" applyFont="1" applyFill="1" applyBorder="1" applyAlignment="1">
      <alignment horizontal="center" vertical="center" wrapText="1"/>
    </xf>
    <xf numFmtId="0" fontId="5" fillId="8" borderId="8" xfId="0" applyFont="1" applyFill="1" applyBorder="1" applyAlignment="1"/>
    <xf numFmtId="0" fontId="4" fillId="8" borderId="8" xfId="0" applyFont="1" applyFill="1" applyBorder="1" applyAlignment="1">
      <alignment horizontal="right" vertical="top" wrapText="1"/>
    </xf>
    <xf numFmtId="0" fontId="4" fillId="8" borderId="0" xfId="0" applyFont="1" applyFill="1" applyBorder="1" applyAlignment="1">
      <alignment horizontal="right" vertical="top" wrapText="1"/>
    </xf>
    <xf numFmtId="0" fontId="4" fillId="8" borderId="5" xfId="0" applyFont="1" applyFill="1" applyBorder="1" applyAlignment="1">
      <alignment horizontal="right" vertical="top" wrapText="1"/>
    </xf>
    <xf numFmtId="0" fontId="5" fillId="8" borderId="13" xfId="0" applyFont="1" applyFill="1" applyBorder="1" applyAlignment="1">
      <alignment horizontal="left" wrapText="1"/>
    </xf>
    <xf numFmtId="0" fontId="5" fillId="8" borderId="6" xfId="0" applyFont="1" applyFill="1" applyBorder="1" applyAlignment="1">
      <alignment horizontal="left" wrapText="1"/>
    </xf>
    <xf numFmtId="0" fontId="6" fillId="8" borderId="10" xfId="0" applyFont="1" applyFill="1" applyBorder="1" applyAlignment="1">
      <alignment horizontal="right" wrapText="1"/>
    </xf>
    <xf numFmtId="0" fontId="4" fillId="9" borderId="0" xfId="0" applyFont="1" applyFill="1" applyBorder="1" applyAlignment="1">
      <alignment vertical="top"/>
    </xf>
    <xf numFmtId="0" fontId="6" fillId="0" borderId="0" xfId="0" applyFont="1" applyAlignment="1">
      <alignment horizontal="left" vertical="top" wrapText="1"/>
    </xf>
    <xf numFmtId="1" fontId="8" fillId="4" borderId="39" xfId="0" applyNumberFormat="1" applyFont="1" applyFill="1" applyBorder="1" applyAlignment="1">
      <alignment horizontal="center"/>
    </xf>
    <xf numFmtId="0" fontId="5" fillId="6" borderId="39" xfId="0" applyFont="1" applyFill="1" applyBorder="1" applyAlignment="1">
      <alignment horizontal="center" vertical="top" wrapText="1"/>
    </xf>
    <xf numFmtId="0" fontId="4" fillId="5" borderId="5" xfId="0" applyFont="1" applyFill="1" applyBorder="1" applyAlignment="1">
      <alignment horizontal="center" vertical="center"/>
    </xf>
    <xf numFmtId="0" fontId="4" fillId="5" borderId="5" xfId="0" quotePrefix="1" applyNumberFormat="1" applyFont="1" applyFill="1" applyBorder="1" applyAlignment="1">
      <alignment horizontal="center" vertical="center"/>
    </xf>
    <xf numFmtId="165" fontId="4" fillId="5" borderId="5" xfId="0" applyNumberFormat="1" applyFont="1" applyFill="1" applyBorder="1" applyAlignment="1">
      <alignment horizontal="center" vertical="center"/>
    </xf>
    <xf numFmtId="0" fontId="4" fillId="0" borderId="5" xfId="0" applyNumberFormat="1" applyFont="1" applyFill="1" applyBorder="1" applyAlignment="1">
      <alignment horizontal="center" vertical="center"/>
    </xf>
    <xf numFmtId="0" fontId="4" fillId="0" borderId="0" xfId="0" applyNumberFormat="1" applyFont="1" applyFill="1" applyBorder="1" applyAlignment="1">
      <alignment horizontal="center" vertical="center"/>
    </xf>
    <xf numFmtId="0" fontId="4" fillId="5" borderId="0" xfId="0" applyNumberFormat="1" applyFont="1" applyFill="1" applyBorder="1" applyAlignment="1">
      <alignment horizontal="center" vertical="center"/>
    </xf>
    <xf numFmtId="0" fontId="4" fillId="5" borderId="8" xfId="0" applyNumberFormat="1" applyFont="1" applyFill="1" applyBorder="1" applyAlignment="1">
      <alignment horizontal="center" vertical="center"/>
    </xf>
    <xf numFmtId="0" fontId="4" fillId="5" borderId="5"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0" fontId="4" fillId="0" borderId="13" xfId="0" quotePrefix="1" applyNumberFormat="1" applyFont="1" applyFill="1" applyBorder="1" applyAlignment="1">
      <alignment horizontal="center" vertical="center"/>
    </xf>
    <xf numFmtId="0" fontId="4" fillId="0" borderId="10" xfId="0" applyNumberFormat="1" applyFont="1" applyFill="1" applyBorder="1" applyAlignment="1">
      <alignment horizontal="center" vertical="center"/>
    </xf>
    <xf numFmtId="0" fontId="4" fillId="0" borderId="10" xfId="0" applyFont="1" applyFill="1" applyBorder="1" applyAlignment="1">
      <alignment horizontal="center" vertical="center"/>
    </xf>
    <xf numFmtId="0" fontId="4" fillId="0" borderId="8" xfId="0" applyNumberFormat="1" applyFont="1" applyFill="1" applyBorder="1" applyAlignment="1">
      <alignment horizontal="center" vertical="center"/>
    </xf>
    <xf numFmtId="165" fontId="4" fillId="0" borderId="5" xfId="0" applyNumberFormat="1" applyFont="1" applyFill="1" applyBorder="1" applyAlignment="1">
      <alignment horizontal="center" vertical="center"/>
    </xf>
    <xf numFmtId="0" fontId="4" fillId="0" borderId="8" xfId="0" quotePrefix="1" applyNumberFormat="1" applyFont="1" applyFill="1" applyBorder="1" applyAlignment="1">
      <alignment horizontal="center" vertical="center"/>
    </xf>
    <xf numFmtId="0" fontId="4" fillId="0" borderId="5" xfId="0" quotePrefix="1" applyNumberFormat="1" applyFont="1" applyFill="1" applyBorder="1" applyAlignment="1">
      <alignment horizontal="center" vertical="center"/>
    </xf>
    <xf numFmtId="0" fontId="4" fillId="5" borderId="0" xfId="0" quotePrefix="1" applyNumberFormat="1" applyFont="1" applyFill="1" applyBorder="1" applyAlignment="1">
      <alignment horizontal="center" vertical="center"/>
    </xf>
    <xf numFmtId="0" fontId="4" fillId="5" borderId="8" xfId="0" quotePrefix="1" applyNumberFormat="1" applyFont="1" applyFill="1" applyBorder="1" applyAlignment="1">
      <alignment horizontal="center" vertical="center"/>
    </xf>
    <xf numFmtId="3" fontId="4" fillId="0" borderId="0" xfId="0" applyNumberFormat="1" applyFont="1" applyFill="1" applyBorder="1" applyAlignment="1">
      <alignment vertical="top" wrapText="1"/>
    </xf>
    <xf numFmtId="165" fontId="4" fillId="0" borderId="0" xfId="0" applyNumberFormat="1" applyFont="1" applyAlignment="1">
      <alignment horizontal="center"/>
    </xf>
    <xf numFmtId="0" fontId="4" fillId="0" borderId="0" xfId="0" applyFont="1" applyAlignment="1">
      <alignment vertical="top" wrapText="1"/>
    </xf>
    <xf numFmtId="164" fontId="5" fillId="4" borderId="39" xfId="0" applyNumberFormat="1" applyFont="1" applyFill="1" applyBorder="1" applyAlignment="1">
      <alignment horizontal="center" vertical="center"/>
    </xf>
    <xf numFmtId="0" fontId="4" fillId="0" borderId="39" xfId="0" applyFont="1" applyBorder="1" applyAlignment="1">
      <alignment horizontal="right" vertical="top"/>
    </xf>
    <xf numFmtId="0" fontId="5" fillId="0" borderId="0" xfId="0" applyFont="1" applyBorder="1"/>
    <xf numFmtId="0" fontId="5"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center" vertical="center"/>
    </xf>
    <xf numFmtId="0" fontId="5" fillId="8" borderId="8" xfId="0" applyFont="1" applyFill="1" applyBorder="1" applyAlignment="1">
      <alignment horizontal="left" vertical="center" wrapText="1"/>
    </xf>
    <xf numFmtId="0" fontId="5" fillId="8" borderId="0"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left" wrapText="1"/>
    </xf>
    <xf numFmtId="0" fontId="5" fillId="0" borderId="0" xfId="0" applyFont="1" applyFill="1" applyBorder="1" applyAlignment="1">
      <alignment horizontal="center" vertical="center"/>
    </xf>
    <xf numFmtId="0" fontId="5" fillId="0" borderId="8" xfId="0" applyFont="1" applyFill="1" applyBorder="1" applyAlignment="1">
      <alignment horizontal="left" wrapText="1"/>
    </xf>
    <xf numFmtId="0" fontId="5" fillId="0" borderId="5" xfId="0" applyFont="1" applyFill="1" applyBorder="1" applyAlignment="1">
      <alignment horizontal="left" wrapText="1"/>
    </xf>
    <xf numFmtId="0" fontId="1" fillId="0" borderId="0" xfId="0" applyFont="1" applyAlignment="1">
      <alignment horizontal="left" vertical="center" wrapText="1"/>
    </xf>
    <xf numFmtId="0" fontId="1" fillId="0" borderId="0" xfId="0" applyFont="1" applyAlignment="1">
      <alignment horizontal="left" vertical="center"/>
    </xf>
    <xf numFmtId="165" fontId="4" fillId="0" borderId="0" xfId="0" applyNumberFormat="1" applyFont="1" applyFill="1" applyAlignment="1">
      <alignment horizontal="center"/>
    </xf>
    <xf numFmtId="0" fontId="4" fillId="0" borderId="0" xfId="0" applyFont="1" applyBorder="1" applyAlignment="1">
      <alignment horizontal="right" vertical="top"/>
    </xf>
    <xf numFmtId="0" fontId="5" fillId="8" borderId="3" xfId="1" applyFont="1" applyFill="1" applyBorder="1" applyAlignment="1">
      <alignment horizontal="center" vertical="center"/>
    </xf>
    <xf numFmtId="165" fontId="6" fillId="5" borderId="8" xfId="0" applyNumberFormat="1" applyFont="1" applyFill="1" applyBorder="1" applyAlignment="1">
      <alignment horizontal="right" vertical="center"/>
    </xf>
    <xf numFmtId="165" fontId="6" fillId="0" borderId="8" xfId="0" applyNumberFormat="1" applyFont="1" applyFill="1" applyBorder="1" applyAlignment="1">
      <alignment horizontal="right" vertical="center"/>
    </xf>
    <xf numFmtId="164" fontId="4" fillId="0" borderId="5" xfId="0" applyNumberFormat="1" applyFont="1" applyFill="1" applyBorder="1" applyAlignment="1">
      <alignment vertical="center"/>
    </xf>
    <xf numFmtId="175" fontId="4" fillId="0" borderId="0" xfId="0" applyNumberFormat="1" applyFont="1" applyFill="1" applyBorder="1" applyAlignment="1"/>
    <xf numFmtId="175" fontId="4" fillId="5" borderId="0" xfId="0" applyNumberFormat="1" applyFont="1" applyFill="1" applyBorder="1" applyAlignment="1"/>
    <xf numFmtId="175" fontId="4" fillId="0" borderId="0" xfId="0" applyNumberFormat="1" applyFont="1" applyFill="1" applyAlignment="1">
      <alignment vertical="center"/>
    </xf>
    <xf numFmtId="175" fontId="4" fillId="0" borderId="2" xfId="0" applyNumberFormat="1" applyFont="1" applyFill="1" applyBorder="1" applyAlignment="1">
      <alignment horizontal="center" vertical="center"/>
    </xf>
    <xf numFmtId="175" fontId="4" fillId="0" borderId="28" xfId="0" applyNumberFormat="1" applyFont="1" applyFill="1" applyBorder="1" applyAlignment="1">
      <alignment vertical="center"/>
    </xf>
    <xf numFmtId="175" fontId="4" fillId="0" borderId="5" xfId="0" applyNumberFormat="1" applyFont="1" applyFill="1" applyBorder="1" applyAlignment="1">
      <alignment vertical="center"/>
    </xf>
    <xf numFmtId="175" fontId="4" fillId="5" borderId="28" xfId="0" applyNumberFormat="1" applyFont="1" applyFill="1" applyBorder="1" applyAlignment="1">
      <alignment vertical="center"/>
    </xf>
    <xf numFmtId="175" fontId="4" fillId="5" borderId="0" xfId="0" applyNumberFormat="1" applyFont="1" applyFill="1" applyAlignment="1">
      <alignment vertical="center"/>
    </xf>
    <xf numFmtId="175" fontId="4" fillId="5" borderId="5" xfId="0" applyNumberFormat="1" applyFont="1" applyFill="1" applyBorder="1" applyAlignment="1">
      <alignment vertical="center"/>
    </xf>
    <xf numFmtId="175" fontId="4" fillId="5" borderId="2" xfId="0" applyNumberFormat="1" applyFont="1" applyFill="1" applyBorder="1" applyAlignment="1">
      <alignment horizontal="center" vertical="center"/>
    </xf>
    <xf numFmtId="175" fontId="4" fillId="0" borderId="2" xfId="0" applyNumberFormat="1" applyFont="1" applyBorder="1" applyAlignment="1">
      <alignment horizontal="center"/>
    </xf>
    <xf numFmtId="175" fontId="4" fillId="0" borderId="28" xfId="0" applyNumberFormat="1" applyFont="1" applyFill="1" applyBorder="1" applyAlignment="1">
      <alignment horizontal="right"/>
    </xf>
    <xf numFmtId="175" fontId="4" fillId="0" borderId="0" xfId="0" applyNumberFormat="1" applyFont="1" applyFill="1"/>
    <xf numFmtId="175" fontId="4" fillId="0" borderId="5" xfId="0" applyNumberFormat="1" applyFont="1" applyFill="1" applyBorder="1"/>
    <xf numFmtId="175" fontId="4" fillId="0" borderId="2" xfId="0" applyNumberFormat="1" applyFont="1" applyFill="1" applyBorder="1" applyAlignment="1">
      <alignment horizontal="center"/>
    </xf>
    <xf numFmtId="174" fontId="6" fillId="0" borderId="0" xfId="0" applyNumberFormat="1" applyFont="1" applyFill="1" applyAlignment="1">
      <alignment vertical="center"/>
    </xf>
    <xf numFmtId="174" fontId="6" fillId="5" borderId="0" xfId="0" applyNumberFormat="1" applyFont="1" applyFill="1" applyAlignment="1">
      <alignment vertical="center"/>
    </xf>
    <xf numFmtId="174" fontId="6" fillId="0" borderId="4" xfId="0" applyNumberFormat="1" applyFont="1" applyFill="1" applyBorder="1" applyAlignment="1">
      <alignment vertical="center"/>
    </xf>
    <xf numFmtId="174" fontId="8" fillId="5" borderId="9" xfId="0" applyNumberFormat="1" applyFont="1" applyFill="1" applyBorder="1" applyAlignment="1">
      <alignment vertical="center"/>
    </xf>
    <xf numFmtId="177" fontId="4" fillId="0" borderId="0" xfId="0" applyNumberFormat="1" applyFont="1"/>
    <xf numFmtId="4" fontId="6" fillId="8" borderId="6" xfId="0" applyNumberFormat="1" applyFont="1" applyFill="1" applyBorder="1" applyAlignment="1">
      <alignment vertical="center"/>
    </xf>
    <xf numFmtId="4" fontId="6" fillId="8" borderId="10" xfId="0" applyNumberFormat="1" applyFont="1" applyFill="1" applyBorder="1" applyAlignment="1">
      <alignment vertical="center"/>
    </xf>
    <xf numFmtId="0" fontId="5" fillId="8" borderId="1" xfId="1" applyFont="1" applyFill="1" applyBorder="1" applyAlignment="1">
      <alignment horizontal="center" vertical="center"/>
    </xf>
    <xf numFmtId="4" fontId="4" fillId="8" borderId="4" xfId="0" applyNumberFormat="1" applyFont="1" applyFill="1" applyBorder="1" applyAlignment="1">
      <alignment vertical="center"/>
    </xf>
    <xf numFmtId="4" fontId="4" fillId="8" borderId="39" xfId="0" applyNumberFormat="1" applyFont="1" applyFill="1" applyBorder="1" applyAlignment="1">
      <alignment vertical="center"/>
    </xf>
    <xf numFmtId="4" fontId="4" fillId="8" borderId="7" xfId="0" applyNumberFormat="1" applyFont="1" applyFill="1" applyBorder="1" applyAlignment="1">
      <alignment vertical="center"/>
    </xf>
    <xf numFmtId="165" fontId="6" fillId="0" borderId="39" xfId="0" applyNumberFormat="1" applyFont="1" applyFill="1" applyBorder="1" applyAlignment="1">
      <alignment vertical="center"/>
    </xf>
    <xf numFmtId="0" fontId="6" fillId="8" borderId="11" xfId="0" applyFont="1" applyFill="1" applyBorder="1" applyAlignment="1">
      <alignment horizontal="center" vertical="center"/>
    </xf>
    <xf numFmtId="0" fontId="6" fillId="8" borderId="4" xfId="0" applyFont="1" applyFill="1" applyBorder="1" applyAlignment="1">
      <alignment horizontal="center" vertical="center"/>
    </xf>
    <xf numFmtId="4" fontId="6" fillId="8" borderId="4" xfId="0" applyNumberFormat="1" applyFont="1" applyFill="1" applyBorder="1" applyAlignment="1">
      <alignment vertical="center"/>
    </xf>
    <xf numFmtId="4" fontId="6" fillId="8" borderId="39" xfId="0" applyNumberFormat="1" applyFont="1" applyFill="1" applyBorder="1" applyAlignment="1">
      <alignment vertical="center"/>
    </xf>
    <xf numFmtId="165" fontId="6" fillId="8" borderId="6" xfId="0" applyNumberFormat="1" applyFont="1" applyFill="1" applyBorder="1" applyAlignment="1">
      <alignment vertical="center"/>
    </xf>
    <xf numFmtId="165" fontId="6" fillId="0" borderId="2" xfId="0" applyNumberFormat="1" applyFont="1" applyFill="1" applyBorder="1" applyAlignment="1">
      <alignment vertical="center"/>
    </xf>
    <xf numFmtId="165" fontId="6" fillId="8" borderId="1" xfId="0" applyNumberFormat="1" applyFont="1" applyFill="1" applyBorder="1" applyAlignment="1">
      <alignment vertical="center"/>
    </xf>
    <xf numFmtId="165" fontId="6" fillId="8" borderId="3" xfId="0" applyNumberFormat="1" applyFont="1" applyFill="1" applyBorder="1" applyAlignment="1">
      <alignment vertical="center"/>
    </xf>
    <xf numFmtId="0" fontId="4" fillId="0" borderId="0" xfId="0" quotePrefix="1" applyFont="1"/>
    <xf numFmtId="0" fontId="5" fillId="4" borderId="22" xfId="0" applyFont="1" applyFill="1" applyBorder="1" applyAlignment="1">
      <alignment horizontal="left" vertical="center" wrapText="1"/>
    </xf>
    <xf numFmtId="164" fontId="4" fillId="0" borderId="0" xfId="0" applyNumberFormat="1" applyFont="1" applyFill="1" applyBorder="1" applyAlignment="1">
      <alignment vertical="center"/>
    </xf>
    <xf numFmtId="0" fontId="4" fillId="0" borderId="0" xfId="0" quotePrefix="1" applyNumberFormat="1" applyFont="1" applyFill="1" applyBorder="1" applyAlignment="1">
      <alignment horizontal="center" vertical="center"/>
    </xf>
    <xf numFmtId="0" fontId="4" fillId="0" borderId="6" xfId="0" quotePrefix="1" applyNumberFormat="1" applyFont="1" applyFill="1" applyBorder="1" applyAlignment="1">
      <alignment horizontal="center" vertical="center"/>
    </xf>
    <xf numFmtId="0" fontId="1" fillId="0" borderId="0" xfId="0" applyFont="1" applyFill="1" applyBorder="1"/>
    <xf numFmtId="2" fontId="4" fillId="5" borderId="5" xfId="0" applyNumberFormat="1" applyFont="1" applyFill="1" applyBorder="1" applyAlignment="1">
      <alignment horizontal="center" vertical="center"/>
    </xf>
    <xf numFmtId="0" fontId="4" fillId="0" borderId="0" xfId="0" quotePrefix="1" applyFont="1" applyAlignment="1">
      <alignment vertical="top"/>
    </xf>
    <xf numFmtId="164" fontId="4" fillId="0" borderId="3" xfId="0" applyNumberFormat="1" applyFont="1" applyFill="1" applyBorder="1" applyAlignment="1"/>
    <xf numFmtId="165" fontId="4" fillId="0" borderId="3" xfId="0" applyNumberFormat="1" applyFont="1" applyBorder="1"/>
    <xf numFmtId="0" fontId="5" fillId="4" borderId="3" xfId="0" applyFont="1" applyFill="1" applyBorder="1" applyAlignment="1">
      <alignment horizontal="center"/>
    </xf>
    <xf numFmtId="164" fontId="4" fillId="0" borderId="40" xfId="0" applyNumberFormat="1" applyFont="1" applyFill="1" applyBorder="1" applyAlignment="1"/>
    <xf numFmtId="0" fontId="14" fillId="0" borderId="4" xfId="0" applyFont="1" applyFill="1" applyBorder="1" applyAlignment="1">
      <alignment horizontal="center" vertical="center" wrapText="1"/>
    </xf>
    <xf numFmtId="165" fontId="6" fillId="0" borderId="5" xfId="0" applyNumberFormat="1" applyFont="1" applyFill="1" applyBorder="1" applyAlignment="1">
      <alignment horizontal="right" vertical="center"/>
    </xf>
    <xf numFmtId="4" fontId="6" fillId="8" borderId="7" xfId="0" applyNumberFormat="1" applyFont="1" applyFill="1" applyBorder="1" applyAlignment="1">
      <alignment vertical="center"/>
    </xf>
    <xf numFmtId="178" fontId="0" fillId="0" borderId="0" xfId="0" applyNumberFormat="1"/>
    <xf numFmtId="0" fontId="5" fillId="8" borderId="29" xfId="0" applyFont="1" applyFill="1" applyBorder="1" applyAlignment="1">
      <alignment horizontal="center" vertical="center"/>
    </xf>
    <xf numFmtId="0" fontId="5" fillId="5" borderId="29"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3" xfId="0" applyFont="1" applyFill="1" applyBorder="1" applyAlignment="1">
      <alignment horizontal="center" vertical="center"/>
    </xf>
    <xf numFmtId="164" fontId="8" fillId="5" borderId="9" xfId="0" applyNumberFormat="1" applyFont="1" applyFill="1" applyBorder="1" applyAlignment="1">
      <alignment horizontal="right" vertical="center"/>
    </xf>
    <xf numFmtId="164" fontId="8" fillId="5" borderId="20" xfId="0" applyNumberFormat="1" applyFont="1" applyFill="1" applyBorder="1" applyAlignment="1">
      <alignment horizontal="right" vertical="center"/>
    </xf>
    <xf numFmtId="165" fontId="6" fillId="5" borderId="21" xfId="0" applyNumberFormat="1" applyFont="1" applyFill="1" applyBorder="1" applyAlignment="1">
      <alignment horizontal="center" vertical="center"/>
    </xf>
    <xf numFmtId="165" fontId="6" fillId="5" borderId="9" xfId="0" applyNumberFormat="1" applyFont="1" applyFill="1" applyBorder="1" applyAlignment="1">
      <alignment horizontal="center" vertical="center"/>
    </xf>
    <xf numFmtId="165" fontId="6" fillId="5" borderId="9" xfId="0" applyNumberFormat="1" applyFont="1" applyFill="1" applyBorder="1" applyAlignment="1">
      <alignment horizontal="right" vertical="center"/>
    </xf>
    <xf numFmtId="165" fontId="6" fillId="5" borderId="20" xfId="0" applyNumberFormat="1" applyFont="1" applyFill="1" applyBorder="1" applyAlignment="1">
      <alignment horizontal="right" vertical="center"/>
    </xf>
    <xf numFmtId="173" fontId="10" fillId="5" borderId="29" xfId="0" applyNumberFormat="1" applyFont="1" applyFill="1" applyBorder="1" applyAlignment="1">
      <alignment vertical="center"/>
    </xf>
    <xf numFmtId="0" fontId="5" fillId="5" borderId="29" xfId="1" applyFont="1" applyFill="1" applyBorder="1" applyAlignment="1">
      <alignment horizontal="center" vertical="center"/>
    </xf>
    <xf numFmtId="165" fontId="4" fillId="5" borderId="0" xfId="0" applyNumberFormat="1" applyFont="1" applyFill="1" applyBorder="1" applyAlignment="1">
      <alignment vertical="center"/>
    </xf>
    <xf numFmtId="0" fontId="0" fillId="0" borderId="8" xfId="0" applyBorder="1"/>
    <xf numFmtId="165" fontId="4" fillId="0" borderId="0" xfId="0" applyNumberFormat="1" applyFont="1" applyBorder="1"/>
    <xf numFmtId="165" fontId="5" fillId="0" borderId="2" xfId="0" applyNumberFormat="1" applyFont="1" applyBorder="1"/>
    <xf numFmtId="164" fontId="5" fillId="0" borderId="38" xfId="0" applyNumberFormat="1" applyFont="1" applyFill="1" applyBorder="1" applyAlignment="1"/>
    <xf numFmtId="0" fontId="6" fillId="5" borderId="13" xfId="0" applyFont="1" applyFill="1" applyBorder="1" applyAlignment="1">
      <alignment horizontal="left" wrapText="1"/>
    </xf>
    <xf numFmtId="165" fontId="5" fillId="8" borderId="29" xfId="0" applyNumberFormat="1" applyFont="1" applyFill="1" applyBorder="1" applyAlignment="1">
      <alignment horizontal="center" vertical="center"/>
    </xf>
    <xf numFmtId="165" fontId="4" fillId="0" borderId="0" xfId="0" applyNumberFormat="1" applyFont="1" applyFill="1" applyBorder="1" applyAlignment="1"/>
    <xf numFmtId="165" fontId="4" fillId="5" borderId="0" xfId="0" applyNumberFormat="1" applyFont="1" applyFill="1" applyBorder="1" applyAlignment="1"/>
    <xf numFmtId="0" fontId="0" fillId="0" borderId="5" xfId="0" applyBorder="1"/>
    <xf numFmtId="165" fontId="10" fillId="5" borderId="0" xfId="0" applyNumberFormat="1" applyFont="1" applyFill="1" applyBorder="1" applyAlignment="1"/>
    <xf numFmtId="175" fontId="0" fillId="0" borderId="0" xfId="0" applyNumberFormat="1"/>
    <xf numFmtId="1" fontId="8" fillId="4" borderId="0" xfId="0" applyNumberFormat="1" applyFont="1" applyFill="1" applyBorder="1" applyAlignment="1">
      <alignment horizontal="center"/>
    </xf>
    <xf numFmtId="0" fontId="5" fillId="9" borderId="3" xfId="0" applyFont="1" applyFill="1" applyBorder="1" applyAlignment="1">
      <alignment horizontal="center" vertical="center"/>
    </xf>
    <xf numFmtId="165" fontId="4" fillId="0" borderId="39" xfId="0" applyNumberFormat="1" applyFont="1" applyFill="1" applyBorder="1" applyAlignment="1"/>
    <xf numFmtId="164" fontId="6" fillId="0" borderId="39" xfId="0" applyNumberFormat="1" applyFont="1" applyFill="1" applyBorder="1" applyAlignment="1">
      <alignment vertical="center"/>
    </xf>
    <xf numFmtId="164" fontId="6" fillId="0" borderId="7" xfId="0" applyNumberFormat="1" applyFont="1" applyFill="1" applyBorder="1" applyAlignment="1">
      <alignment vertical="center"/>
    </xf>
    <xf numFmtId="0" fontId="5" fillId="0" borderId="3" xfId="1" applyFont="1" applyFill="1" applyBorder="1" applyAlignment="1">
      <alignment horizontal="center" vertical="center"/>
    </xf>
    <xf numFmtId="0" fontId="5" fillId="4" borderId="7" xfId="0" applyFont="1" applyFill="1" applyBorder="1" applyAlignment="1">
      <alignment horizontal="center" vertical="top"/>
    </xf>
    <xf numFmtId="0" fontId="4" fillId="0" borderId="39" xfId="0" applyNumberFormat="1" applyFont="1" applyFill="1" applyBorder="1" applyAlignment="1">
      <alignment horizontal="center" vertical="center"/>
    </xf>
    <xf numFmtId="165" fontId="4" fillId="0" borderId="7" xfId="0" applyNumberFormat="1" applyFont="1" applyFill="1" applyBorder="1" applyAlignment="1">
      <alignment horizontal="center" vertical="center"/>
    </xf>
    <xf numFmtId="0" fontId="4" fillId="0" borderId="11" xfId="0" applyNumberFormat="1" applyFont="1" applyFill="1" applyBorder="1" applyAlignment="1">
      <alignment horizontal="center" vertical="center"/>
    </xf>
    <xf numFmtId="0" fontId="4" fillId="0" borderId="7" xfId="0" quotePrefix="1" applyNumberFormat="1" applyFont="1" applyFill="1" applyBorder="1" applyAlignment="1">
      <alignment horizontal="center" vertical="center"/>
    </xf>
    <xf numFmtId="175" fontId="5" fillId="5" borderId="2" xfId="0" applyNumberFormat="1" applyFont="1" applyFill="1" applyBorder="1" applyAlignment="1"/>
    <xf numFmtId="0" fontId="5" fillId="9" borderId="0" xfId="0" applyFont="1" applyFill="1" applyBorder="1" applyAlignment="1">
      <alignment horizontal="left"/>
    </xf>
    <xf numFmtId="175" fontId="22" fillId="0" borderId="0" xfId="0" applyNumberFormat="1" applyFont="1" applyFill="1" applyBorder="1" applyAlignment="1"/>
    <xf numFmtId="0" fontId="5" fillId="0" borderId="3" xfId="0" applyFont="1" applyFill="1" applyBorder="1" applyAlignment="1">
      <alignment vertical="center"/>
    </xf>
    <xf numFmtId="0" fontId="5" fillId="0" borderId="2" xfId="0" applyFont="1" applyFill="1" applyBorder="1" applyAlignment="1">
      <alignment vertical="center"/>
    </xf>
    <xf numFmtId="0" fontId="5" fillId="5" borderId="2" xfId="0" applyFont="1" applyFill="1" applyBorder="1" applyAlignment="1">
      <alignment vertical="center"/>
    </xf>
    <xf numFmtId="165" fontId="4" fillId="0" borderId="13" xfId="0" applyNumberFormat="1" applyFont="1" applyBorder="1"/>
    <xf numFmtId="165" fontId="4" fillId="0" borderId="10" xfId="0" applyNumberFormat="1" applyFont="1" applyBorder="1"/>
    <xf numFmtId="164" fontId="4" fillId="0" borderId="13" xfId="0" applyNumberFormat="1" applyFont="1" applyFill="1" applyBorder="1" applyAlignment="1"/>
    <xf numFmtId="0" fontId="23" fillId="4" borderId="2" xfId="0" applyFont="1" applyFill="1" applyBorder="1" applyAlignment="1">
      <alignment horizontal="center" vertical="center"/>
    </xf>
    <xf numFmtId="164" fontId="23" fillId="0" borderId="2" xfId="0" applyNumberFormat="1" applyFont="1" applyFill="1" applyBorder="1" applyAlignment="1"/>
    <xf numFmtId="1" fontId="5" fillId="4" borderId="43" xfId="0" applyNumberFormat="1" applyFont="1" applyFill="1" applyBorder="1" applyAlignment="1">
      <alignment horizontal="center"/>
    </xf>
    <xf numFmtId="0" fontId="0" fillId="0" borderId="7" xfId="0" applyBorder="1"/>
    <xf numFmtId="0" fontId="1" fillId="0" borderId="0" xfId="0" applyFont="1" applyAlignment="1">
      <alignment horizontal="left" vertical="center" wrapText="1"/>
    </xf>
    <xf numFmtId="175" fontId="4" fillId="0" borderId="16" xfId="0" applyNumberFormat="1" applyFont="1" applyFill="1" applyBorder="1" applyAlignment="1">
      <alignment vertical="center"/>
    </xf>
    <xf numFmtId="175" fontId="4" fillId="0" borderId="39" xfId="0" applyNumberFormat="1" applyFont="1" applyFill="1" applyBorder="1" applyAlignment="1">
      <alignment vertical="center"/>
    </xf>
    <xf numFmtId="175" fontId="4" fillId="0" borderId="7" xfId="0" applyNumberFormat="1" applyFont="1" applyFill="1" applyBorder="1" applyAlignment="1">
      <alignment vertical="center"/>
    </xf>
    <xf numFmtId="175" fontId="4" fillId="0" borderId="3" xfId="0" applyNumberFormat="1" applyFont="1" applyFill="1" applyBorder="1" applyAlignment="1">
      <alignment horizontal="center" vertical="center"/>
    </xf>
    <xf numFmtId="0" fontId="1" fillId="0" borderId="0" xfId="0" applyFont="1" applyBorder="1" applyAlignment="1">
      <alignment horizontal="left" vertical="center"/>
    </xf>
    <xf numFmtId="0" fontId="5" fillId="0" borderId="0" xfId="0" applyFont="1" applyFill="1"/>
    <xf numFmtId="0" fontId="5" fillId="9" borderId="0" xfId="0" applyFont="1" applyFill="1" applyBorder="1" applyAlignment="1"/>
    <xf numFmtId="0" fontId="4" fillId="0" borderId="5" xfId="0" applyFont="1" applyBorder="1" applyAlignment="1">
      <alignment horizontal="center"/>
    </xf>
    <xf numFmtId="164" fontId="6" fillId="0" borderId="43" xfId="0" applyNumberFormat="1" applyFont="1" applyFill="1" applyBorder="1" applyAlignment="1">
      <alignment vertical="center"/>
    </xf>
    <xf numFmtId="4" fontId="6" fillId="8" borderId="43" xfId="0" applyNumberFormat="1" applyFont="1" applyFill="1" applyBorder="1" applyAlignment="1">
      <alignment vertical="center"/>
    </xf>
    <xf numFmtId="0" fontId="14" fillId="4" borderId="10" xfId="0" applyFont="1" applyFill="1" applyBorder="1" applyAlignment="1">
      <alignment horizontal="center" vertical="center" wrapText="1"/>
    </xf>
    <xf numFmtId="0" fontId="5" fillId="4" borderId="7" xfId="0" applyFont="1" applyFill="1" applyBorder="1" applyAlignment="1">
      <alignment horizontal="center" vertical="center"/>
    </xf>
    <xf numFmtId="0" fontId="4" fillId="0" borderId="0" xfId="0" applyFont="1" applyAlignment="1">
      <alignment horizontal="center" vertical="center"/>
    </xf>
    <xf numFmtId="173" fontId="11" fillId="5" borderId="29" xfId="0" applyNumberFormat="1" applyFont="1" applyFill="1" applyBorder="1" applyAlignment="1">
      <alignment horizontal="center" vertical="center"/>
    </xf>
    <xf numFmtId="1" fontId="6" fillId="0" borderId="5" xfId="0" applyNumberFormat="1" applyFont="1" applyFill="1" applyBorder="1" applyAlignment="1">
      <alignment horizontal="center" vertical="center"/>
    </xf>
    <xf numFmtId="1" fontId="4" fillId="5" borderId="5" xfId="0" applyNumberFormat="1" applyFont="1" applyFill="1" applyBorder="1" applyAlignment="1">
      <alignment horizontal="center" vertical="center"/>
    </xf>
    <xf numFmtId="1" fontId="4" fillId="0" borderId="5" xfId="0" applyNumberFormat="1" applyFont="1" applyFill="1" applyBorder="1" applyAlignment="1">
      <alignment horizontal="center" vertical="center"/>
    </xf>
    <xf numFmtId="1" fontId="6" fillId="5" borderId="5" xfId="0" applyNumberFormat="1" applyFont="1" applyFill="1" applyBorder="1" applyAlignment="1">
      <alignment horizontal="center" vertical="center"/>
    </xf>
    <xf numFmtId="1" fontId="6" fillId="0" borderId="7" xfId="0" applyNumberFormat="1" applyFont="1" applyFill="1" applyBorder="1" applyAlignment="1">
      <alignment horizontal="center" vertical="center"/>
    </xf>
    <xf numFmtId="165" fontId="4" fillId="8" borderId="10" xfId="0" applyNumberFormat="1" applyFont="1" applyFill="1" applyBorder="1" applyAlignment="1">
      <alignment horizontal="center" vertical="center"/>
    </xf>
    <xf numFmtId="165" fontId="4" fillId="8" borderId="7" xfId="0" applyNumberFormat="1" applyFont="1" applyFill="1" applyBorder="1" applyAlignment="1">
      <alignment horizontal="center" vertical="center"/>
    </xf>
    <xf numFmtId="1" fontId="6" fillId="0" borderId="8" xfId="0" applyNumberFormat="1" applyFont="1" applyFill="1" applyBorder="1" applyAlignment="1">
      <alignment horizontal="center" vertical="center"/>
    </xf>
    <xf numFmtId="1" fontId="6" fillId="5" borderId="8" xfId="0" applyNumberFormat="1" applyFont="1" applyFill="1" applyBorder="1" applyAlignment="1">
      <alignment horizontal="center" vertical="center"/>
    </xf>
    <xf numFmtId="173" fontId="10" fillId="5" borderId="29" xfId="0" applyNumberFormat="1" applyFont="1" applyFill="1" applyBorder="1" applyAlignment="1">
      <alignment horizontal="center" vertical="center"/>
    </xf>
    <xf numFmtId="1" fontId="6" fillId="0" borderId="2" xfId="0" applyNumberFormat="1" applyFont="1" applyFill="1" applyBorder="1" applyAlignment="1">
      <alignment horizontal="center" vertical="center"/>
    </xf>
    <xf numFmtId="1" fontId="6" fillId="5" borderId="2" xfId="0" applyNumberFormat="1" applyFont="1" applyFill="1" applyBorder="1" applyAlignment="1">
      <alignment horizontal="center" vertical="center"/>
    </xf>
    <xf numFmtId="1" fontId="4" fillId="0" borderId="2" xfId="0" applyNumberFormat="1" applyFont="1" applyFill="1" applyBorder="1" applyAlignment="1">
      <alignment horizontal="center" vertical="center"/>
    </xf>
    <xf numFmtId="1" fontId="6" fillId="0" borderId="3" xfId="0" applyNumberFormat="1" applyFont="1" applyFill="1" applyBorder="1" applyAlignment="1">
      <alignment horizontal="center" vertical="center"/>
    </xf>
    <xf numFmtId="165" fontId="6" fillId="0" borderId="2" xfId="0" applyNumberFormat="1" applyFont="1" applyFill="1" applyBorder="1" applyAlignment="1">
      <alignment horizontal="center" vertical="center"/>
    </xf>
    <xf numFmtId="165" fontId="6" fillId="8" borderId="1" xfId="0" applyNumberFormat="1" applyFont="1" applyFill="1" applyBorder="1" applyAlignment="1">
      <alignment horizontal="center" vertical="center"/>
    </xf>
    <xf numFmtId="165" fontId="6" fillId="8" borderId="3" xfId="0" applyNumberFormat="1" applyFont="1" applyFill="1" applyBorder="1" applyAlignment="1">
      <alignment horizontal="center" vertical="center"/>
    </xf>
    <xf numFmtId="164" fontId="4" fillId="0" borderId="8" xfId="0" applyNumberFormat="1" applyFont="1" applyFill="1" applyBorder="1" applyAlignment="1"/>
    <xf numFmtId="164" fontId="4" fillId="0" borderId="5" xfId="0" applyNumberFormat="1" applyFont="1" applyFill="1" applyBorder="1" applyAlignment="1"/>
    <xf numFmtId="165" fontId="4" fillId="0" borderId="8" xfId="0" applyNumberFormat="1" applyFont="1" applyBorder="1"/>
    <xf numFmtId="165" fontId="4" fillId="0" borderId="5" xfId="0" applyNumberFormat="1" applyFont="1" applyBorder="1"/>
    <xf numFmtId="165" fontId="6" fillId="0" borderId="5" xfId="0" applyNumberFormat="1" applyFont="1" applyBorder="1"/>
    <xf numFmtId="165" fontId="5" fillId="0" borderId="5" xfId="0" applyNumberFormat="1" applyFont="1" applyBorder="1"/>
    <xf numFmtId="164" fontId="4" fillId="0" borderId="10" xfId="0" applyNumberFormat="1" applyFont="1" applyFill="1" applyBorder="1" applyAlignment="1"/>
    <xf numFmtId="164" fontId="5" fillId="0" borderId="5" xfId="0" applyNumberFormat="1" applyFont="1" applyFill="1" applyBorder="1" applyAlignment="1"/>
    <xf numFmtId="165" fontId="10" fillId="0" borderId="0" xfId="0" applyNumberFormat="1" applyFont="1" applyFill="1" applyBorder="1" applyAlignment="1"/>
    <xf numFmtId="1" fontId="8" fillId="4" borderId="39" xfId="0" applyNumberFormat="1" applyFont="1" applyFill="1" applyBorder="1" applyAlignment="1">
      <alignment horizontal="center" vertical="center"/>
    </xf>
    <xf numFmtId="175" fontId="5" fillId="8" borderId="29" xfId="0" applyNumberFormat="1" applyFont="1" applyFill="1" applyBorder="1" applyAlignment="1"/>
    <xf numFmtId="175" fontId="5" fillId="0" borderId="2" xfId="0" applyNumberFormat="1" applyFont="1" applyFill="1" applyBorder="1" applyAlignment="1"/>
    <xf numFmtId="175" fontId="5" fillId="0" borderId="3" xfId="0" applyNumberFormat="1" applyFont="1" applyFill="1" applyBorder="1" applyAlignment="1"/>
    <xf numFmtId="175" fontId="4" fillId="0" borderId="39" xfId="0" applyNumberFormat="1" applyFont="1" applyFill="1" applyBorder="1" applyAlignment="1"/>
    <xf numFmtId="0" fontId="27" fillId="0" borderId="0" xfId="0" quotePrefix="1" applyFont="1" applyAlignment="1">
      <alignment horizontal="left" vertical="top"/>
    </xf>
    <xf numFmtId="0" fontId="27" fillId="0" borderId="0" xfId="0" quotePrefix="1" applyFont="1" applyFill="1" applyAlignment="1">
      <alignment horizontal="right" vertical="top"/>
    </xf>
    <xf numFmtId="0" fontId="25" fillId="0" borderId="21" xfId="0" applyFont="1" applyFill="1" applyBorder="1" applyAlignment="1">
      <alignment horizontal="center" vertical="center" wrapText="1"/>
    </xf>
    <xf numFmtId="0" fontId="25" fillId="0" borderId="8" xfId="0" applyFont="1" applyFill="1" applyBorder="1" applyAlignment="1">
      <alignment horizontal="center" vertical="center" wrapText="1"/>
    </xf>
    <xf numFmtId="0" fontId="25" fillId="0" borderId="11" xfId="0" applyFont="1" applyFill="1" applyBorder="1" applyAlignment="1">
      <alignment horizontal="center" vertical="center" wrapText="1"/>
    </xf>
    <xf numFmtId="0" fontId="25" fillId="0" borderId="22" xfId="0" applyFont="1" applyFill="1" applyBorder="1" applyAlignment="1">
      <alignment horizontal="center" vertical="center" wrapText="1"/>
    </xf>
    <xf numFmtId="0" fontId="25" fillId="0" borderId="23" xfId="0" applyFont="1" applyFill="1" applyBorder="1" applyAlignment="1">
      <alignment horizontal="center" vertical="center" wrapText="1"/>
    </xf>
    <xf numFmtId="0" fontId="25" fillId="0" borderId="24" xfId="0" applyFont="1" applyFill="1" applyBorder="1" applyAlignment="1">
      <alignment horizontal="center" vertical="center" wrapText="1"/>
    </xf>
    <xf numFmtId="0" fontId="22" fillId="0" borderId="0" xfId="0" applyFont="1"/>
    <xf numFmtId="0" fontId="26" fillId="0" borderId="0" xfId="0" applyFont="1"/>
    <xf numFmtId="0" fontId="26" fillId="0" borderId="0" xfId="0" applyFont="1" applyFill="1"/>
    <xf numFmtId="165" fontId="5" fillId="8" borderId="42" xfId="0" applyNumberFormat="1" applyFont="1" applyFill="1" applyBorder="1" applyAlignment="1">
      <alignment horizontal="center" vertical="center"/>
    </xf>
    <xf numFmtId="165" fontId="5" fillId="8" borderId="20" xfId="0" applyNumberFormat="1" applyFont="1" applyFill="1" applyBorder="1" applyAlignment="1"/>
    <xf numFmtId="49" fontId="4" fillId="0" borderId="0" xfId="0" applyNumberFormat="1" applyFont="1" applyFill="1" applyBorder="1" applyAlignment="1">
      <alignment horizontal="center" vertical="center"/>
    </xf>
    <xf numFmtId="0" fontId="4" fillId="9" borderId="0" xfId="0" applyFont="1" applyFill="1" applyAlignment="1">
      <alignment horizontal="left" wrapText="1"/>
    </xf>
    <xf numFmtId="0" fontId="5" fillId="4" borderId="45" xfId="0" applyFont="1" applyFill="1" applyBorder="1" applyAlignment="1">
      <alignment horizontal="center" vertical="top" wrapText="1"/>
    </xf>
    <xf numFmtId="0" fontId="23" fillId="0" borderId="1" xfId="0" applyFont="1" applyFill="1" applyBorder="1" applyAlignment="1">
      <alignment horizontal="center" vertical="center"/>
    </xf>
    <xf numFmtId="0" fontId="22" fillId="0" borderId="13" xfId="0" applyFont="1" applyFill="1" applyBorder="1" applyAlignment="1">
      <alignment horizontal="center" vertical="center"/>
    </xf>
    <xf numFmtId="49" fontId="22" fillId="0" borderId="13" xfId="0" applyNumberFormat="1" applyFont="1" applyFill="1" applyBorder="1" applyAlignment="1">
      <alignment horizontal="center" vertical="center"/>
    </xf>
    <xf numFmtId="49" fontId="22" fillId="0" borderId="10" xfId="0" applyNumberFormat="1" applyFont="1" applyFill="1" applyBorder="1" applyAlignment="1">
      <alignment horizontal="center" vertical="center"/>
    </xf>
    <xf numFmtId="49" fontId="22" fillId="0" borderId="1" xfId="0" applyNumberFormat="1" applyFont="1" applyFill="1" applyBorder="1" applyAlignment="1">
      <alignment horizontal="center" vertical="center"/>
    </xf>
    <xf numFmtId="0" fontId="23" fillId="5" borderId="2" xfId="0" applyFont="1" applyFill="1" applyBorder="1" applyAlignment="1">
      <alignment horizontal="center" vertical="center"/>
    </xf>
    <xf numFmtId="0" fontId="22" fillId="5" borderId="8" xfId="0" applyFont="1" applyFill="1" applyBorder="1" applyAlignment="1">
      <alignment horizontal="center" vertical="center"/>
    </xf>
    <xf numFmtId="49" fontId="22" fillId="5" borderId="8" xfId="0" applyNumberFormat="1" applyFont="1" applyFill="1" applyBorder="1" applyAlignment="1">
      <alignment horizontal="center" vertical="center"/>
    </xf>
    <xf numFmtId="49" fontId="22" fillId="5" borderId="5" xfId="0" applyNumberFormat="1" applyFont="1" applyFill="1" applyBorder="1" applyAlignment="1">
      <alignment horizontal="center" vertical="center"/>
    </xf>
    <xf numFmtId="49" fontId="22" fillId="5" borderId="2" xfId="0" applyNumberFormat="1" applyFont="1" applyFill="1" applyBorder="1" applyAlignment="1">
      <alignment horizontal="center" vertical="center"/>
    </xf>
    <xf numFmtId="0" fontId="23" fillId="0" borderId="2" xfId="0" applyFont="1" applyFill="1" applyBorder="1" applyAlignment="1">
      <alignment horizontal="center" vertical="center"/>
    </xf>
    <xf numFmtId="0" fontId="22" fillId="0" borderId="8" xfId="0" applyFont="1" applyFill="1" applyBorder="1" applyAlignment="1">
      <alignment horizontal="center" vertical="center"/>
    </xf>
    <xf numFmtId="49" fontId="22" fillId="0" borderId="8" xfId="0" applyNumberFormat="1" applyFont="1" applyFill="1" applyBorder="1" applyAlignment="1">
      <alignment horizontal="center" vertical="center"/>
    </xf>
    <xf numFmtId="49" fontId="22" fillId="0" borderId="5" xfId="0" applyNumberFormat="1" applyFont="1" applyFill="1" applyBorder="1" applyAlignment="1">
      <alignment horizontal="center" vertical="center"/>
    </xf>
    <xf numFmtId="49" fontId="22" fillId="0" borderId="2" xfId="0" applyNumberFormat="1" applyFont="1" applyFill="1" applyBorder="1" applyAlignment="1">
      <alignment horizontal="center" vertical="center"/>
    </xf>
    <xf numFmtId="49" fontId="22" fillId="5" borderId="8" xfId="0" quotePrefix="1" applyNumberFormat="1" applyFont="1" applyFill="1" applyBorder="1" applyAlignment="1">
      <alignment horizontal="center" vertical="center"/>
    </xf>
    <xf numFmtId="49" fontId="22" fillId="0" borderId="2" xfId="0" quotePrefix="1" applyNumberFormat="1" applyFont="1" applyFill="1" applyBorder="1" applyAlignment="1">
      <alignment horizontal="center" vertical="center"/>
    </xf>
    <xf numFmtId="16" fontId="22" fillId="5" borderId="8" xfId="0" quotePrefix="1" applyNumberFormat="1" applyFont="1" applyFill="1" applyBorder="1" applyAlignment="1">
      <alignment horizontal="center" vertical="center"/>
    </xf>
    <xf numFmtId="17" fontId="22" fillId="5" borderId="8" xfId="0" quotePrefix="1" applyNumberFormat="1" applyFont="1" applyFill="1" applyBorder="1" applyAlignment="1">
      <alignment horizontal="center" vertical="center"/>
    </xf>
    <xf numFmtId="49" fontId="22" fillId="5" borderId="5" xfId="0" quotePrefix="1" applyNumberFormat="1" applyFont="1" applyFill="1" applyBorder="1" applyAlignment="1">
      <alignment horizontal="center" vertical="center"/>
    </xf>
    <xf numFmtId="0" fontId="23" fillId="8" borderId="2" xfId="0" applyFont="1" applyFill="1" applyBorder="1" applyAlignment="1">
      <alignment horizontal="center" vertical="center"/>
    </xf>
    <xf numFmtId="0" fontId="22" fillId="8" borderId="8" xfId="0" applyFont="1" applyFill="1" applyBorder="1" applyAlignment="1">
      <alignment horizontal="center" vertical="center"/>
    </xf>
    <xf numFmtId="49" fontId="22" fillId="8" borderId="8" xfId="0" applyNumberFormat="1" applyFont="1" applyFill="1" applyBorder="1" applyAlignment="1">
      <alignment horizontal="center" vertical="center"/>
    </xf>
    <xf numFmtId="49" fontId="22" fillId="8" borderId="5" xfId="0" applyNumberFormat="1" applyFont="1" applyFill="1" applyBorder="1" applyAlignment="1">
      <alignment horizontal="center" vertical="center"/>
    </xf>
    <xf numFmtId="49" fontId="22" fillId="8" borderId="2" xfId="0" applyNumberFormat="1" applyFont="1" applyFill="1" applyBorder="1" applyAlignment="1">
      <alignment horizontal="center" vertical="center"/>
    </xf>
    <xf numFmtId="0" fontId="23" fillId="0" borderId="3" xfId="0" applyFont="1" applyFill="1" applyBorder="1" applyAlignment="1">
      <alignment horizontal="center" vertical="center"/>
    </xf>
    <xf numFmtId="0" fontId="22" fillId="0" borderId="11" xfId="0" applyFont="1" applyFill="1" applyBorder="1" applyAlignment="1">
      <alignment horizontal="center" vertical="center"/>
    </xf>
    <xf numFmtId="49" fontId="22" fillId="0" borderId="11" xfId="0" applyNumberFormat="1" applyFont="1" applyFill="1" applyBorder="1" applyAlignment="1">
      <alignment horizontal="center" vertical="center"/>
    </xf>
    <xf numFmtId="49" fontId="22" fillId="0" borderId="7" xfId="0" applyNumberFormat="1" applyFont="1" applyFill="1" applyBorder="1" applyAlignment="1">
      <alignment horizontal="center" vertical="center"/>
    </xf>
    <xf numFmtId="49" fontId="22" fillId="0" borderId="3" xfId="0" applyNumberFormat="1" applyFont="1" applyFill="1" applyBorder="1" applyAlignment="1">
      <alignment horizontal="center" vertical="center"/>
    </xf>
    <xf numFmtId="0" fontId="22" fillId="0" borderId="0" xfId="0" applyFont="1" applyFill="1" applyBorder="1" applyAlignment="1">
      <alignment horizontal="center" vertical="center"/>
    </xf>
    <xf numFmtId="0" fontId="22" fillId="0" borderId="2" xfId="0" applyFont="1" applyFill="1" applyBorder="1" applyAlignment="1">
      <alignment horizontal="center" vertical="center"/>
    </xf>
    <xf numFmtId="49" fontId="22" fillId="0" borderId="0" xfId="0" applyNumberFormat="1" applyFont="1" applyFill="1" applyBorder="1" applyAlignment="1">
      <alignment horizontal="center" vertical="center"/>
    </xf>
    <xf numFmtId="169" fontId="4" fillId="0" borderId="0" xfId="0" applyNumberFormat="1" applyFont="1"/>
    <xf numFmtId="169" fontId="4" fillId="0" borderId="0" xfId="0" applyNumberFormat="1" applyFont="1" applyBorder="1" applyAlignment="1">
      <alignment horizontal="left" vertical="center" wrapText="1"/>
    </xf>
    <xf numFmtId="169" fontId="4" fillId="0" borderId="15" xfId="0" applyNumberFormat="1" applyFont="1" applyBorder="1" applyAlignment="1">
      <alignment horizontal="center" vertical="center"/>
    </xf>
    <xf numFmtId="0" fontId="4" fillId="5" borderId="11" xfId="0" quotePrefix="1" applyNumberFormat="1" applyFont="1" applyFill="1" applyBorder="1" applyAlignment="1">
      <alignment horizontal="center" vertical="center"/>
    </xf>
    <xf numFmtId="0" fontId="4" fillId="5" borderId="39" xfId="0" quotePrefix="1" applyNumberFormat="1" applyFont="1" applyFill="1" applyBorder="1" applyAlignment="1">
      <alignment horizontal="center" vertical="center"/>
    </xf>
    <xf numFmtId="0" fontId="4" fillId="5" borderId="7" xfId="0" applyNumberFormat="1" applyFont="1" applyFill="1" applyBorder="1" applyAlignment="1">
      <alignment horizontal="center" vertical="center"/>
    </xf>
    <xf numFmtId="165" fontId="4" fillId="5" borderId="7" xfId="0" applyNumberFormat="1" applyFont="1" applyFill="1" applyBorder="1" applyAlignment="1">
      <alignment horizontal="center" vertical="center"/>
    </xf>
    <xf numFmtId="0" fontId="5" fillId="9" borderId="43" xfId="0" applyFont="1" applyFill="1" applyBorder="1" applyAlignment="1"/>
    <xf numFmtId="0" fontId="0" fillId="9" borderId="0" xfId="0" applyFill="1" applyAlignment="1"/>
    <xf numFmtId="165" fontId="6" fillId="0" borderId="11" xfId="0" applyNumberFormat="1" applyFont="1" applyFill="1" applyBorder="1" applyAlignment="1">
      <alignment horizontal="right" vertical="center"/>
    </xf>
    <xf numFmtId="165" fontId="6" fillId="0" borderId="39" xfId="0" applyNumberFormat="1" applyFont="1" applyFill="1" applyBorder="1" applyAlignment="1">
      <alignment horizontal="right" vertical="center"/>
    </xf>
    <xf numFmtId="0" fontId="4" fillId="9" borderId="5" xfId="0" applyFont="1" applyFill="1" applyBorder="1"/>
    <xf numFmtId="0" fontId="4" fillId="8" borderId="5" xfId="0" applyFont="1" applyFill="1" applyBorder="1"/>
    <xf numFmtId="0" fontId="4" fillId="4" borderId="7" xfId="0" applyFont="1" applyFill="1" applyBorder="1"/>
    <xf numFmtId="0" fontId="4" fillId="8" borderId="5" xfId="0" quotePrefix="1" applyFont="1" applyFill="1" applyBorder="1"/>
    <xf numFmtId="0" fontId="4" fillId="9" borderId="5" xfId="0" quotePrefix="1" applyFont="1" applyFill="1" applyBorder="1"/>
    <xf numFmtId="0" fontId="4" fillId="9" borderId="9" xfId="0" applyFont="1" applyFill="1" applyBorder="1" applyAlignment="1">
      <alignment horizontal="right" vertical="center"/>
    </xf>
    <xf numFmtId="0" fontId="4" fillId="9" borderId="9" xfId="0" quotePrefix="1" applyFont="1" applyFill="1" applyBorder="1" applyAlignment="1">
      <alignment horizontal="right" vertical="center"/>
    </xf>
    <xf numFmtId="0" fontId="4" fillId="9" borderId="0" xfId="0" applyFont="1" applyFill="1"/>
    <xf numFmtId="0" fontId="4" fillId="9" borderId="7" xfId="0" quotePrefix="1" applyFont="1" applyFill="1" applyBorder="1"/>
    <xf numFmtId="175" fontId="4" fillId="5" borderId="21" xfId="0" applyNumberFormat="1" applyFont="1" applyFill="1" applyBorder="1" applyAlignment="1">
      <alignment vertical="center"/>
    </xf>
    <xf numFmtId="175" fontId="4" fillId="5" borderId="9" xfId="0" applyNumberFormat="1" applyFont="1" applyFill="1" applyBorder="1" applyAlignment="1">
      <alignment vertical="center"/>
    </xf>
    <xf numFmtId="165" fontId="4" fillId="5" borderId="29" xfId="0" applyNumberFormat="1" applyFont="1" applyFill="1" applyBorder="1" applyAlignment="1">
      <alignment horizontal="center" vertical="center"/>
    </xf>
    <xf numFmtId="175" fontId="4" fillId="5" borderId="29" xfId="0" applyNumberFormat="1" applyFont="1" applyFill="1" applyBorder="1" applyAlignment="1">
      <alignment horizontal="center" vertical="center"/>
    </xf>
    <xf numFmtId="0" fontId="0" fillId="0" borderId="0" xfId="0" applyFill="1"/>
    <xf numFmtId="175" fontId="24" fillId="0" borderId="0" xfId="0" applyNumberFormat="1" applyFont="1" applyFill="1" applyBorder="1" applyAlignment="1"/>
    <xf numFmtId="175" fontId="22" fillId="5" borderId="0" xfId="0" applyNumberFormat="1" applyFont="1" applyFill="1" applyBorder="1" applyAlignment="1"/>
    <xf numFmtId="175" fontId="24" fillId="5" borderId="0" xfId="0" applyNumberFormat="1" applyFont="1" applyFill="1" applyBorder="1" applyAlignment="1"/>
    <xf numFmtId="165" fontId="24" fillId="0" borderId="0" xfId="0" applyNumberFormat="1" applyFont="1" applyFill="1" applyBorder="1" applyAlignment="1"/>
    <xf numFmtId="175" fontId="22" fillId="9" borderId="39" xfId="0" applyNumberFormat="1" applyFont="1" applyFill="1" applyBorder="1" applyAlignment="1"/>
    <xf numFmtId="0" fontId="25" fillId="4" borderId="1" xfId="0" applyFont="1" applyFill="1" applyBorder="1" applyAlignment="1">
      <alignment horizontal="center" vertical="center" wrapText="1"/>
    </xf>
    <xf numFmtId="0" fontId="17" fillId="0" borderId="0" xfId="0" applyFont="1" applyAlignment="1">
      <alignment horizontal="center" vertical="top"/>
    </xf>
    <xf numFmtId="0" fontId="5" fillId="0" borderId="0" xfId="0" applyFont="1" applyFill="1" applyBorder="1" applyAlignment="1">
      <alignment horizontal="center" vertical="center"/>
    </xf>
    <xf numFmtId="0" fontId="22" fillId="0" borderId="20" xfId="0" applyNumberFormat="1" applyFont="1" applyFill="1" applyBorder="1" applyAlignment="1">
      <alignment vertical="center" wrapText="1"/>
    </xf>
    <xf numFmtId="0" fontId="22" fillId="0" borderId="5" xfId="0" applyFont="1" applyFill="1" applyBorder="1" applyAlignment="1">
      <alignment vertical="center" wrapText="1"/>
    </xf>
    <xf numFmtId="0" fontId="22" fillId="0" borderId="7" xfId="0" applyNumberFormat="1" applyFont="1" applyFill="1" applyBorder="1" applyAlignment="1">
      <alignment vertical="center" wrapText="1"/>
    </xf>
    <xf numFmtId="0" fontId="22" fillId="0" borderId="7" xfId="0" applyFont="1" applyFill="1" applyBorder="1" applyAlignment="1">
      <alignment vertical="center" wrapText="1"/>
    </xf>
    <xf numFmtId="0" fontId="23" fillId="0" borderId="32" xfId="0" applyFont="1" applyFill="1" applyBorder="1" applyAlignment="1">
      <alignment vertical="center" wrapText="1"/>
    </xf>
    <xf numFmtId="0" fontId="23" fillId="0" borderId="34" xfId="0" applyFont="1" applyFill="1" applyBorder="1" applyAlignment="1">
      <alignment vertical="center" wrapText="1"/>
    </xf>
    <xf numFmtId="0" fontId="23" fillId="0" borderId="7" xfId="0" applyFont="1" applyFill="1" applyBorder="1" applyAlignment="1">
      <alignment vertical="center" wrapText="1"/>
    </xf>
    <xf numFmtId="0" fontId="5" fillId="5" borderId="21" xfId="0" applyFont="1" applyFill="1" applyBorder="1" applyAlignment="1">
      <alignment horizontal="center" vertical="center"/>
    </xf>
    <xf numFmtId="175" fontId="23" fillId="5" borderId="9" xfId="0" applyNumberFormat="1" applyFont="1" applyFill="1" applyBorder="1" applyAlignment="1"/>
    <xf numFmtId="175" fontId="28" fillId="5" borderId="9" xfId="0" applyNumberFormat="1" applyFont="1" applyFill="1" applyBorder="1" applyAlignment="1"/>
    <xf numFmtId="175" fontId="23" fillId="5" borderId="20" xfId="0" applyNumberFormat="1" applyFont="1" applyFill="1" applyBorder="1" applyAlignment="1"/>
    <xf numFmtId="0" fontId="5" fillId="5" borderId="42" xfId="0" applyFont="1" applyFill="1" applyBorder="1" applyAlignment="1">
      <alignment horizontal="center" vertical="center"/>
    </xf>
    <xf numFmtId="0" fontId="4" fillId="8" borderId="8" xfId="0" applyNumberFormat="1" applyFont="1" applyFill="1" applyBorder="1" applyAlignment="1">
      <alignment horizontal="center" vertical="center"/>
    </xf>
    <xf numFmtId="0" fontId="4" fillId="8" borderId="0" xfId="0" applyNumberFormat="1" applyFont="1" applyFill="1" applyBorder="1" applyAlignment="1">
      <alignment horizontal="center" vertical="center"/>
    </xf>
    <xf numFmtId="0" fontId="4" fillId="8" borderId="5" xfId="0" applyNumberFormat="1" applyFont="1" applyFill="1" applyBorder="1" applyAlignment="1">
      <alignment horizontal="center" vertical="center"/>
    </xf>
    <xf numFmtId="165" fontId="4" fillId="8" borderId="5" xfId="0" applyNumberFormat="1" applyFont="1" applyFill="1" applyBorder="1" applyAlignment="1">
      <alignment horizontal="center" vertical="center"/>
    </xf>
    <xf numFmtId="165" fontId="4" fillId="0" borderId="3" xfId="0" applyNumberFormat="1" applyFont="1" applyFill="1" applyBorder="1" applyAlignment="1">
      <alignment horizontal="center" vertical="center"/>
    </xf>
    <xf numFmtId="0" fontId="5" fillId="8" borderId="39" xfId="0" applyFont="1" applyFill="1" applyBorder="1" applyAlignment="1">
      <alignment horizontal="center" vertical="center"/>
    </xf>
    <xf numFmtId="0" fontId="4" fillId="8" borderId="39" xfId="0" applyNumberFormat="1" applyFont="1" applyFill="1" applyBorder="1" applyAlignment="1">
      <alignment horizontal="center" vertical="center"/>
    </xf>
    <xf numFmtId="0" fontId="4" fillId="8" borderId="7" xfId="0" applyNumberFormat="1" applyFont="1" applyFill="1" applyBorder="1" applyAlignment="1">
      <alignment horizontal="center" vertical="center"/>
    </xf>
    <xf numFmtId="165" fontId="4" fillId="8" borderId="3" xfId="0" applyNumberFormat="1" applyFont="1" applyFill="1" applyBorder="1" applyAlignment="1">
      <alignment horizontal="center" vertical="center"/>
    </xf>
    <xf numFmtId="0" fontId="5" fillId="8" borderId="7" xfId="0" applyFont="1" applyFill="1" applyBorder="1" applyAlignment="1">
      <alignment horizontal="center" vertical="center"/>
    </xf>
    <xf numFmtId="0" fontId="5" fillId="5" borderId="44" xfId="0" applyFont="1" applyFill="1" applyBorder="1" applyAlignment="1">
      <alignment horizontal="center" vertical="center"/>
    </xf>
    <xf numFmtId="175" fontId="23" fillId="5" borderId="42" xfId="0" applyNumberFormat="1" applyFont="1" applyFill="1" applyBorder="1" applyAlignment="1"/>
    <xf numFmtId="175" fontId="23" fillId="0" borderId="2" xfId="0" applyNumberFormat="1" applyFont="1" applyFill="1" applyBorder="1" applyAlignment="1"/>
    <xf numFmtId="175" fontId="23" fillId="8" borderId="2" xfId="0" applyNumberFormat="1" applyFont="1" applyFill="1" applyBorder="1" applyAlignment="1"/>
    <xf numFmtId="175" fontId="23" fillId="9" borderId="3" xfId="0" applyNumberFormat="1" applyFont="1" applyFill="1" applyBorder="1" applyAlignment="1"/>
    <xf numFmtId="175" fontId="4" fillId="5" borderId="8" xfId="0" applyNumberFormat="1" applyFont="1" applyFill="1" applyBorder="1" applyAlignment="1"/>
    <xf numFmtId="175" fontId="4" fillId="0" borderId="8" xfId="0" applyNumberFormat="1" applyFont="1" applyFill="1" applyBorder="1" applyAlignment="1"/>
    <xf numFmtId="175" fontId="4" fillId="0" borderId="11" xfId="0" applyNumberFormat="1" applyFont="1" applyFill="1" applyBorder="1" applyAlignment="1"/>
    <xf numFmtId="175" fontId="4" fillId="5" borderId="5" xfId="0" applyNumberFormat="1" applyFont="1" applyFill="1" applyBorder="1" applyAlignment="1"/>
    <xf numFmtId="175" fontId="4" fillId="0" borderId="5" xfId="0" applyNumberFormat="1" applyFont="1" applyFill="1" applyBorder="1" applyAlignment="1"/>
    <xf numFmtId="175" fontId="10" fillId="5" borderId="0" xfId="0" applyNumberFormat="1" applyFont="1" applyFill="1" applyBorder="1" applyAlignment="1"/>
    <xf numFmtId="175" fontId="10" fillId="0" borderId="0" xfId="0" applyNumberFormat="1" applyFont="1" applyFill="1" applyBorder="1" applyAlignment="1"/>
    <xf numFmtId="175" fontId="4" fillId="9" borderId="0" xfId="0" applyNumberFormat="1" applyFont="1" applyFill="1" applyBorder="1" applyAlignment="1"/>
    <xf numFmtId="175" fontId="4" fillId="0" borderId="13" xfId="0" applyNumberFormat="1" applyFont="1" applyFill="1" applyBorder="1" applyAlignment="1"/>
    <xf numFmtId="175" fontId="4" fillId="0" borderId="43" xfId="0" applyNumberFormat="1" applyFont="1" applyFill="1" applyBorder="1" applyAlignment="1"/>
    <xf numFmtId="165" fontId="4" fillId="0" borderId="7" xfId="0" applyNumberFormat="1" applyFont="1" applyFill="1" applyBorder="1" applyAlignment="1"/>
    <xf numFmtId="165" fontId="4" fillId="9" borderId="0" xfId="0" applyNumberFormat="1" applyFont="1" applyFill="1" applyBorder="1" applyAlignment="1"/>
    <xf numFmtId="165" fontId="5" fillId="8" borderId="42" xfId="0" applyNumberFormat="1" applyFont="1" applyFill="1" applyBorder="1" applyAlignment="1"/>
    <xf numFmtId="165" fontId="11" fillId="8" borderId="42" xfId="0" applyNumberFormat="1" applyFont="1" applyFill="1" applyBorder="1" applyAlignment="1"/>
    <xf numFmtId="49" fontId="22" fillId="0" borderId="39" xfId="0" applyNumberFormat="1" applyFont="1" applyFill="1" applyBorder="1" applyAlignment="1">
      <alignment horizontal="center" vertical="center"/>
    </xf>
    <xf numFmtId="49" fontId="22" fillId="8" borderId="9" xfId="0" applyNumberFormat="1" applyFont="1" applyFill="1" applyBorder="1" applyAlignment="1">
      <alignment horizontal="center" vertical="center"/>
    </xf>
    <xf numFmtId="0" fontId="23" fillId="8" borderId="42" xfId="0" applyFont="1" applyFill="1" applyBorder="1" applyAlignment="1">
      <alignment horizontal="center" vertical="center"/>
    </xf>
    <xf numFmtId="49" fontId="22" fillId="8" borderId="0" xfId="0" applyNumberFormat="1" applyFont="1" applyFill="1" applyBorder="1" applyAlignment="1">
      <alignment horizontal="center" vertical="center"/>
    </xf>
    <xf numFmtId="0" fontId="22" fillId="8" borderId="2" xfId="0" applyFont="1" applyFill="1" applyBorder="1" applyAlignment="1">
      <alignment horizontal="center" vertical="center"/>
    </xf>
    <xf numFmtId="0" fontId="22" fillId="0" borderId="7" xfId="0" applyFont="1" applyFill="1" applyBorder="1" applyAlignment="1">
      <alignment horizontal="center" vertical="center"/>
    </xf>
    <xf numFmtId="0" fontId="22" fillId="8" borderId="20" xfId="0" applyFont="1" applyFill="1" applyBorder="1" applyAlignment="1">
      <alignment horizontal="center" vertical="center"/>
    </xf>
    <xf numFmtId="0" fontId="22" fillId="0" borderId="3" xfId="0" applyFont="1" applyFill="1" applyBorder="1" applyAlignment="1">
      <alignment horizontal="center" vertical="center"/>
    </xf>
    <xf numFmtId="0" fontId="22" fillId="8" borderId="42" xfId="0" applyFont="1" applyFill="1" applyBorder="1" applyAlignment="1">
      <alignment horizontal="center" vertical="center"/>
    </xf>
    <xf numFmtId="49" fontId="22" fillId="8" borderId="20" xfId="0" applyNumberFormat="1" applyFont="1" applyFill="1" applyBorder="1" applyAlignment="1">
      <alignment horizontal="center" vertical="center"/>
    </xf>
    <xf numFmtId="49" fontId="22" fillId="8" borderId="42" xfId="0" applyNumberFormat="1" applyFont="1" applyFill="1" applyBorder="1" applyAlignment="1">
      <alignment horizontal="center" vertical="center"/>
    </xf>
    <xf numFmtId="169" fontId="22" fillId="0" borderId="0" xfId="0" applyNumberFormat="1" applyFont="1"/>
    <xf numFmtId="164" fontId="23" fillId="0" borderId="5" xfId="0" applyNumberFormat="1" applyFont="1" applyFill="1" applyBorder="1" applyAlignment="1"/>
    <xf numFmtId="164" fontId="4" fillId="0" borderId="7" xfId="0" applyNumberFormat="1" applyFont="1" applyFill="1" applyBorder="1" applyAlignment="1"/>
    <xf numFmtId="0" fontId="6" fillId="5" borderId="43" xfId="0" applyFont="1" applyFill="1" applyBorder="1" applyAlignment="1">
      <alignment horizontal="left" wrapText="1"/>
    </xf>
    <xf numFmtId="164" fontId="4" fillId="0" borderId="18" xfId="0" applyNumberFormat="1" applyFont="1" applyFill="1" applyBorder="1" applyAlignment="1"/>
    <xf numFmtId="164" fontId="4" fillId="0" borderId="28" xfId="0" applyNumberFormat="1" applyFont="1" applyFill="1" applyBorder="1" applyAlignment="1"/>
    <xf numFmtId="164" fontId="23" fillId="0" borderId="28" xfId="0" applyNumberFormat="1" applyFont="1" applyFill="1" applyBorder="1" applyAlignment="1"/>
    <xf numFmtId="164" fontId="4" fillId="0" borderId="16" xfId="0" applyNumberFormat="1" applyFont="1" applyFill="1" applyBorder="1" applyAlignment="1"/>
    <xf numFmtId="164" fontId="4" fillId="0" borderId="19" xfId="0" applyNumberFormat="1" applyFont="1" applyFill="1" applyBorder="1" applyAlignment="1"/>
    <xf numFmtId="164" fontId="4" fillId="0" borderId="25" xfId="0" applyNumberFormat="1" applyFont="1" applyFill="1" applyBorder="1" applyAlignment="1"/>
    <xf numFmtId="164" fontId="23" fillId="0" borderId="25" xfId="0" applyNumberFormat="1" applyFont="1" applyFill="1" applyBorder="1" applyAlignment="1"/>
    <xf numFmtId="164" fontId="4" fillId="0" borderId="14" xfId="0" applyNumberFormat="1" applyFont="1" applyFill="1" applyBorder="1" applyAlignment="1"/>
    <xf numFmtId="165" fontId="4" fillId="0" borderId="7" xfId="0" applyNumberFormat="1" applyFont="1" applyBorder="1"/>
    <xf numFmtId="165" fontId="4" fillId="0" borderId="18" xfId="0" applyNumberFormat="1" applyFont="1" applyBorder="1"/>
    <xf numFmtId="165" fontId="4" fillId="0" borderId="28" xfId="0" applyNumberFormat="1" applyFont="1" applyBorder="1"/>
    <xf numFmtId="165" fontId="6" fillId="0" borderId="28" xfId="0" applyNumberFormat="1" applyFont="1" applyBorder="1"/>
    <xf numFmtId="165" fontId="5" fillId="0" borderId="28" xfId="0" applyNumberFormat="1" applyFont="1" applyBorder="1"/>
    <xf numFmtId="165" fontId="4" fillId="0" borderId="16" xfId="0" applyNumberFormat="1" applyFont="1" applyBorder="1"/>
    <xf numFmtId="165" fontId="4" fillId="0" borderId="19" xfId="0" applyNumberFormat="1" applyFont="1" applyBorder="1"/>
    <xf numFmtId="165" fontId="4" fillId="0" borderId="25" xfId="0" applyNumberFormat="1" applyFont="1" applyBorder="1"/>
    <xf numFmtId="165" fontId="6" fillId="0" borderId="25" xfId="0" applyNumberFormat="1" applyFont="1" applyBorder="1"/>
    <xf numFmtId="165" fontId="5" fillId="0" borderId="25" xfId="0" applyNumberFormat="1" applyFont="1" applyBorder="1"/>
    <xf numFmtId="165" fontId="4" fillId="0" borderId="14" xfId="0" applyNumberFormat="1" applyFont="1" applyBorder="1"/>
    <xf numFmtId="164" fontId="4" fillId="0" borderId="41" xfId="0" applyNumberFormat="1" applyFont="1" applyFill="1" applyBorder="1" applyAlignment="1"/>
    <xf numFmtId="164" fontId="4" fillId="0" borderId="46" xfId="0" applyNumberFormat="1" applyFont="1" applyFill="1" applyBorder="1" applyAlignment="1"/>
    <xf numFmtId="164" fontId="5" fillId="0" borderId="27" xfId="0" applyNumberFormat="1" applyFont="1" applyFill="1" applyBorder="1" applyAlignment="1"/>
    <xf numFmtId="164" fontId="4" fillId="0" borderId="47" xfId="0" applyNumberFormat="1" applyFont="1" applyFill="1" applyBorder="1" applyAlignment="1"/>
    <xf numFmtId="164" fontId="4" fillId="0" borderId="48" xfId="0" applyNumberFormat="1" applyFont="1" applyFill="1" applyBorder="1" applyAlignment="1"/>
    <xf numFmtId="164" fontId="5" fillId="0" borderId="25" xfId="0" applyNumberFormat="1" applyFont="1" applyFill="1" applyBorder="1" applyAlignment="1"/>
    <xf numFmtId="165" fontId="6" fillId="8" borderId="10" xfId="0" applyNumberFormat="1" applyFont="1" applyFill="1" applyBorder="1" applyAlignment="1">
      <alignment horizontal="right" vertical="center"/>
    </xf>
    <xf numFmtId="165" fontId="6" fillId="8" borderId="43" xfId="0" applyNumberFormat="1" applyFont="1" applyFill="1" applyBorder="1" applyAlignment="1">
      <alignment vertical="center"/>
    </xf>
    <xf numFmtId="175" fontId="4" fillId="8" borderId="29" xfId="0" applyNumberFormat="1" applyFont="1" applyFill="1" applyBorder="1" applyAlignment="1"/>
    <xf numFmtId="175" fontId="10" fillId="8" borderId="42" xfId="0" applyNumberFormat="1" applyFont="1" applyFill="1" applyBorder="1" applyAlignment="1"/>
    <xf numFmtId="175" fontId="4" fillId="8" borderId="42" xfId="0" applyNumberFormat="1" applyFont="1" applyFill="1" applyBorder="1" applyAlignment="1"/>
    <xf numFmtId="175" fontId="10" fillId="8" borderId="29" xfId="0" applyNumberFormat="1" applyFont="1" applyFill="1" applyBorder="1" applyAlignment="1"/>
    <xf numFmtId="175" fontId="10" fillId="0" borderId="43" xfId="0" applyNumberFormat="1" applyFont="1" applyFill="1" applyBorder="1" applyAlignment="1"/>
    <xf numFmtId="175" fontId="10" fillId="5" borderId="8" xfId="0" applyNumberFormat="1" applyFont="1" applyFill="1" applyBorder="1" applyAlignment="1"/>
    <xf numFmtId="165" fontId="11" fillId="8" borderId="29" xfId="0" applyNumberFormat="1" applyFont="1" applyFill="1" applyBorder="1" applyAlignment="1"/>
    <xf numFmtId="2" fontId="10" fillId="5" borderId="0" xfId="0" applyNumberFormat="1" applyFont="1" applyFill="1" applyBorder="1" applyAlignment="1"/>
    <xf numFmtId="165" fontId="5" fillId="0" borderId="13" xfId="0" applyNumberFormat="1" applyFont="1" applyFill="1" applyBorder="1" applyAlignment="1"/>
    <xf numFmtId="165" fontId="5" fillId="5" borderId="8" xfId="0" applyNumberFormat="1" applyFont="1" applyFill="1" applyBorder="1" applyAlignment="1"/>
    <xf numFmtId="165" fontId="5" fillId="0" borderId="8" xfId="0" applyNumberFormat="1" applyFont="1" applyFill="1" applyBorder="1" applyAlignment="1"/>
    <xf numFmtId="165" fontId="5" fillId="0" borderId="11" xfId="0" applyNumberFormat="1" applyFont="1" applyFill="1" applyBorder="1" applyAlignment="1"/>
    <xf numFmtId="1" fontId="5" fillId="4" borderId="11" xfId="0" applyNumberFormat="1" applyFont="1" applyFill="1" applyBorder="1" applyAlignment="1">
      <alignment horizontal="right" vertical="center"/>
    </xf>
    <xf numFmtId="1" fontId="5" fillId="4" borderId="7" xfId="0" applyNumberFormat="1" applyFont="1" applyFill="1" applyBorder="1" applyAlignment="1">
      <alignment horizontal="right" vertical="center"/>
    </xf>
    <xf numFmtId="3" fontId="10" fillId="9" borderId="10" xfId="0" applyNumberFormat="1" applyFont="1" applyFill="1" applyBorder="1" applyAlignment="1">
      <alignment horizontal="right" vertical="center"/>
    </xf>
    <xf numFmtId="176" fontId="4" fillId="0" borderId="0" xfId="0" applyNumberFormat="1" applyFont="1" applyFill="1" applyAlignment="1">
      <alignment vertical="center"/>
    </xf>
    <xf numFmtId="3" fontId="4" fillId="9" borderId="10" xfId="0" applyNumberFormat="1" applyFont="1" applyFill="1" applyBorder="1" applyAlignment="1">
      <alignment horizontal="right" vertical="center"/>
    </xf>
    <xf numFmtId="176" fontId="4" fillId="9" borderId="6" xfId="0" applyNumberFormat="1" applyFont="1" applyFill="1" applyBorder="1" applyAlignment="1">
      <alignment horizontal="right" vertical="center"/>
    </xf>
    <xf numFmtId="176" fontId="4" fillId="0" borderId="6" xfId="0" applyNumberFormat="1" applyFont="1" applyFill="1" applyBorder="1" applyAlignment="1">
      <alignment horizontal="right" vertical="center"/>
    </xf>
    <xf numFmtId="0" fontId="4" fillId="9" borderId="10" xfId="0" applyFont="1" applyFill="1" applyBorder="1"/>
    <xf numFmtId="1" fontId="4" fillId="9" borderId="8" xfId="0" applyNumberFormat="1" applyFont="1" applyFill="1" applyBorder="1" applyAlignment="1">
      <alignment horizontal="right" vertical="center"/>
    </xf>
    <xf numFmtId="164" fontId="10" fillId="9" borderId="5" xfId="0" applyNumberFormat="1" applyFont="1" applyFill="1" applyBorder="1" applyAlignment="1">
      <alignment horizontal="right" vertical="center"/>
    </xf>
    <xf numFmtId="164" fontId="4" fillId="9" borderId="0" xfId="0" applyNumberFormat="1" applyFont="1" applyFill="1" applyBorder="1" applyAlignment="1">
      <alignment horizontal="right" vertical="center"/>
    </xf>
    <xf numFmtId="164" fontId="4" fillId="9" borderId="5" xfId="0" quotePrefix="1" applyNumberFormat="1" applyFont="1" applyFill="1" applyBorder="1" applyAlignment="1">
      <alignment horizontal="right" vertical="center"/>
    </xf>
    <xf numFmtId="165" fontId="4" fillId="9" borderId="0" xfId="0" applyNumberFormat="1" applyFont="1" applyFill="1" applyBorder="1" applyAlignment="1">
      <alignment horizontal="right" vertical="center"/>
    </xf>
    <xf numFmtId="164" fontId="4" fillId="9" borderId="5" xfId="0" applyNumberFormat="1" applyFont="1" applyFill="1" applyBorder="1" applyAlignment="1">
      <alignment horizontal="right" vertical="center"/>
    </xf>
    <xf numFmtId="164" fontId="4" fillId="9" borderId="0" xfId="0" quotePrefix="1" applyNumberFormat="1" applyFont="1" applyFill="1" applyBorder="1" applyAlignment="1">
      <alignment horizontal="center" vertical="center"/>
    </xf>
    <xf numFmtId="1" fontId="4" fillId="8" borderId="0" xfId="0" applyNumberFormat="1" applyFont="1" applyFill="1" applyBorder="1" applyAlignment="1">
      <alignment horizontal="right" vertical="center"/>
    </xf>
    <xf numFmtId="164" fontId="4" fillId="8" borderId="5" xfId="0" applyNumberFormat="1" applyFont="1" applyFill="1" applyBorder="1" applyAlignment="1">
      <alignment horizontal="right" vertical="center"/>
    </xf>
    <xf numFmtId="165" fontId="4" fillId="8" borderId="0" xfId="0" applyNumberFormat="1" applyFont="1" applyFill="1" applyBorder="1" applyAlignment="1">
      <alignment horizontal="right" vertical="center"/>
    </xf>
    <xf numFmtId="164" fontId="4" fillId="8" borderId="0" xfId="0" applyNumberFormat="1" applyFont="1" applyFill="1" applyBorder="1" applyAlignment="1">
      <alignment horizontal="right" vertical="center"/>
    </xf>
    <xf numFmtId="1" fontId="4" fillId="8" borderId="8" xfId="0" applyNumberFormat="1" applyFont="1" applyFill="1" applyBorder="1" applyAlignment="1">
      <alignment horizontal="right" vertical="center"/>
    </xf>
    <xf numFmtId="164" fontId="4" fillId="8" borderId="0" xfId="0" quotePrefix="1" applyNumberFormat="1" applyFont="1" applyFill="1" applyBorder="1" applyAlignment="1">
      <alignment horizontal="right" vertical="center"/>
    </xf>
    <xf numFmtId="165" fontId="4" fillId="8" borderId="8" xfId="0" quotePrefix="1" applyNumberFormat="1" applyFont="1" applyFill="1" applyBorder="1" applyAlignment="1">
      <alignment horizontal="right" vertical="center"/>
    </xf>
    <xf numFmtId="164" fontId="4" fillId="8" borderId="5" xfId="0" quotePrefix="1" applyNumberFormat="1" applyFont="1" applyFill="1" applyBorder="1" applyAlignment="1">
      <alignment horizontal="right" vertical="center"/>
    </xf>
    <xf numFmtId="165" fontId="4" fillId="0" borderId="0" xfId="0" applyNumberFormat="1" applyFont="1" applyFill="1" applyBorder="1" applyAlignment="1">
      <alignment horizontal="right" vertical="center"/>
    </xf>
    <xf numFmtId="164" fontId="4" fillId="9" borderId="0" xfId="0" quotePrefix="1" applyNumberFormat="1" applyFont="1" applyFill="1" applyBorder="1" applyAlignment="1">
      <alignment horizontal="right" vertical="center"/>
    </xf>
    <xf numFmtId="165" fontId="29" fillId="9" borderId="8" xfId="0" applyNumberFormat="1" applyFont="1" applyFill="1" applyBorder="1" applyAlignment="1">
      <alignment horizontal="right" vertical="center"/>
    </xf>
    <xf numFmtId="1" fontId="4" fillId="8" borderId="8" xfId="0" applyNumberFormat="1" applyFont="1" applyFill="1" applyBorder="1" applyAlignment="1">
      <alignment horizontal="right" vertical="center" wrapText="1"/>
    </xf>
    <xf numFmtId="165" fontId="5" fillId="9" borderId="0" xfId="0" applyNumberFormat="1" applyFont="1" applyFill="1" applyBorder="1" applyAlignment="1">
      <alignment horizontal="right" vertical="center"/>
    </xf>
    <xf numFmtId="165" fontId="10" fillId="9" borderId="0" xfId="0" applyNumberFormat="1" applyFont="1" applyFill="1" applyBorder="1" applyAlignment="1">
      <alignment horizontal="right" vertical="center"/>
    </xf>
    <xf numFmtId="164" fontId="10" fillId="8" borderId="5" xfId="0" applyNumberFormat="1" applyFont="1" applyFill="1" applyBorder="1" applyAlignment="1">
      <alignment horizontal="right" vertical="center"/>
    </xf>
    <xf numFmtId="165" fontId="5" fillId="8" borderId="0" xfId="0" applyNumberFormat="1" applyFont="1" applyFill="1" applyBorder="1" applyAlignment="1">
      <alignment horizontal="right" vertical="center"/>
    </xf>
    <xf numFmtId="1" fontId="4" fillId="8" borderId="11" xfId="0" applyNumberFormat="1" applyFont="1" applyFill="1" applyBorder="1" applyAlignment="1">
      <alignment horizontal="right" vertical="center"/>
    </xf>
    <xf numFmtId="0" fontId="10" fillId="8" borderId="7" xfId="0" applyFont="1" applyFill="1" applyBorder="1" applyAlignment="1">
      <alignment horizontal="right" vertical="center"/>
    </xf>
    <xf numFmtId="0" fontId="4" fillId="8" borderId="4" xfId="0" applyFont="1" applyFill="1" applyBorder="1" applyAlignment="1">
      <alignment horizontal="right" vertical="center"/>
    </xf>
    <xf numFmtId="0" fontId="4" fillId="8" borderId="7" xfId="0" applyFont="1" applyFill="1" applyBorder="1" applyAlignment="1">
      <alignment horizontal="right" vertical="center"/>
    </xf>
    <xf numFmtId="165" fontId="10" fillId="8" borderId="4" xfId="0" applyNumberFormat="1" applyFont="1" applyFill="1" applyBorder="1" applyAlignment="1">
      <alignment horizontal="right" vertical="center"/>
    </xf>
    <xf numFmtId="0" fontId="4" fillId="8" borderId="4" xfId="0" quotePrefix="1" applyFont="1" applyFill="1" applyBorder="1" applyAlignment="1">
      <alignment horizontal="right" vertical="center"/>
    </xf>
    <xf numFmtId="164" fontId="4" fillId="8" borderId="7" xfId="0" quotePrefix="1" applyNumberFormat="1" applyFont="1" applyFill="1" applyBorder="1" applyAlignment="1">
      <alignment horizontal="right" vertical="center"/>
    </xf>
    <xf numFmtId="0" fontId="10" fillId="9" borderId="0" xfId="0" applyFont="1" applyFill="1" applyBorder="1" applyAlignment="1">
      <alignment horizontal="right" vertical="center"/>
    </xf>
    <xf numFmtId="0" fontId="4" fillId="9" borderId="0" xfId="0" applyFont="1" applyFill="1" applyBorder="1" applyAlignment="1">
      <alignment horizontal="right" vertical="center"/>
    </xf>
    <xf numFmtId="0" fontId="4" fillId="9" borderId="4" xfId="0" applyFont="1" applyFill="1" applyBorder="1"/>
    <xf numFmtId="1" fontId="5" fillId="9" borderId="11" xfId="0" applyNumberFormat="1" applyFont="1" applyFill="1" applyBorder="1" applyAlignment="1">
      <alignment horizontal="right" vertical="center"/>
    </xf>
    <xf numFmtId="1" fontId="5" fillId="9" borderId="7" xfId="0" applyNumberFormat="1" applyFont="1" applyFill="1" applyBorder="1" applyAlignment="1">
      <alignment horizontal="right" vertical="center"/>
    </xf>
    <xf numFmtId="1" fontId="5" fillId="9" borderId="4" xfId="0" applyNumberFormat="1" applyFont="1" applyFill="1" applyBorder="1" applyAlignment="1">
      <alignment horizontal="right" vertical="center"/>
    </xf>
    <xf numFmtId="164" fontId="4" fillId="9" borderId="13" xfId="0" applyNumberFormat="1" applyFont="1" applyFill="1" applyBorder="1" applyAlignment="1">
      <alignment horizontal="right" vertical="center" wrapText="1"/>
    </xf>
    <xf numFmtId="164" fontId="4" fillId="9" borderId="10" xfId="0" applyNumberFormat="1" applyFont="1" applyFill="1" applyBorder="1" applyAlignment="1">
      <alignment horizontal="right" vertical="center"/>
    </xf>
    <xf numFmtId="3" fontId="4" fillId="9" borderId="6" xfId="0" applyNumberFormat="1" applyFont="1" applyFill="1" applyBorder="1" applyAlignment="1">
      <alignment horizontal="right" vertical="center"/>
    </xf>
    <xf numFmtId="164" fontId="4" fillId="9" borderId="6" xfId="0" applyNumberFormat="1" applyFont="1" applyFill="1" applyBorder="1" applyAlignment="1">
      <alignment horizontal="right" vertical="center"/>
    </xf>
    <xf numFmtId="164" fontId="4" fillId="9" borderId="5" xfId="0" applyNumberFormat="1" applyFont="1" applyFill="1" applyBorder="1" applyAlignment="1">
      <alignment vertical="center"/>
    </xf>
    <xf numFmtId="0" fontId="10" fillId="9" borderId="8" xfId="0" applyFont="1" applyFill="1" applyBorder="1" applyAlignment="1">
      <alignment horizontal="right" vertical="center"/>
    </xf>
    <xf numFmtId="0" fontId="4" fillId="9" borderId="5" xfId="0" applyFont="1" applyFill="1" applyBorder="1" applyAlignment="1">
      <alignment horizontal="right" vertical="center"/>
    </xf>
    <xf numFmtId="0" fontId="4" fillId="9" borderId="0" xfId="0" quotePrefix="1" applyFont="1" applyFill="1" applyBorder="1" applyAlignment="1">
      <alignment horizontal="right" vertical="center"/>
    </xf>
    <xf numFmtId="3" fontId="4" fillId="8" borderId="8" xfId="0" applyNumberFormat="1" applyFont="1" applyFill="1" applyBorder="1" applyAlignment="1">
      <alignment vertical="center"/>
    </xf>
    <xf numFmtId="3" fontId="4" fillId="8" borderId="5" xfId="0" applyNumberFormat="1" applyFont="1" applyFill="1" applyBorder="1" applyAlignment="1">
      <alignment horizontal="right" vertical="center"/>
    </xf>
    <xf numFmtId="165" fontId="4" fillId="9" borderId="8" xfId="0" applyNumberFormat="1" applyFont="1" applyFill="1" applyBorder="1" applyAlignment="1">
      <alignment horizontal="right" vertical="center" wrapText="1"/>
    </xf>
    <xf numFmtId="165" fontId="4" fillId="9" borderId="5" xfId="0" applyNumberFormat="1" applyFont="1" applyFill="1" applyBorder="1" applyAlignment="1">
      <alignment horizontal="right" vertical="center"/>
    </xf>
    <xf numFmtId="0" fontId="4" fillId="9" borderId="11" xfId="0" applyFont="1" applyFill="1" applyBorder="1" applyAlignment="1">
      <alignment horizontal="right" vertical="center"/>
    </xf>
    <xf numFmtId="0" fontId="4" fillId="9" borderId="7" xfId="0" applyFont="1" applyFill="1" applyBorder="1" applyAlignment="1">
      <alignment horizontal="right" vertical="center"/>
    </xf>
    <xf numFmtId="0" fontId="4" fillId="9" borderId="4" xfId="0" applyFont="1" applyFill="1" applyBorder="1" applyAlignment="1">
      <alignment horizontal="right" vertical="center"/>
    </xf>
    <xf numFmtId="0" fontId="10" fillId="9" borderId="4" xfId="0" applyFont="1" applyFill="1" applyBorder="1" applyAlignment="1">
      <alignment horizontal="right" vertical="center"/>
    </xf>
    <xf numFmtId="0" fontId="4" fillId="9" borderId="7" xfId="0" quotePrefix="1" applyFont="1" applyFill="1" applyBorder="1" applyAlignment="1">
      <alignment horizontal="right" vertical="center"/>
    </xf>
    <xf numFmtId="0" fontId="4" fillId="9" borderId="7" xfId="0" applyFont="1" applyFill="1" applyBorder="1"/>
    <xf numFmtId="0" fontId="4" fillId="9" borderId="9" xfId="0" applyFont="1" applyFill="1" applyBorder="1"/>
    <xf numFmtId="0" fontId="5" fillId="9" borderId="11" xfId="0" applyFont="1" applyFill="1" applyBorder="1" applyAlignment="1">
      <alignment horizontal="right" vertical="center"/>
    </xf>
    <xf numFmtId="0" fontId="5" fillId="9" borderId="4" xfId="0" applyFont="1" applyFill="1" applyBorder="1" applyAlignment="1">
      <alignment horizontal="right" vertical="center"/>
    </xf>
    <xf numFmtId="0" fontId="5" fillId="9" borderId="7" xfId="0" applyFont="1" applyFill="1" applyBorder="1" applyAlignment="1">
      <alignment horizontal="center" vertical="center"/>
    </xf>
    <xf numFmtId="176" fontId="4" fillId="8" borderId="6" xfId="0" applyNumberFormat="1" applyFont="1" applyFill="1" applyBorder="1" applyAlignment="1">
      <alignment horizontal="right"/>
    </xf>
    <xf numFmtId="3" fontId="4" fillId="8" borderId="10" xfId="0" applyNumberFormat="1" applyFont="1" applyFill="1" applyBorder="1" applyAlignment="1">
      <alignment horizontal="right"/>
    </xf>
    <xf numFmtId="0" fontId="4" fillId="8" borderId="10" xfId="0" applyFont="1" applyFill="1" applyBorder="1"/>
    <xf numFmtId="3" fontId="4" fillId="8" borderId="11" xfId="0" applyNumberFormat="1" applyFont="1" applyFill="1" applyBorder="1" applyAlignment="1">
      <alignment horizontal="right"/>
    </xf>
    <xf numFmtId="3" fontId="4" fillId="8" borderId="7" xfId="0" applyNumberFormat="1" applyFont="1" applyFill="1" applyBorder="1" applyAlignment="1">
      <alignment horizontal="right" vertical="center"/>
    </xf>
    <xf numFmtId="3" fontId="4" fillId="8" borderId="4" xfId="0" applyNumberFormat="1" applyFont="1" applyFill="1" applyBorder="1" applyAlignment="1">
      <alignment horizontal="right" vertical="center"/>
    </xf>
    <xf numFmtId="0" fontId="4" fillId="8" borderId="7" xfId="0" applyFont="1" applyFill="1" applyBorder="1"/>
    <xf numFmtId="0" fontId="4" fillId="4" borderId="11" xfId="0" applyFont="1" applyFill="1" applyBorder="1" applyAlignment="1">
      <alignment horizontal="right" vertical="center"/>
    </xf>
    <xf numFmtId="0" fontId="4" fillId="4" borderId="7" xfId="0" applyFont="1" applyFill="1" applyBorder="1" applyAlignment="1">
      <alignment horizontal="right" vertical="center"/>
    </xf>
    <xf numFmtId="0" fontId="4" fillId="4" borderId="4" xfId="0" applyFont="1" applyFill="1" applyBorder="1" applyAlignment="1">
      <alignment horizontal="right" vertical="center"/>
    </xf>
    <xf numFmtId="174" fontId="4" fillId="0" borderId="13" xfId="0" applyNumberFormat="1" applyFont="1" applyBorder="1" applyAlignment="1"/>
    <xf numFmtId="164" fontId="4" fillId="9" borderId="10" xfId="0" applyNumberFormat="1" applyFont="1" applyFill="1" applyBorder="1" applyAlignment="1">
      <alignment horizontal="right"/>
    </xf>
    <xf numFmtId="174" fontId="4" fillId="9" borderId="6" xfId="0" applyNumberFormat="1" applyFont="1" applyFill="1" applyBorder="1" applyAlignment="1">
      <alignment horizontal="right"/>
    </xf>
    <xf numFmtId="174" fontId="4" fillId="9" borderId="0" xfId="0" applyNumberFormat="1" applyFont="1" applyFill="1" applyBorder="1" applyAlignment="1">
      <alignment horizontal="right"/>
    </xf>
    <xf numFmtId="164" fontId="4" fillId="9" borderId="6" xfId="0" applyNumberFormat="1" applyFont="1" applyFill="1" applyBorder="1" applyAlignment="1">
      <alignment horizontal="right"/>
    </xf>
    <xf numFmtId="164" fontId="4" fillId="9" borderId="8" xfId="0" applyNumberFormat="1" applyFont="1" applyFill="1" applyBorder="1" applyAlignment="1">
      <alignment horizontal="right" vertical="center"/>
    </xf>
    <xf numFmtId="164" fontId="4" fillId="9" borderId="5" xfId="0" quotePrefix="1" applyNumberFormat="1" applyFont="1" applyFill="1" applyBorder="1" applyAlignment="1">
      <alignment horizontal="left" vertical="center"/>
    </xf>
    <xf numFmtId="164" fontId="4" fillId="9" borderId="0" xfId="0" quotePrefix="1" applyNumberFormat="1" applyFont="1" applyFill="1" applyBorder="1" applyAlignment="1">
      <alignment horizontal="left" vertical="center"/>
    </xf>
    <xf numFmtId="164" fontId="4" fillId="8" borderId="8" xfId="0" applyNumberFormat="1" applyFont="1" applyFill="1" applyBorder="1" applyAlignment="1">
      <alignment horizontal="right"/>
    </xf>
    <xf numFmtId="164" fontId="4" fillId="8" borderId="5" xfId="0" applyNumberFormat="1" applyFont="1" applyFill="1" applyBorder="1" applyAlignment="1">
      <alignment horizontal="right"/>
    </xf>
    <xf numFmtId="164" fontId="4" fillId="8" borderId="0" xfId="0" applyNumberFormat="1" applyFont="1" applyFill="1" applyBorder="1" applyAlignment="1">
      <alignment horizontal="right"/>
    </xf>
    <xf numFmtId="164" fontId="4" fillId="8" borderId="5" xfId="0" quotePrefix="1" applyNumberFormat="1" applyFont="1" applyFill="1" applyBorder="1" applyAlignment="1">
      <alignment horizontal="right"/>
    </xf>
    <xf numFmtId="164" fontId="4" fillId="8" borderId="8" xfId="0" applyNumberFormat="1" applyFont="1" applyFill="1" applyBorder="1" applyAlignment="1">
      <alignment horizontal="right" vertical="center"/>
    </xf>
    <xf numFmtId="164" fontId="4" fillId="9" borderId="8" xfId="0" applyNumberFormat="1" applyFont="1" applyFill="1" applyBorder="1" applyAlignment="1">
      <alignment horizontal="right"/>
    </xf>
    <xf numFmtId="164" fontId="4" fillId="9" borderId="5" xfId="0" applyNumberFormat="1" applyFont="1" applyFill="1" applyBorder="1" applyAlignment="1">
      <alignment horizontal="right"/>
    </xf>
    <xf numFmtId="164" fontId="4" fillId="9" borderId="0" xfId="0" applyNumberFormat="1" applyFont="1" applyFill="1" applyBorder="1" applyAlignment="1">
      <alignment horizontal="right"/>
    </xf>
    <xf numFmtId="179" fontId="4" fillId="9" borderId="0" xfId="0" applyNumberFormat="1" applyFont="1" applyFill="1" applyBorder="1" applyAlignment="1" applyProtection="1">
      <alignment horizontal="right"/>
    </xf>
    <xf numFmtId="172" fontId="30" fillId="9" borderId="5" xfId="0" applyNumberFormat="1" applyFont="1" applyFill="1" applyBorder="1" applyAlignment="1" applyProtection="1">
      <alignment horizontal="right"/>
    </xf>
    <xf numFmtId="174" fontId="4" fillId="9" borderId="8" xfId="0" applyNumberFormat="1" applyFont="1" applyFill="1" applyBorder="1" applyAlignment="1">
      <alignment horizontal="right"/>
    </xf>
    <xf numFmtId="164" fontId="10" fillId="8" borderId="0" xfId="0" applyNumberFormat="1" applyFont="1" applyFill="1" applyBorder="1" applyAlignment="1">
      <alignment horizontal="right"/>
    </xf>
    <xf numFmtId="164" fontId="10" fillId="8" borderId="5" xfId="0" applyNumberFormat="1" applyFont="1" applyFill="1" applyBorder="1" applyAlignment="1">
      <alignment horizontal="right"/>
    </xf>
    <xf numFmtId="164" fontId="4" fillId="8" borderId="5" xfId="0" quotePrefix="1" applyNumberFormat="1" applyFont="1" applyFill="1" applyBorder="1" applyAlignment="1">
      <alignment horizontal="left" vertical="center"/>
    </xf>
    <xf numFmtId="164" fontId="4" fillId="8" borderId="0" xfId="0" quotePrefix="1" applyNumberFormat="1" applyFont="1" applyFill="1" applyBorder="1" applyAlignment="1">
      <alignment horizontal="left" vertical="center"/>
    </xf>
    <xf numFmtId="174" fontId="4" fillId="8" borderId="8" xfId="0" applyNumberFormat="1" applyFont="1" applyFill="1" applyBorder="1" applyAlignment="1">
      <alignment horizontal="right"/>
    </xf>
    <xf numFmtId="164" fontId="4" fillId="8" borderId="11" xfId="0" applyNumberFormat="1" applyFont="1" applyFill="1" applyBorder="1" applyAlignment="1">
      <alignment horizontal="right" vertical="center"/>
    </xf>
    <xf numFmtId="164" fontId="4" fillId="8" borderId="7" xfId="0" applyNumberFormat="1" applyFont="1" applyFill="1" applyBorder="1" applyAlignment="1">
      <alignment horizontal="right" vertical="center"/>
    </xf>
    <xf numFmtId="164" fontId="4" fillId="8" borderId="4" xfId="0" quotePrefix="1" applyNumberFormat="1" applyFont="1" applyFill="1" applyBorder="1" applyAlignment="1">
      <alignment horizontal="right" vertical="center"/>
    </xf>
    <xf numFmtId="164" fontId="4" fillId="8" borderId="4" xfId="0" applyNumberFormat="1" applyFont="1" applyFill="1" applyBorder="1" applyAlignment="1">
      <alignment horizontal="right" vertical="center"/>
    </xf>
    <xf numFmtId="174" fontId="4" fillId="9" borderId="13" xfId="0" applyNumberFormat="1" applyFont="1" applyFill="1" applyBorder="1" applyAlignment="1">
      <alignment horizontal="right"/>
    </xf>
    <xf numFmtId="164" fontId="10" fillId="9" borderId="10" xfId="0" applyNumberFormat="1" applyFont="1" applyFill="1" applyBorder="1" applyAlignment="1">
      <alignment horizontal="right"/>
    </xf>
    <xf numFmtId="174" fontId="4" fillId="0" borderId="6" xfId="0" applyNumberFormat="1" applyFont="1" applyFill="1" applyBorder="1" applyAlignment="1">
      <alignment horizontal="right"/>
    </xf>
    <xf numFmtId="0" fontId="4" fillId="0" borderId="10" xfId="0" applyFont="1" applyBorder="1"/>
    <xf numFmtId="164" fontId="10" fillId="9" borderId="8" xfId="0" applyNumberFormat="1" applyFont="1" applyFill="1" applyBorder="1" applyAlignment="1">
      <alignment horizontal="right" vertical="center"/>
    </xf>
    <xf numFmtId="164" fontId="10" fillId="9" borderId="0" xfId="0" applyNumberFormat="1" applyFont="1" applyFill="1" applyBorder="1" applyAlignment="1">
      <alignment horizontal="right" vertical="center"/>
    </xf>
    <xf numFmtId="174" fontId="4" fillId="8" borderId="0" xfId="0" applyNumberFormat="1" applyFont="1" applyFill="1" applyBorder="1" applyAlignment="1">
      <alignment horizontal="right"/>
    </xf>
    <xf numFmtId="164" fontId="10" fillId="8" borderId="8" xfId="0" applyNumberFormat="1" applyFont="1" applyFill="1" applyBorder="1" applyAlignment="1">
      <alignment horizontal="right" vertical="center"/>
    </xf>
    <xf numFmtId="164" fontId="4" fillId="9" borderId="0" xfId="0" quotePrefix="1" applyNumberFormat="1" applyFont="1" applyFill="1" applyBorder="1" applyAlignment="1">
      <alignment horizontal="right"/>
    </xf>
    <xf numFmtId="164" fontId="4" fillId="9" borderId="5" xfId="0" quotePrefix="1" applyNumberFormat="1" applyFont="1" applyFill="1" applyBorder="1" applyAlignment="1">
      <alignment horizontal="right"/>
    </xf>
    <xf numFmtId="164" fontId="4" fillId="8" borderId="0" xfId="0" quotePrefix="1" applyNumberFormat="1" applyFont="1" applyFill="1" applyBorder="1" applyAlignment="1">
      <alignment horizontal="right"/>
    </xf>
    <xf numFmtId="164" fontId="10" fillId="9" borderId="5" xfId="0" applyNumberFormat="1" applyFont="1" applyFill="1" applyBorder="1" applyAlignment="1">
      <alignment horizontal="right"/>
    </xf>
    <xf numFmtId="164" fontId="4" fillId="9" borderId="5" xfId="0" applyNumberFormat="1" applyFont="1" applyFill="1" applyBorder="1" applyAlignment="1">
      <alignment horizontal="right" wrapText="1"/>
    </xf>
    <xf numFmtId="164" fontId="4" fillId="0" borderId="0" xfId="0" applyNumberFormat="1" applyFont="1" applyFill="1" applyBorder="1" applyAlignment="1">
      <alignment horizontal="right"/>
    </xf>
    <xf numFmtId="174" fontId="10" fillId="9" borderId="11" xfId="0" applyNumberFormat="1" applyFont="1" applyFill="1" applyBorder="1" applyAlignment="1">
      <alignment horizontal="right" vertical="center"/>
    </xf>
    <xf numFmtId="164" fontId="10" fillId="9" borderId="7" xfId="0" applyNumberFormat="1" applyFont="1" applyFill="1" applyBorder="1" applyAlignment="1">
      <alignment horizontal="right" vertical="center"/>
    </xf>
    <xf numFmtId="164" fontId="4" fillId="9" borderId="4" xfId="0" applyNumberFormat="1" applyFont="1" applyFill="1" applyBorder="1" applyAlignment="1">
      <alignment horizontal="right" vertical="center"/>
    </xf>
    <xf numFmtId="164" fontId="4" fillId="9" borderId="7" xfId="0" quotePrefix="1" applyNumberFormat="1" applyFont="1" applyFill="1" applyBorder="1" applyAlignment="1">
      <alignment horizontal="right" vertical="center"/>
    </xf>
    <xf numFmtId="164" fontId="4" fillId="9" borderId="7" xfId="0" applyNumberFormat="1" applyFont="1" applyFill="1" applyBorder="1" applyAlignment="1">
      <alignment horizontal="right" vertical="center"/>
    </xf>
    <xf numFmtId="164" fontId="4" fillId="9" borderId="4" xfId="0" quotePrefix="1" applyNumberFormat="1" applyFont="1" applyFill="1" applyBorder="1" applyAlignment="1">
      <alignment horizontal="right" vertical="center" wrapText="1"/>
    </xf>
    <xf numFmtId="164" fontId="4" fillId="9" borderId="7" xfId="0" quotePrefix="1" applyNumberFormat="1" applyFont="1" applyFill="1" applyBorder="1" applyAlignment="1">
      <alignment horizontal="right" vertical="center" wrapText="1"/>
    </xf>
    <xf numFmtId="1" fontId="4" fillId="0" borderId="0" xfId="0" applyNumberFormat="1" applyFont="1" applyFill="1"/>
    <xf numFmtId="171" fontId="4" fillId="0" borderId="0" xfId="0" applyNumberFormat="1" applyFont="1" applyFill="1"/>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3" fillId="0" borderId="0" xfId="0" quotePrefix="1" applyNumberFormat="1" applyFont="1" applyBorder="1" applyAlignment="1">
      <alignment horizontal="center" vertical="center" wrapText="1"/>
    </xf>
    <xf numFmtId="0" fontId="7" fillId="0" borderId="0" xfId="0" applyFont="1" applyBorder="1" applyAlignment="1">
      <alignment horizontal="center" vertical="center" wrapText="1"/>
    </xf>
    <xf numFmtId="0" fontId="2" fillId="0" borderId="0" xfId="0" applyFont="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left"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27" fillId="0" borderId="0" xfId="0" applyFont="1" applyBorder="1" applyAlignment="1">
      <alignment horizontal="center" vertical="center" wrapText="1"/>
    </xf>
    <xf numFmtId="0" fontId="25" fillId="4" borderId="1" xfId="0" applyFont="1" applyFill="1" applyBorder="1" applyAlignment="1">
      <alignment horizontal="center" vertical="center" wrapText="1"/>
    </xf>
    <xf numFmtId="0" fontId="25" fillId="4" borderId="3" xfId="0" applyFont="1" applyFill="1" applyBorder="1" applyAlignment="1">
      <alignment horizontal="center" vertical="center" wrapText="1"/>
    </xf>
    <xf numFmtId="0" fontId="25" fillId="4" borderId="2" xfId="0" applyFont="1" applyFill="1" applyBorder="1" applyAlignment="1">
      <alignment horizontal="center" vertical="center" wrapText="1"/>
    </xf>
    <xf numFmtId="0" fontId="7" fillId="0" borderId="0" xfId="0" applyFont="1" applyAlignment="1">
      <alignment horizontal="center" vertical="top"/>
    </xf>
    <xf numFmtId="0" fontId="4" fillId="0" borderId="0" xfId="0" applyFont="1" applyBorder="1" applyAlignment="1">
      <alignment horizontal="left" vertical="top" wrapText="1"/>
    </xf>
    <xf numFmtId="0" fontId="6" fillId="0" borderId="0" xfId="0" quotePrefix="1" applyFont="1" applyAlignment="1">
      <alignment horizontal="left" vertical="top" wrapText="1"/>
    </xf>
    <xf numFmtId="0" fontId="4" fillId="0" borderId="0" xfId="0" applyFont="1" applyAlignment="1">
      <alignment horizontal="left" vertical="top" wrapText="1"/>
    </xf>
    <xf numFmtId="0" fontId="6" fillId="0" borderId="0" xfId="0" applyFont="1" applyAlignment="1">
      <alignment horizontal="left" vertical="top" wrapText="1"/>
    </xf>
    <xf numFmtId="0" fontId="9" fillId="0" borderId="0" xfId="0" applyFont="1" applyAlignment="1">
      <alignment horizontal="center" vertical="top"/>
    </xf>
    <xf numFmtId="0" fontId="5" fillId="5" borderId="35"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44" xfId="0" quotePrefix="1" applyFont="1" applyFill="1" applyBorder="1" applyAlignment="1">
      <alignment horizontal="center" vertical="center" wrapText="1"/>
    </xf>
    <xf numFmtId="0" fontId="5" fillId="5" borderId="36" xfId="0" quotePrefix="1" applyFont="1" applyFill="1" applyBorder="1" applyAlignment="1">
      <alignment horizontal="center" vertical="center" wrapText="1"/>
    </xf>
    <xf numFmtId="0" fontId="8" fillId="5" borderId="36"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5" fillId="5" borderId="3" xfId="0" quotePrefix="1" applyFont="1" applyFill="1" applyBorder="1" applyAlignment="1">
      <alignment horizontal="center" vertical="center" wrapText="1"/>
    </xf>
    <xf numFmtId="169" fontId="6" fillId="0" borderId="35" xfId="0" quotePrefix="1" applyNumberFormat="1" applyFont="1" applyFill="1" applyBorder="1" applyAlignment="1">
      <alignment horizontal="center" vertical="center"/>
    </xf>
    <xf numFmtId="169" fontId="6" fillId="0" borderId="36" xfId="0" quotePrefix="1" applyNumberFormat="1" applyFont="1" applyFill="1" applyBorder="1" applyAlignment="1">
      <alignment horizontal="center" vertical="center"/>
    </xf>
    <xf numFmtId="169" fontId="6" fillId="0" borderId="44" xfId="0" quotePrefix="1" applyNumberFormat="1" applyFont="1" applyFill="1" applyBorder="1" applyAlignment="1">
      <alignment horizontal="center" vertical="center"/>
    </xf>
    <xf numFmtId="169" fontId="6" fillId="0" borderId="3" xfId="0" quotePrefix="1" applyNumberFormat="1" applyFont="1" applyFill="1" applyBorder="1" applyAlignment="1">
      <alignment horizontal="center" vertical="center"/>
    </xf>
    <xf numFmtId="169" fontId="4" fillId="0" borderId="44" xfId="0" quotePrefix="1" applyNumberFormat="1" applyFont="1" applyFill="1" applyBorder="1" applyAlignment="1">
      <alignment horizontal="center" vertical="center"/>
    </xf>
    <xf numFmtId="0" fontId="8" fillId="0" borderId="0" xfId="0" applyFont="1" applyBorder="1" applyAlignment="1">
      <alignment horizontal="left" vertical="center" wrapText="1"/>
    </xf>
    <xf numFmtId="0" fontId="6" fillId="0" borderId="0" xfId="0" applyFont="1" applyBorder="1" applyAlignment="1">
      <alignment horizontal="left" vertical="top" wrapText="1"/>
    </xf>
    <xf numFmtId="0" fontId="6" fillId="0" borderId="0" xfId="0" applyFont="1" applyBorder="1" applyAlignment="1">
      <alignment horizontal="left" vertical="center" wrapText="1"/>
    </xf>
    <xf numFmtId="0" fontId="5" fillId="0" borderId="0" xfId="0" applyFont="1" applyBorder="1" applyAlignment="1">
      <alignment horizontal="left" vertical="center" wrapText="1"/>
    </xf>
    <xf numFmtId="0" fontId="4" fillId="0" borderId="0" xfId="0" applyFont="1" applyBorder="1" applyAlignment="1">
      <alignment horizontal="left" vertical="center" wrapText="1"/>
    </xf>
    <xf numFmtId="0" fontId="2" fillId="0" borderId="0" xfId="0" applyFont="1" applyAlignment="1">
      <alignment vertical="top" wrapText="1"/>
    </xf>
    <xf numFmtId="1" fontId="5" fillId="4" borderId="13" xfId="0" applyNumberFormat="1" applyFont="1" applyFill="1" applyBorder="1" applyAlignment="1">
      <alignment horizontal="center" vertical="center" wrapText="1"/>
    </xf>
    <xf numFmtId="1" fontId="5" fillId="4" borderId="6" xfId="0" applyNumberFormat="1" applyFont="1" applyFill="1" applyBorder="1" applyAlignment="1">
      <alignment horizontal="center" vertical="center" wrapText="1"/>
    </xf>
    <xf numFmtId="1" fontId="5" fillId="4" borderId="10" xfId="0" applyNumberFormat="1" applyFont="1" applyFill="1" applyBorder="1" applyAlignment="1">
      <alignment horizontal="center" vertical="center" wrapText="1"/>
    </xf>
    <xf numFmtId="1" fontId="5" fillId="4" borderId="1" xfId="0" applyNumberFormat="1" applyFont="1" applyFill="1" applyBorder="1" applyAlignment="1">
      <alignment horizontal="center" vertical="center" wrapText="1"/>
    </xf>
    <xf numFmtId="1" fontId="5" fillId="4" borderId="3" xfId="0" applyNumberFormat="1" applyFont="1" applyFill="1" applyBorder="1" applyAlignment="1">
      <alignment horizontal="center" vertical="center" wrapText="1"/>
    </xf>
    <xf numFmtId="0" fontId="7" fillId="0" borderId="0" xfId="0" applyFont="1" applyBorder="1" applyAlignment="1">
      <alignment horizontal="center" vertical="top" wrapText="1"/>
    </xf>
    <xf numFmtId="0" fontId="9" fillId="0" borderId="0" xfId="0" applyFont="1" applyBorder="1" applyAlignment="1">
      <alignment horizontal="center" vertical="center" wrapText="1"/>
    </xf>
    <xf numFmtId="0" fontId="4" fillId="0" borderId="0" xfId="0" applyFont="1" applyFill="1" applyBorder="1" applyAlignment="1">
      <alignment vertical="top" wrapText="1"/>
    </xf>
    <xf numFmtId="0" fontId="5" fillId="0" borderId="43" xfId="0" applyFont="1" applyBorder="1" applyAlignment="1">
      <alignment horizontal="left"/>
    </xf>
    <xf numFmtId="0" fontId="5" fillId="0" borderId="0" xfId="0" applyFont="1" applyBorder="1" applyAlignment="1">
      <alignment horizontal="left"/>
    </xf>
    <xf numFmtId="0" fontId="4" fillId="0" borderId="0" xfId="0" applyFont="1" applyAlignment="1">
      <alignment horizontal="left" vertical="top"/>
    </xf>
    <xf numFmtId="0" fontId="4" fillId="0" borderId="0" xfId="0" quotePrefix="1" applyFont="1" applyBorder="1" applyAlignment="1">
      <alignment horizontal="left" vertical="center" wrapText="1"/>
    </xf>
    <xf numFmtId="0" fontId="8" fillId="4" borderId="1"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4"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9" borderId="0" xfId="0" applyFont="1" applyFill="1" applyAlignment="1">
      <alignment horizontal="left" wrapText="1"/>
    </xf>
    <xf numFmtId="0" fontId="4" fillId="9" borderId="0" xfId="0" applyFont="1" applyFill="1" applyAlignment="1">
      <alignment horizontal="left" vertical="top"/>
    </xf>
    <xf numFmtId="0" fontId="9" fillId="4" borderId="1" xfId="0" applyFont="1" applyFill="1" applyBorder="1" applyAlignment="1">
      <alignment horizontal="center" vertical="top"/>
    </xf>
    <xf numFmtId="0" fontId="9" fillId="4" borderId="2" xfId="0" applyFont="1" applyFill="1" applyBorder="1" applyAlignment="1">
      <alignment horizontal="center" vertical="top"/>
    </xf>
    <xf numFmtId="0" fontId="9" fillId="4" borderId="3" xfId="0" applyFont="1" applyFill="1" applyBorder="1" applyAlignment="1">
      <alignment horizontal="center" vertical="top"/>
    </xf>
    <xf numFmtId="3" fontId="5" fillId="4" borderId="19" xfId="0" applyNumberFormat="1" applyFont="1" applyFill="1" applyBorder="1" applyAlignment="1">
      <alignment horizontal="center" vertical="top"/>
    </xf>
    <xf numFmtId="3" fontId="5" fillId="4" borderId="25" xfId="0" applyNumberFormat="1" applyFont="1" applyFill="1" applyBorder="1" applyAlignment="1">
      <alignment horizontal="center" vertical="top"/>
    </xf>
    <xf numFmtId="3" fontId="5" fillId="4" borderId="14" xfId="0" applyNumberFormat="1" applyFont="1" applyFill="1" applyBorder="1" applyAlignment="1">
      <alignment horizontal="center" vertical="top"/>
    </xf>
    <xf numFmtId="0" fontId="5" fillId="4" borderId="19" xfId="0" applyFont="1" applyFill="1" applyBorder="1" applyAlignment="1">
      <alignment horizontal="center" vertical="top" wrapText="1"/>
    </xf>
    <xf numFmtId="0" fontId="5" fillId="4" borderId="25" xfId="0" applyFont="1" applyFill="1" applyBorder="1" applyAlignment="1">
      <alignment horizontal="center" vertical="top" wrapText="1"/>
    </xf>
    <xf numFmtId="0" fontId="5" fillId="4" borderId="14" xfId="0" applyFont="1" applyFill="1" applyBorder="1" applyAlignment="1">
      <alignment horizontal="center" vertical="top" wrapText="1"/>
    </xf>
    <xf numFmtId="0" fontId="5" fillId="4" borderId="37" xfId="0" applyFont="1" applyFill="1" applyBorder="1" applyAlignment="1">
      <alignment horizontal="center" vertical="top" wrapText="1"/>
    </xf>
    <xf numFmtId="0" fontId="5" fillId="4" borderId="26" xfId="0" applyFont="1" applyFill="1" applyBorder="1" applyAlignment="1">
      <alignment horizontal="center" vertical="top" wrapText="1"/>
    </xf>
    <xf numFmtId="0" fontId="5" fillId="4" borderId="17" xfId="0" applyFont="1" applyFill="1" applyBorder="1" applyAlignment="1">
      <alignment horizontal="center" vertical="top" wrapText="1"/>
    </xf>
    <xf numFmtId="0" fontId="4" fillId="4" borderId="2" xfId="0" applyFont="1" applyFill="1" applyBorder="1" applyAlignment="1">
      <alignment horizontal="center" vertical="top" wrapText="1"/>
    </xf>
    <xf numFmtId="0" fontId="4" fillId="4" borderId="3" xfId="0" applyFont="1" applyFill="1" applyBorder="1" applyAlignment="1">
      <alignment horizontal="center" vertical="top" wrapText="1"/>
    </xf>
    <xf numFmtId="0" fontId="4" fillId="4" borderId="28" xfId="0" applyFont="1" applyFill="1" applyBorder="1" applyAlignment="1">
      <alignment horizontal="center" vertical="top" wrapText="1"/>
    </xf>
    <xf numFmtId="0" fontId="4" fillId="4" borderId="16" xfId="0" applyFont="1" applyFill="1" applyBorder="1" applyAlignment="1">
      <alignment horizontal="center" vertical="top" wrapText="1"/>
    </xf>
    <xf numFmtId="0" fontId="4" fillId="9" borderId="0" xfId="0" applyFont="1" applyFill="1" applyAlignment="1">
      <alignment horizontal="center" vertical="top"/>
    </xf>
    <xf numFmtId="0" fontId="4" fillId="9" borderId="0" xfId="0" applyFont="1" applyFill="1" applyAlignment="1">
      <alignment horizontal="left" vertical="top" wrapText="1"/>
    </xf>
    <xf numFmtId="0" fontId="9" fillId="4" borderId="44" xfId="0" applyFont="1" applyFill="1" applyBorder="1" applyAlignment="1">
      <alignment horizontal="center" vertical="top"/>
    </xf>
    <xf numFmtId="0" fontId="4" fillId="4" borderId="27" xfId="0" applyFont="1" applyFill="1" applyBorder="1" applyAlignment="1">
      <alignment horizontal="center" vertical="top" wrapText="1"/>
    </xf>
    <xf numFmtId="0" fontId="4" fillId="4" borderId="30" xfId="0" applyFont="1" applyFill="1" applyBorder="1" applyAlignment="1">
      <alignment horizontal="center" vertical="top" wrapText="1"/>
    </xf>
    <xf numFmtId="0" fontId="4" fillId="0" borderId="0" xfId="0" applyFont="1" applyFill="1" applyBorder="1" applyAlignment="1">
      <alignment horizontal="left" wrapText="1"/>
    </xf>
    <xf numFmtId="0" fontId="5" fillId="0" borderId="0" xfId="0" applyFont="1" applyFill="1" applyBorder="1" applyAlignment="1">
      <alignment horizontal="left" wrapText="1"/>
    </xf>
    <xf numFmtId="0" fontId="8" fillId="4" borderId="4" xfId="0" applyFont="1" applyFill="1" applyBorder="1" applyAlignment="1">
      <alignment horizontal="center" vertical="center"/>
    </xf>
    <xf numFmtId="0" fontId="8" fillId="4" borderId="7" xfId="0" applyFont="1" applyFill="1" applyBorder="1" applyAlignment="1">
      <alignment horizontal="center" vertical="center"/>
    </xf>
    <xf numFmtId="0" fontId="7" fillId="0" borderId="0" xfId="0" applyFont="1" applyAlignment="1">
      <alignment horizontal="center" vertical="top" wrapText="1"/>
    </xf>
    <xf numFmtId="0" fontId="9" fillId="0" borderId="0" xfId="0" applyFont="1" applyAlignment="1">
      <alignment horizontal="center" vertical="top" wrapText="1"/>
    </xf>
    <xf numFmtId="0" fontId="9" fillId="0" borderId="0" xfId="0" applyFont="1" applyAlignment="1">
      <alignment horizontal="center" vertical="center" wrapText="1"/>
    </xf>
    <xf numFmtId="0" fontId="8" fillId="4" borderId="18" xfId="0" applyFont="1" applyFill="1" applyBorder="1" applyAlignment="1">
      <alignment horizontal="center" vertical="top" wrapText="1"/>
    </xf>
    <xf numFmtId="0" fontId="8" fillId="4" borderId="28" xfId="0" applyFont="1" applyFill="1" applyBorder="1" applyAlignment="1">
      <alignment horizontal="center" vertical="top" wrapText="1"/>
    </xf>
    <xf numFmtId="0" fontId="8" fillId="4" borderId="6" xfId="0" applyFont="1" applyFill="1" applyBorder="1" applyAlignment="1">
      <alignment horizontal="center" vertical="center"/>
    </xf>
    <xf numFmtId="0" fontId="0" fillId="0" borderId="6" xfId="0" applyBorder="1"/>
    <xf numFmtId="0" fontId="0" fillId="0" borderId="10" xfId="0" applyBorder="1"/>
    <xf numFmtId="0" fontId="8" fillId="4" borderId="10" xfId="0" applyFont="1" applyFill="1" applyBorder="1" applyAlignment="1">
      <alignment horizontal="center" vertical="top" wrapText="1"/>
    </xf>
    <xf numFmtId="0" fontId="8" fillId="4" borderId="5" xfId="0" applyFont="1" applyFill="1" applyBorder="1" applyAlignment="1">
      <alignment horizontal="center" vertical="top" wrapText="1"/>
    </xf>
    <xf numFmtId="0" fontId="8" fillId="4" borderId="37" xfId="0" applyFont="1" applyFill="1" applyBorder="1" applyAlignment="1">
      <alignment horizontal="center" vertical="top" wrapText="1"/>
    </xf>
    <xf numFmtId="0" fontId="8" fillId="4" borderId="26" xfId="0" applyFont="1" applyFill="1" applyBorder="1" applyAlignment="1">
      <alignment horizontal="center" vertical="top" wrapText="1"/>
    </xf>
    <xf numFmtId="0" fontId="8" fillId="4" borderId="1" xfId="0" applyFont="1" applyFill="1" applyBorder="1" applyAlignment="1">
      <alignment horizontal="center" vertical="center"/>
    </xf>
    <xf numFmtId="0" fontId="8" fillId="4" borderId="3" xfId="0" applyFont="1" applyFill="1" applyBorder="1" applyAlignment="1">
      <alignment horizontal="center" vertical="center"/>
    </xf>
    <xf numFmtId="0" fontId="8" fillId="7" borderId="13" xfId="0" applyFont="1" applyFill="1" applyBorder="1" applyAlignment="1">
      <alignment horizontal="center" vertical="top" wrapText="1"/>
    </xf>
    <xf numFmtId="0" fontId="8" fillId="7" borderId="11" xfId="0" applyFont="1" applyFill="1" applyBorder="1" applyAlignment="1">
      <alignment horizontal="center" vertical="top" wrapText="1"/>
    </xf>
    <xf numFmtId="0" fontId="7" fillId="0" borderId="0" xfId="0" applyFont="1" applyFill="1" applyBorder="1" applyAlignment="1">
      <alignment horizontal="center" vertical="top" wrapText="1"/>
    </xf>
    <xf numFmtId="0" fontId="9" fillId="0" borderId="0" xfId="0" applyFont="1" applyFill="1" applyBorder="1" applyAlignment="1">
      <alignment horizontal="center" vertical="center" wrapText="1"/>
    </xf>
    <xf numFmtId="0" fontId="8" fillId="4" borderId="1" xfId="0" applyFont="1" applyFill="1" applyBorder="1" applyAlignment="1">
      <alignment horizontal="center" vertical="top" wrapText="1"/>
    </xf>
    <xf numFmtId="0" fontId="8" fillId="4" borderId="3" xfId="0" applyFont="1" applyFill="1" applyBorder="1" applyAlignment="1">
      <alignment horizontal="center" vertical="top" wrapText="1"/>
    </xf>
    <xf numFmtId="0" fontId="8" fillId="7" borderId="18" xfId="0" applyFont="1" applyFill="1" applyBorder="1" applyAlignment="1">
      <alignment horizontal="center" vertical="top" wrapText="1"/>
    </xf>
    <xf numFmtId="0" fontId="8" fillId="7" borderId="16" xfId="0" applyFont="1" applyFill="1" applyBorder="1" applyAlignment="1">
      <alignment horizontal="center" vertical="top" wrapText="1"/>
    </xf>
    <xf numFmtId="0" fontId="5"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5" fillId="4" borderId="21"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20" xfId="0" applyFont="1" applyFill="1" applyBorder="1" applyAlignment="1">
      <alignment horizontal="center" vertical="center" wrapText="1"/>
    </xf>
    <xf numFmtId="0" fontId="5" fillId="4" borderId="13" xfId="0" applyFont="1" applyFill="1" applyBorder="1" applyAlignment="1">
      <alignment horizontal="center" vertical="center"/>
    </xf>
    <xf numFmtId="0" fontId="8" fillId="4" borderId="10" xfId="0" applyFont="1" applyFill="1" applyBorder="1" applyAlignment="1">
      <alignment horizontal="center" vertical="center"/>
    </xf>
    <xf numFmtId="0" fontId="8" fillId="4" borderId="11" xfId="0" applyFont="1" applyFill="1" applyBorder="1" applyAlignment="1">
      <alignment horizontal="center" vertical="center"/>
    </xf>
    <xf numFmtId="0" fontId="8" fillId="4" borderId="11" xfId="0" applyFont="1" applyFill="1" applyBorder="1" applyAlignment="1">
      <alignment horizontal="center" vertical="center" wrapText="1"/>
    </xf>
    <xf numFmtId="0" fontId="8" fillId="4" borderId="7"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20" fillId="0" borderId="0" xfId="0" applyFont="1" applyAlignment="1">
      <alignment horizontal="center" vertical="top" wrapText="1"/>
    </xf>
    <xf numFmtId="0" fontId="0" fillId="0" borderId="0" xfId="0" applyAlignment="1">
      <alignment horizontal="center" vertical="center" wrapText="1"/>
    </xf>
    <xf numFmtId="0" fontId="8" fillId="0" borderId="6" xfId="0" applyFont="1" applyBorder="1" applyAlignment="1">
      <alignment horizontal="left" wrapText="1"/>
    </xf>
    <xf numFmtId="0" fontId="0" fillId="0" borderId="6" xfId="0" applyBorder="1" applyAlignment="1">
      <alignment wrapText="1"/>
    </xf>
    <xf numFmtId="0" fontId="0" fillId="0" borderId="43" xfId="0" applyBorder="1" applyAlignment="1">
      <alignment wrapText="1"/>
    </xf>
    <xf numFmtId="0" fontId="8" fillId="0" borderId="43" xfId="0" applyFont="1" applyBorder="1" applyAlignment="1">
      <alignment horizontal="left" wrapText="1"/>
    </xf>
    <xf numFmtId="0" fontId="4" fillId="0" borderId="0" xfId="0" applyFont="1" applyBorder="1" applyAlignment="1">
      <alignment horizontal="left" wrapText="1"/>
    </xf>
    <xf numFmtId="0" fontId="1" fillId="0" borderId="0" xfId="0" applyFont="1" applyAlignment="1">
      <alignment wrapText="1"/>
    </xf>
    <xf numFmtId="0" fontId="14" fillId="4" borderId="44" xfId="0" applyFont="1" applyFill="1" applyBorder="1" applyAlignment="1">
      <alignment horizontal="center" wrapText="1"/>
    </xf>
    <xf numFmtId="0" fontId="14" fillId="4" borderId="3" xfId="0" applyFont="1" applyFill="1" applyBorder="1" applyAlignment="1">
      <alignment horizontal="center" wrapText="1"/>
    </xf>
    <xf numFmtId="0" fontId="5" fillId="8" borderId="8" xfId="0" applyFont="1" applyFill="1" applyBorder="1" applyAlignment="1">
      <alignment horizontal="left" vertical="center" wrapText="1"/>
    </xf>
    <xf numFmtId="0" fontId="5" fillId="8" borderId="0"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quotePrefix="1" applyFont="1" applyAlignment="1">
      <alignment horizontal="left"/>
    </xf>
    <xf numFmtId="0" fontId="15" fillId="0" borderId="0" xfId="0" applyFont="1" applyAlignment="1">
      <alignment horizontal="center" vertical="top"/>
    </xf>
    <xf numFmtId="0" fontId="5" fillId="0" borderId="0"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10" xfId="0" applyFont="1" applyFill="1" applyBorder="1" applyAlignment="1">
      <alignment horizontal="center" vertical="center"/>
    </xf>
    <xf numFmtId="0" fontId="5" fillId="0" borderId="13" xfId="0" applyFont="1" applyFill="1" applyBorder="1" applyAlignment="1">
      <alignment horizontal="left" vertical="center" wrapText="1"/>
    </xf>
    <xf numFmtId="0" fontId="5" fillId="0" borderId="6" xfId="0" applyFont="1" applyFill="1" applyBorder="1" applyAlignment="1">
      <alignment horizontal="left" vertical="center" wrapText="1"/>
    </xf>
    <xf numFmtId="0" fontId="4" fillId="0" borderId="0" xfId="0" quotePrefix="1" applyFont="1" applyFill="1" applyAlignment="1">
      <alignment vertical="top" wrapText="1"/>
    </xf>
    <xf numFmtId="0" fontId="5" fillId="9" borderId="13" xfId="0" applyFont="1" applyFill="1" applyBorder="1" applyAlignment="1">
      <alignment horizontal="center" vertical="center"/>
    </xf>
    <xf numFmtId="0" fontId="5" fillId="9" borderId="6" xfId="0" applyFont="1" applyFill="1" applyBorder="1" applyAlignment="1">
      <alignment horizontal="center" vertical="center"/>
    </xf>
    <xf numFmtId="0" fontId="5" fillId="9" borderId="10" xfId="0" applyFont="1" applyFill="1" applyBorder="1" applyAlignment="1">
      <alignment horizontal="center" vertical="center"/>
    </xf>
    <xf numFmtId="0" fontId="5" fillId="0" borderId="13" xfId="0" applyFont="1" applyFill="1" applyBorder="1" applyAlignment="1">
      <alignment horizontal="left" wrapText="1"/>
    </xf>
    <xf numFmtId="0" fontId="5" fillId="0" borderId="6" xfId="0" applyFont="1" applyFill="1" applyBorder="1" applyAlignment="1">
      <alignment horizontal="left" wrapText="1"/>
    </xf>
    <xf numFmtId="0" fontId="4" fillId="8" borderId="0" xfId="0" applyFont="1" applyFill="1" applyBorder="1" applyAlignment="1">
      <alignment horizontal="right" wrapText="1"/>
    </xf>
    <xf numFmtId="0" fontId="4" fillId="8" borderId="5" xfId="0" applyFont="1" applyFill="1" applyBorder="1" applyAlignment="1">
      <alignment horizontal="right" wrapText="1"/>
    </xf>
    <xf numFmtId="0" fontId="6" fillId="8" borderId="4" xfId="0" applyFont="1" applyFill="1" applyBorder="1" applyAlignment="1">
      <alignment horizontal="right" vertical="center" wrapText="1"/>
    </xf>
    <xf numFmtId="0" fontId="6" fillId="8" borderId="7" xfId="0" applyFont="1" applyFill="1" applyBorder="1" applyAlignment="1">
      <alignment horizontal="right" vertical="center" wrapText="1"/>
    </xf>
    <xf numFmtId="0" fontId="5" fillId="0" borderId="0" xfId="0" applyFont="1" applyFill="1" applyBorder="1" applyAlignment="1">
      <alignment vertical="center" wrapText="1"/>
    </xf>
    <xf numFmtId="0" fontId="4" fillId="0" borderId="0" xfId="0" applyFont="1" applyFill="1" applyBorder="1" applyAlignment="1">
      <alignment vertical="center" wrapText="1"/>
    </xf>
    <xf numFmtId="0" fontId="4" fillId="4" borderId="8" xfId="0" applyFont="1" applyFill="1" applyBorder="1" applyAlignment="1">
      <alignment horizontal="center" vertical="center"/>
    </xf>
    <xf numFmtId="0" fontId="4" fillId="4" borderId="0" xfId="0" applyFont="1" applyFill="1" applyBorder="1" applyAlignment="1">
      <alignment horizontal="center" vertical="center"/>
    </xf>
    <xf numFmtId="0" fontId="4" fillId="4" borderId="5" xfId="0" applyFont="1" applyFill="1" applyBorder="1" applyAlignment="1">
      <alignment horizontal="center" vertical="center"/>
    </xf>
    <xf numFmtId="0" fontId="5" fillId="0" borderId="8" xfId="0" applyFont="1" applyFill="1" applyBorder="1" applyAlignment="1">
      <alignment horizontal="left" wrapText="1"/>
    </xf>
    <xf numFmtId="0" fontId="5" fillId="0" borderId="5" xfId="0" applyFont="1" applyFill="1" applyBorder="1" applyAlignment="1">
      <alignment horizontal="left" wrapText="1"/>
    </xf>
    <xf numFmtId="0" fontId="5" fillId="0" borderId="2" xfId="0" applyFont="1" applyFill="1" applyBorder="1" applyAlignment="1">
      <alignment horizontal="left" wrapText="1"/>
    </xf>
    <xf numFmtId="0" fontId="17" fillId="0" borderId="0" xfId="0" applyFont="1" applyAlignment="1">
      <alignment horizontal="center" vertical="top"/>
    </xf>
    <xf numFmtId="0" fontId="15" fillId="4" borderId="13" xfId="0" applyFont="1" applyFill="1" applyBorder="1" applyAlignment="1">
      <alignment horizontal="center" vertical="center"/>
    </xf>
    <xf numFmtId="0" fontId="15" fillId="4" borderId="6" xfId="0" applyFont="1" applyFill="1" applyBorder="1" applyAlignment="1">
      <alignment horizontal="center" vertical="center"/>
    </xf>
    <xf numFmtId="0" fontId="15" fillId="4" borderId="10" xfId="0" applyFont="1" applyFill="1" applyBorder="1" applyAlignment="1">
      <alignment horizontal="center" vertical="center"/>
    </xf>
    <xf numFmtId="0" fontId="5" fillId="0" borderId="10" xfId="0" applyFont="1" applyFill="1" applyBorder="1" applyAlignment="1">
      <alignment horizontal="left" wrapText="1"/>
    </xf>
    <xf numFmtId="0" fontId="5" fillId="5" borderId="8" xfId="0" applyFont="1" applyFill="1" applyBorder="1" applyAlignment="1">
      <alignment horizontal="left" wrapText="1"/>
    </xf>
    <xf numFmtId="0" fontId="5" fillId="5" borderId="0" xfId="0" applyFont="1" applyFill="1" applyBorder="1" applyAlignment="1">
      <alignment horizontal="left" wrapText="1"/>
    </xf>
    <xf numFmtId="0" fontId="5" fillId="5" borderId="5" xfId="0" applyFont="1" applyFill="1" applyBorder="1" applyAlignment="1">
      <alignment horizontal="left" wrapText="1"/>
    </xf>
    <xf numFmtId="0" fontId="9" fillId="4" borderId="13" xfId="0" applyFont="1" applyFill="1" applyBorder="1" applyAlignment="1">
      <alignment horizontal="center" vertical="center"/>
    </xf>
    <xf numFmtId="0" fontId="9" fillId="4" borderId="6" xfId="0" applyFont="1" applyFill="1" applyBorder="1" applyAlignment="1">
      <alignment horizontal="center" vertical="center"/>
    </xf>
    <xf numFmtId="0" fontId="9" fillId="4" borderId="10" xfId="0" applyFont="1" applyFill="1" applyBorder="1" applyAlignment="1">
      <alignment horizontal="center" vertical="center"/>
    </xf>
  </cellXfs>
  <cellStyles count="7">
    <cellStyle name="Comma" xfId="1" builtinId="3"/>
    <cellStyle name="Normal" xfId="0" builtinId="0"/>
    <cellStyle name="Normal 2" xfId="5" xr:uid="{00000000-0005-0000-0000-000003000000}"/>
    <cellStyle name="Normal 3" xfId="6" xr:uid="{00000000-0005-0000-0000-000004000000}"/>
    <cellStyle name="Standard_E00seit45" xfId="2" xr:uid="{00000000-0005-0000-0000-000005000000}"/>
    <cellStyle name="Titre ligne" xfId="3" xr:uid="{00000000-0005-0000-0000-000006000000}"/>
    <cellStyle name="Total intermediaire" xfId="4" xr:uid="{00000000-0005-0000-0000-000007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CCFFFF"/>
      <color rgb="FFCC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75" b="1" i="0" u="none" strike="noStrike" baseline="0">
                <a:solidFill>
                  <a:srgbClr val="000000"/>
                </a:solidFill>
                <a:latin typeface="Arial"/>
                <a:ea typeface="Arial"/>
                <a:cs typeface="Arial"/>
              </a:defRPr>
            </a:pPr>
            <a:r>
              <a:rPr lang="en-GB" sz="875" b="1" i="0" u="none" strike="noStrike" baseline="0">
                <a:solidFill>
                  <a:srgbClr val="000000"/>
                </a:solidFill>
                <a:latin typeface="Arial"/>
                <a:cs typeface="Arial"/>
              </a:rPr>
              <a:t>Passengers, Goods, GDP, 1995-2022 </a:t>
            </a:r>
          </a:p>
          <a:p>
            <a:pPr>
              <a:defRPr sz="875" b="1" i="0" u="none" strike="noStrike" baseline="0">
                <a:solidFill>
                  <a:srgbClr val="000000"/>
                </a:solidFill>
                <a:latin typeface="Arial"/>
                <a:ea typeface="Arial"/>
                <a:cs typeface="Arial"/>
              </a:defRPr>
            </a:pPr>
            <a:r>
              <a:rPr lang="en-GB" sz="875" b="1" i="0" u="none" strike="noStrike" baseline="0">
                <a:solidFill>
                  <a:srgbClr val="000000"/>
                </a:solidFill>
                <a:latin typeface="Arial"/>
                <a:cs typeface="Arial"/>
              </a:rPr>
              <a:t> </a:t>
            </a:r>
            <a:endParaRPr lang="en-GB" sz="800" b="1" i="0" u="none" strike="noStrike" baseline="0">
              <a:solidFill>
                <a:srgbClr val="000000"/>
              </a:solidFill>
              <a:latin typeface="Arial"/>
              <a:cs typeface="Arial"/>
            </a:endParaRPr>
          </a:p>
          <a:p>
            <a:pPr>
              <a:defRPr sz="875" b="1" i="0" u="none" strike="noStrike" baseline="0">
                <a:solidFill>
                  <a:srgbClr val="000000"/>
                </a:solidFill>
                <a:latin typeface="Arial"/>
                <a:ea typeface="Arial"/>
                <a:cs typeface="Arial"/>
              </a:defRPr>
            </a:pPr>
            <a:endParaRPr lang="en-GB" sz="800" b="1" i="0" u="none" strike="noStrike" baseline="0">
              <a:solidFill>
                <a:srgbClr val="000000"/>
              </a:solidFill>
              <a:latin typeface="Arial"/>
              <a:cs typeface="Arial"/>
            </a:endParaRPr>
          </a:p>
          <a:p>
            <a:pPr>
              <a:defRPr sz="875" b="1" i="0" u="none" strike="noStrike" baseline="0">
                <a:solidFill>
                  <a:srgbClr val="000000"/>
                </a:solidFill>
                <a:latin typeface="Arial"/>
                <a:ea typeface="Arial"/>
                <a:cs typeface="Arial"/>
              </a:defRPr>
            </a:pPr>
            <a:endParaRPr lang="en-GB" sz="800" b="1" i="0" u="none" strike="noStrike" baseline="0">
              <a:solidFill>
                <a:srgbClr val="000000"/>
              </a:solidFill>
              <a:latin typeface="Arial"/>
              <a:cs typeface="Arial"/>
            </a:endParaRPr>
          </a:p>
        </c:rich>
      </c:tx>
      <c:layout>
        <c:manualLayout>
          <c:xMode val="edge"/>
          <c:yMode val="edge"/>
          <c:x val="0.40147042117755016"/>
          <c:y val="2.1648874541555084E-2"/>
        </c:manualLayout>
      </c:layout>
      <c:overlay val="0"/>
      <c:spPr>
        <a:noFill/>
        <a:ln w="25400">
          <a:noFill/>
        </a:ln>
      </c:spPr>
    </c:title>
    <c:autoTitleDeleted val="0"/>
    <c:plotArea>
      <c:layout>
        <c:manualLayout>
          <c:layoutTarget val="inner"/>
          <c:xMode val="edge"/>
          <c:yMode val="edge"/>
          <c:x val="0.10420182048335408"/>
          <c:y val="9.7312560189910954E-2"/>
          <c:w val="0.86386625514234439"/>
          <c:h val="0.75802997858672372"/>
        </c:manualLayout>
      </c:layout>
      <c:lineChart>
        <c:grouping val="standard"/>
        <c:varyColors val="0"/>
        <c:ser>
          <c:idx val="0"/>
          <c:order val="0"/>
          <c:tx>
            <c:strRef>
              <c:f>growth_eu27!$K$48</c:f>
              <c:strCache>
                <c:ptCount val="1"/>
                <c:pt idx="0">
                  <c:v>Passengers (1) (pkm)</c:v>
                </c:pt>
              </c:strCache>
            </c:strRef>
          </c:tx>
          <c:spPr>
            <a:ln w="25400">
              <a:solidFill>
                <a:srgbClr val="339966"/>
              </a:solidFill>
              <a:prstDash val="solid"/>
            </a:ln>
          </c:spPr>
          <c:marker>
            <c:symbol val="diamond"/>
            <c:size val="7"/>
            <c:spPr>
              <a:solidFill>
                <a:srgbClr val="339966"/>
              </a:solidFill>
              <a:ln>
                <a:solidFill>
                  <a:srgbClr val="339966"/>
                </a:solidFill>
                <a:prstDash val="solid"/>
              </a:ln>
            </c:spPr>
          </c:marker>
          <c:cat>
            <c:numRef>
              <c:f>growth_eu27!$L$47:$AM$47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growth_eu27!$L$48:$AM$48</c:f>
              <c:numCache>
                <c:formatCode>0.0</c:formatCode>
                <c:ptCount val="28"/>
                <c:pt idx="0">
                  <c:v>100</c:v>
                </c:pt>
                <c:pt idx="1">
                  <c:v>101.85873489531973</c:v>
                </c:pt>
                <c:pt idx="2">
                  <c:v>103.85991187985954</c:v>
                </c:pt>
                <c:pt idx="3">
                  <c:v>106.38315346964782</c:v>
                </c:pt>
                <c:pt idx="4">
                  <c:v>109.15565581660329</c:v>
                </c:pt>
                <c:pt idx="5">
                  <c:v>111.13471775175512</c:v>
                </c:pt>
                <c:pt idx="6">
                  <c:v>112.8331810291001</c:v>
                </c:pt>
                <c:pt idx="7">
                  <c:v>113.7600844969581</c:v>
                </c:pt>
                <c:pt idx="8">
                  <c:v>114.88623146712135</c:v>
                </c:pt>
                <c:pt idx="9">
                  <c:v>116.83895570810763</c:v>
                </c:pt>
                <c:pt idx="10">
                  <c:v>116.6943815568219</c:v>
                </c:pt>
                <c:pt idx="11">
                  <c:v>118.05498290971136</c:v>
                </c:pt>
                <c:pt idx="12">
                  <c:v>119.69036106386747</c:v>
                </c:pt>
                <c:pt idx="13">
                  <c:v>120.17996215981307</c:v>
                </c:pt>
                <c:pt idx="14">
                  <c:v>120.67024516970328</c:v>
                </c:pt>
                <c:pt idx="15">
                  <c:v>120.18356224289025</c:v>
                </c:pt>
                <c:pt idx="16">
                  <c:v>120.38459687189052</c:v>
                </c:pt>
                <c:pt idx="17">
                  <c:v>119.32300606725299</c:v>
                </c:pt>
                <c:pt idx="18">
                  <c:v>120.77410043648645</c:v>
                </c:pt>
                <c:pt idx="19">
                  <c:v>122.54610067359924</c:v>
                </c:pt>
                <c:pt idx="20">
                  <c:v>125.55678470751549</c:v>
                </c:pt>
                <c:pt idx="21">
                  <c:v>128.61445540162126</c:v>
                </c:pt>
                <c:pt idx="22">
                  <c:v>130.4220857574737</c:v>
                </c:pt>
                <c:pt idx="23">
                  <c:v>131.79422704805975</c:v>
                </c:pt>
                <c:pt idx="24">
                  <c:v>133.54701782830628</c:v>
                </c:pt>
                <c:pt idx="25">
                  <c:v>96.669183842000308</c:v>
                </c:pt>
                <c:pt idx="26">
                  <c:v>109.21193340251816</c:v>
                </c:pt>
                <c:pt idx="27">
                  <c:v>124.89169725786866</c:v>
                </c:pt>
              </c:numCache>
            </c:numRef>
          </c:val>
          <c:smooth val="0"/>
          <c:extLst>
            <c:ext xmlns:c16="http://schemas.microsoft.com/office/drawing/2014/chart" uri="{C3380CC4-5D6E-409C-BE32-E72D297353CC}">
              <c16:uniqueId val="{00000000-6F71-4362-A512-D78023DF03FC}"/>
            </c:ext>
          </c:extLst>
        </c:ser>
        <c:ser>
          <c:idx val="1"/>
          <c:order val="1"/>
          <c:tx>
            <c:strRef>
              <c:f>growth_eu27!$K$49</c:f>
              <c:strCache>
                <c:ptCount val="1"/>
                <c:pt idx="0">
                  <c:v>Goods (2) (tkm)</c:v>
                </c:pt>
              </c:strCache>
            </c:strRef>
          </c:tx>
          <c:spPr>
            <a:ln w="25400">
              <a:solidFill>
                <a:srgbClr val="FF0000"/>
              </a:solidFill>
              <a:prstDash val="solid"/>
            </a:ln>
          </c:spPr>
          <c:marker>
            <c:symbol val="circle"/>
            <c:size val="7"/>
            <c:spPr>
              <a:solidFill>
                <a:srgbClr val="FF0000"/>
              </a:solidFill>
              <a:ln>
                <a:solidFill>
                  <a:srgbClr val="FF0000"/>
                </a:solidFill>
                <a:prstDash val="solid"/>
              </a:ln>
            </c:spPr>
          </c:marker>
          <c:cat>
            <c:numRef>
              <c:f>growth_eu27!$L$47:$AM$47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growth_eu27!$L$49:$AM$49</c:f>
              <c:numCache>
                <c:formatCode>0.0</c:formatCode>
                <c:ptCount val="28"/>
                <c:pt idx="0">
                  <c:v>100</c:v>
                </c:pt>
                <c:pt idx="1">
                  <c:v>100.95752252424568</c:v>
                </c:pt>
                <c:pt idx="2">
                  <c:v>104.67297780183527</c:v>
                </c:pt>
                <c:pt idx="3">
                  <c:v>107.81849799854029</c:v>
                </c:pt>
                <c:pt idx="4">
                  <c:v>110.30134515828382</c:v>
                </c:pt>
                <c:pt idx="5">
                  <c:v>114.67274989900629</c:v>
                </c:pt>
                <c:pt idx="6">
                  <c:v>116.49888817448003</c:v>
                </c:pt>
                <c:pt idx="7">
                  <c:v>118.87898246184851</c:v>
                </c:pt>
                <c:pt idx="8">
                  <c:v>119.5790351262841</c:v>
                </c:pt>
                <c:pt idx="9">
                  <c:v>128.11679242436577</c:v>
                </c:pt>
                <c:pt idx="10">
                  <c:v>128.90998751575461</c:v>
                </c:pt>
                <c:pt idx="11">
                  <c:v>131.81067104969631</c:v>
                </c:pt>
                <c:pt idx="12">
                  <c:v>134.84212176812659</c:v>
                </c:pt>
                <c:pt idx="13">
                  <c:v>133.42466862611226</c:v>
                </c:pt>
                <c:pt idx="14">
                  <c:v>119.78762701024512</c:v>
                </c:pt>
                <c:pt idx="15">
                  <c:v>126.35695195762597</c:v>
                </c:pt>
                <c:pt idx="16">
                  <c:v>126.84174091553089</c:v>
                </c:pt>
                <c:pt idx="17">
                  <c:v>123.69084645841221</c:v>
                </c:pt>
                <c:pt idx="18">
                  <c:v>125.57994677825819</c:v>
                </c:pt>
                <c:pt idx="19">
                  <c:v>127.13910668196449</c:v>
                </c:pt>
                <c:pt idx="20">
                  <c:v>128.79475547343898</c:v>
                </c:pt>
                <c:pt idx="21">
                  <c:v>133.30153204971916</c:v>
                </c:pt>
                <c:pt idx="22">
                  <c:v>137.23298852229217</c:v>
                </c:pt>
                <c:pt idx="23">
                  <c:v>139.32338699556752</c:v>
                </c:pt>
                <c:pt idx="24">
                  <c:v>141.74014766407009</c:v>
                </c:pt>
                <c:pt idx="25">
                  <c:v>136.61884311945664</c:v>
                </c:pt>
                <c:pt idx="26">
                  <c:v>144.23630926922192</c:v>
                </c:pt>
                <c:pt idx="27">
                  <c:v>144.61241436555258</c:v>
                </c:pt>
              </c:numCache>
            </c:numRef>
          </c:val>
          <c:smooth val="0"/>
          <c:extLst>
            <c:ext xmlns:c16="http://schemas.microsoft.com/office/drawing/2014/chart" uri="{C3380CC4-5D6E-409C-BE32-E72D297353CC}">
              <c16:uniqueId val="{00000001-6F71-4362-A512-D78023DF03FC}"/>
            </c:ext>
          </c:extLst>
        </c:ser>
        <c:ser>
          <c:idx val="2"/>
          <c:order val="2"/>
          <c:tx>
            <c:strRef>
              <c:f>growth_eu27!$K$50</c:f>
              <c:strCache>
                <c:ptCount val="1"/>
                <c:pt idx="0">
                  <c:v>GDP (at constant year 2005 prices)</c:v>
                </c:pt>
              </c:strCache>
            </c:strRef>
          </c:tx>
          <c:cat>
            <c:numRef>
              <c:f>growth_eu27!$L$47:$AM$47</c:f>
              <c:numCache>
                <c:formatCode>0</c:formatCode>
                <c:ptCount val="28"/>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pt idx="27">
                  <c:v>2022</c:v>
                </c:pt>
              </c:numCache>
            </c:numRef>
          </c:cat>
          <c:val>
            <c:numRef>
              <c:f>growth_eu27!$L$50:$AM$50</c:f>
              <c:numCache>
                <c:formatCode>0.0</c:formatCode>
                <c:ptCount val="28"/>
                <c:pt idx="0">
                  <c:v>100</c:v>
                </c:pt>
                <c:pt idx="1">
                  <c:v>101.76279244338795</c:v>
                </c:pt>
                <c:pt idx="2">
                  <c:v>104.46765920180157</c:v>
                </c:pt>
                <c:pt idx="3">
                  <c:v>107.60665582384586</c:v>
                </c:pt>
                <c:pt idx="4">
                  <c:v>110.78068309771048</c:v>
                </c:pt>
                <c:pt idx="5">
                  <c:v>115.06067809333167</c:v>
                </c:pt>
                <c:pt idx="6">
                  <c:v>117.51657700487925</c:v>
                </c:pt>
                <c:pt idx="7">
                  <c:v>118.75516076566997</c:v>
                </c:pt>
                <c:pt idx="8">
                  <c:v>119.77605404729137</c:v>
                </c:pt>
                <c:pt idx="9">
                  <c:v>122.80370324033527</c:v>
                </c:pt>
                <c:pt idx="10">
                  <c:v>125.10947078693857</c:v>
                </c:pt>
                <c:pt idx="11">
                  <c:v>129.44076066558239</c:v>
                </c:pt>
                <c:pt idx="12">
                  <c:v>133.49555861378707</c:v>
                </c:pt>
                <c:pt idx="13">
                  <c:v>134.348805204554</c:v>
                </c:pt>
                <c:pt idx="14">
                  <c:v>128.56999874890528</c:v>
                </c:pt>
                <c:pt idx="15">
                  <c:v>131.36744651570123</c:v>
                </c:pt>
                <c:pt idx="16">
                  <c:v>133.83085199549606</c:v>
                </c:pt>
                <c:pt idx="17">
                  <c:v>132.85499812335792</c:v>
                </c:pt>
                <c:pt idx="18">
                  <c:v>132.73489303140246</c:v>
                </c:pt>
                <c:pt idx="19">
                  <c:v>134.84799199299385</c:v>
                </c:pt>
                <c:pt idx="20">
                  <c:v>137.93068935318402</c:v>
                </c:pt>
                <c:pt idx="21">
                  <c:v>140.65056924809207</c:v>
                </c:pt>
                <c:pt idx="22">
                  <c:v>144.64656574502689</c:v>
                </c:pt>
                <c:pt idx="23">
                  <c:v>147.634179907419</c:v>
                </c:pt>
                <c:pt idx="24">
                  <c:v>150.30026272988866</c:v>
                </c:pt>
                <c:pt idx="25">
                  <c:v>141.83660703115225</c:v>
                </c:pt>
                <c:pt idx="26">
                  <c:v>150.32028024521455</c:v>
                </c:pt>
                <c:pt idx="27">
                  <c:v>155.51357437758037</c:v>
                </c:pt>
              </c:numCache>
            </c:numRef>
          </c:val>
          <c:smooth val="0"/>
          <c:extLst>
            <c:ext xmlns:c16="http://schemas.microsoft.com/office/drawing/2014/chart" uri="{C3380CC4-5D6E-409C-BE32-E72D297353CC}">
              <c16:uniqueId val="{00000005-6CF2-4B75-A448-7D746FF8564E}"/>
            </c:ext>
          </c:extLst>
        </c:ser>
        <c:dLbls>
          <c:showLegendKey val="0"/>
          <c:showVal val="0"/>
          <c:showCatName val="0"/>
          <c:showSerName val="0"/>
          <c:showPercent val="0"/>
          <c:showBubbleSize val="0"/>
        </c:dLbls>
        <c:marker val="1"/>
        <c:smooth val="0"/>
        <c:axId val="134420352"/>
        <c:axId val="134421888"/>
      </c:lineChart>
      <c:catAx>
        <c:axId val="13442035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34421888"/>
        <c:crosses val="autoZero"/>
        <c:auto val="1"/>
        <c:lblAlgn val="ctr"/>
        <c:lblOffset val="100"/>
        <c:noMultiLvlLbl val="0"/>
      </c:catAx>
      <c:valAx>
        <c:axId val="134421888"/>
        <c:scaling>
          <c:orientation val="minMax"/>
          <c:max val="160"/>
          <c:min val="90"/>
        </c:scaling>
        <c:delete val="0"/>
        <c:axPos val="l"/>
        <c:majorGridlines>
          <c:spPr>
            <a:ln w="3175">
              <a:solidFill>
                <a:srgbClr val="000000"/>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1995=100</a:t>
                </a:r>
              </a:p>
            </c:rich>
          </c:tx>
          <c:layout>
            <c:manualLayout>
              <c:xMode val="edge"/>
              <c:yMode val="edge"/>
              <c:x val="8.4033682406842829E-3"/>
              <c:y val="0.42612419700214133"/>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34420352"/>
        <c:crossesAt val="1"/>
        <c:crossBetween val="between"/>
        <c:majorUnit val="5"/>
      </c:valAx>
      <c:spPr>
        <a:solidFill>
          <a:srgbClr val="FFFFFF"/>
        </a:solidFill>
        <a:ln w="12700">
          <a:solidFill>
            <a:srgbClr val="808080"/>
          </a:solidFill>
          <a:prstDash val="solid"/>
        </a:ln>
      </c:spPr>
    </c:plotArea>
    <c:legend>
      <c:legendPos val="b"/>
      <c:layout>
        <c:manualLayout>
          <c:xMode val="edge"/>
          <c:yMode val="edge"/>
          <c:x val="0.25217897411021711"/>
          <c:y val="0.92933621275650646"/>
          <c:w val="0.64404956669370828"/>
          <c:h val="3.8660689265081594E-2"/>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A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56029</xdr:colOff>
      <xdr:row>1</xdr:row>
      <xdr:rowOff>287992</xdr:rowOff>
    </xdr:from>
    <xdr:to>
      <xdr:col>13</xdr:col>
      <xdr:colOff>70596</xdr:colOff>
      <xdr:row>25</xdr:row>
      <xdr:rowOff>168089</xdr:rowOff>
    </xdr:to>
    <xdr:graphicFrame macro="">
      <xdr:nvGraphicFramePr>
        <xdr:cNvPr id="3" name="Chart 1">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ec.europa.eu/transport/road_safety/going_abroad/search_en.htm"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30"/>
  <sheetViews>
    <sheetView tabSelected="1" zoomScaleNormal="100" workbookViewId="0">
      <selection activeCell="P20" sqref="P20"/>
    </sheetView>
  </sheetViews>
  <sheetFormatPr defaultRowHeight="12.75" x14ac:dyDescent="0.2"/>
  <cols>
    <col min="1" max="1" width="0.85546875" customWidth="1"/>
    <col min="2" max="2" width="3.85546875" customWidth="1"/>
    <col min="3" max="3" width="4" customWidth="1"/>
    <col min="4" max="4" width="53.5703125" customWidth="1"/>
    <col min="5" max="5" width="9" customWidth="1"/>
    <col min="8" max="8" width="4" customWidth="1"/>
  </cols>
  <sheetData>
    <row r="1" spans="1:9" ht="20.100000000000001" customHeight="1" x14ac:dyDescent="0.2">
      <c r="A1" s="729" t="s">
        <v>153</v>
      </c>
      <c r="B1" s="729"/>
      <c r="C1" s="729"/>
      <c r="D1" s="729"/>
      <c r="E1" s="729"/>
      <c r="F1" s="142"/>
      <c r="G1" s="142"/>
      <c r="H1" s="142"/>
    </row>
    <row r="2" spans="1:9" ht="20.100000000000001" customHeight="1" x14ac:dyDescent="0.2">
      <c r="A2" s="730" t="s">
        <v>154</v>
      </c>
      <c r="B2" s="730"/>
      <c r="C2" s="730"/>
      <c r="D2" s="730"/>
      <c r="E2" s="730"/>
      <c r="F2" s="143"/>
      <c r="G2" s="143"/>
      <c r="H2" s="143"/>
      <c r="I2" s="144"/>
    </row>
    <row r="3" spans="1:9" ht="20.100000000000001" customHeight="1" x14ac:dyDescent="0.25">
      <c r="A3" s="732" t="s">
        <v>163</v>
      </c>
      <c r="B3" s="732"/>
      <c r="C3" s="732"/>
      <c r="D3" s="732"/>
      <c r="E3" s="732"/>
      <c r="F3" s="17"/>
      <c r="G3" s="17"/>
      <c r="H3" s="17"/>
      <c r="I3" s="145"/>
    </row>
    <row r="4" spans="1:9" ht="20.100000000000001" customHeight="1" x14ac:dyDescent="0.2">
      <c r="A4" s="733" t="s">
        <v>156</v>
      </c>
      <c r="B4" s="733"/>
      <c r="C4" s="733"/>
      <c r="D4" s="733"/>
      <c r="E4" s="733"/>
      <c r="F4" s="146"/>
      <c r="G4" s="146"/>
      <c r="H4" s="146"/>
      <c r="I4" s="144"/>
    </row>
    <row r="5" spans="1:9" ht="20.100000000000001" customHeight="1" x14ac:dyDescent="0.2">
      <c r="A5" s="18"/>
      <c r="B5" s="147"/>
      <c r="C5" s="147"/>
      <c r="D5" s="146"/>
      <c r="E5" s="146"/>
      <c r="F5" s="146"/>
      <c r="G5" s="146"/>
      <c r="H5" s="148"/>
      <c r="I5" s="144"/>
    </row>
    <row r="6" spans="1:9" ht="20.100000000000001" customHeight="1" x14ac:dyDescent="0.2">
      <c r="A6" s="18"/>
      <c r="B6" s="147"/>
      <c r="C6" s="147"/>
      <c r="D6" s="146"/>
      <c r="E6" s="146"/>
      <c r="F6" s="146"/>
      <c r="G6" s="146"/>
      <c r="H6" s="148"/>
      <c r="I6" s="144"/>
    </row>
    <row r="7" spans="1:9" ht="20.100000000000001" customHeight="1" x14ac:dyDescent="0.2">
      <c r="A7" s="729" t="s">
        <v>164</v>
      </c>
      <c r="B7" s="729"/>
      <c r="C7" s="729"/>
      <c r="D7" s="729"/>
      <c r="E7" s="729"/>
      <c r="F7" s="142"/>
      <c r="G7" s="142"/>
      <c r="H7" s="142"/>
    </row>
    <row r="8" spans="1:9" ht="20.100000000000001" customHeight="1" x14ac:dyDescent="0.2">
      <c r="A8" s="731">
        <v>2024</v>
      </c>
      <c r="B8" s="731"/>
      <c r="C8" s="731"/>
      <c r="D8" s="731"/>
      <c r="E8" s="731"/>
      <c r="F8" s="149"/>
      <c r="G8" s="149"/>
      <c r="H8" s="149"/>
    </row>
    <row r="9" spans="1:9" ht="20.100000000000001" customHeight="1" x14ac:dyDescent="0.2">
      <c r="A9" s="18"/>
      <c r="B9" s="147"/>
      <c r="C9" s="147"/>
      <c r="D9" s="150"/>
      <c r="E9" s="146"/>
      <c r="F9" s="146"/>
      <c r="G9" s="146"/>
      <c r="H9" s="148"/>
      <c r="I9" s="144"/>
    </row>
    <row r="10" spans="1:9" ht="20.100000000000001" customHeight="1" x14ac:dyDescent="0.2">
      <c r="A10" s="734" t="s">
        <v>165</v>
      </c>
      <c r="B10" s="734"/>
      <c r="C10" s="734"/>
      <c r="D10" s="734"/>
      <c r="E10" s="734"/>
      <c r="F10" s="151"/>
      <c r="G10" s="151"/>
      <c r="H10" s="151"/>
      <c r="I10" s="144"/>
    </row>
    <row r="11" spans="1:9" ht="20.100000000000001" customHeight="1" x14ac:dyDescent="0.25">
      <c r="A11" s="152"/>
      <c r="B11" s="152"/>
      <c r="C11" s="152"/>
      <c r="D11" s="152"/>
      <c r="E11" s="152"/>
      <c r="F11" s="152"/>
      <c r="G11" s="152"/>
      <c r="H11" s="144"/>
      <c r="I11" s="144"/>
    </row>
    <row r="12" spans="1:9" ht="20.100000000000001" customHeight="1" x14ac:dyDescent="0.2">
      <c r="A12" s="737" t="s">
        <v>166</v>
      </c>
      <c r="B12" s="737"/>
      <c r="C12" s="737"/>
      <c r="D12" s="737"/>
      <c r="E12" s="737"/>
      <c r="F12" s="153"/>
      <c r="G12" s="153"/>
      <c r="H12" s="153"/>
      <c r="I12" s="144"/>
    </row>
    <row r="13" spans="1:9" ht="20.100000000000001" customHeight="1" x14ac:dyDescent="0.2">
      <c r="A13" s="737" t="s">
        <v>155</v>
      </c>
      <c r="B13" s="737"/>
      <c r="C13" s="737"/>
      <c r="D13" s="737"/>
      <c r="E13" s="737"/>
      <c r="F13" s="153"/>
      <c r="G13" s="153"/>
      <c r="H13" s="153"/>
      <c r="I13" s="144"/>
    </row>
    <row r="14" spans="1:9" ht="20.100000000000001" customHeight="1" x14ac:dyDescent="0.25">
      <c r="A14" s="152"/>
      <c r="B14" s="152"/>
      <c r="C14" s="152"/>
      <c r="D14" s="152"/>
      <c r="E14" s="152"/>
      <c r="F14" s="152"/>
      <c r="G14" s="152"/>
      <c r="H14" s="144"/>
      <c r="I14" s="144"/>
    </row>
    <row r="15" spans="1:9" ht="20.100000000000001" customHeight="1" x14ac:dyDescent="0.2">
      <c r="B15" s="154"/>
      <c r="C15" s="154"/>
      <c r="D15" s="155"/>
      <c r="E15" s="155"/>
      <c r="F15" s="155"/>
      <c r="G15" s="155"/>
      <c r="H15" s="144"/>
      <c r="I15" s="144"/>
    </row>
    <row r="16" spans="1:9" ht="15" customHeight="1" x14ac:dyDescent="0.2">
      <c r="B16" s="156" t="s">
        <v>167</v>
      </c>
      <c r="C16" s="154"/>
      <c r="D16" s="384" t="s">
        <v>237</v>
      </c>
      <c r="E16" s="155"/>
      <c r="F16" s="155"/>
      <c r="G16" s="155"/>
      <c r="H16" s="144"/>
      <c r="I16" s="144"/>
    </row>
    <row r="17" spans="2:5" ht="15" customHeight="1" x14ac:dyDescent="0.2">
      <c r="B17" s="156" t="s">
        <v>168</v>
      </c>
      <c r="C17" s="157"/>
      <c r="D17" s="273" t="s">
        <v>238</v>
      </c>
    </row>
    <row r="18" spans="2:5" ht="15" customHeight="1" x14ac:dyDescent="0.2">
      <c r="B18" s="156" t="s">
        <v>169</v>
      </c>
      <c r="C18" s="158"/>
      <c r="D18" s="379" t="s">
        <v>239</v>
      </c>
    </row>
    <row r="19" spans="2:5" ht="15" customHeight="1" x14ac:dyDescent="0.2">
      <c r="B19" s="156" t="s">
        <v>170</v>
      </c>
      <c r="C19" s="158"/>
      <c r="D19" s="379" t="s">
        <v>240</v>
      </c>
    </row>
    <row r="20" spans="2:5" ht="15" customHeight="1" x14ac:dyDescent="0.2">
      <c r="B20" s="156" t="s">
        <v>171</v>
      </c>
      <c r="C20" s="158"/>
      <c r="D20" s="273" t="s">
        <v>241</v>
      </c>
    </row>
    <row r="21" spans="2:5" ht="15" customHeight="1" x14ac:dyDescent="0.2">
      <c r="B21" s="156" t="s">
        <v>172</v>
      </c>
      <c r="C21" s="158"/>
      <c r="D21" s="379" t="s">
        <v>242</v>
      </c>
    </row>
    <row r="22" spans="2:5" ht="15" customHeight="1" x14ac:dyDescent="0.2">
      <c r="B22" s="156" t="s">
        <v>173</v>
      </c>
      <c r="C22" s="158"/>
      <c r="D22" s="379" t="s">
        <v>243</v>
      </c>
    </row>
    <row r="23" spans="2:5" ht="15" customHeight="1" x14ac:dyDescent="0.2">
      <c r="B23" s="156" t="s">
        <v>161</v>
      </c>
      <c r="C23" s="158"/>
      <c r="D23" s="379" t="s">
        <v>141</v>
      </c>
    </row>
    <row r="24" spans="2:5" ht="15" customHeight="1" x14ac:dyDescent="0.2">
      <c r="B24" s="156" t="s">
        <v>174</v>
      </c>
      <c r="C24" s="158"/>
      <c r="D24" s="735" t="s">
        <v>308</v>
      </c>
      <c r="E24" s="736"/>
    </row>
    <row r="25" spans="2:5" ht="15" customHeight="1" x14ac:dyDescent="0.2">
      <c r="B25" s="156" t="s">
        <v>162</v>
      </c>
      <c r="C25" s="157"/>
      <c r="D25" s="735" t="s">
        <v>244</v>
      </c>
      <c r="E25" s="736"/>
    </row>
    <row r="26" spans="2:5" ht="26.25" customHeight="1" x14ac:dyDescent="0.2">
      <c r="B26" s="156" t="s">
        <v>175</v>
      </c>
      <c r="D26" s="206" t="s">
        <v>245</v>
      </c>
    </row>
    <row r="27" spans="2:5" ht="15" customHeight="1" x14ac:dyDescent="0.2">
      <c r="B27" s="156" t="s">
        <v>176</v>
      </c>
      <c r="D27" s="203" t="s">
        <v>246</v>
      </c>
    </row>
    <row r="28" spans="2:5" x14ac:dyDescent="0.2">
      <c r="B28" s="156" t="s">
        <v>189</v>
      </c>
      <c r="D28" s="203" t="s">
        <v>187</v>
      </c>
    </row>
    <row r="29" spans="2:5" x14ac:dyDescent="0.2">
      <c r="B29" s="207" t="s">
        <v>190</v>
      </c>
      <c r="C29" s="157"/>
      <c r="D29" s="272" t="s">
        <v>247</v>
      </c>
    </row>
    <row r="30" spans="2:5" x14ac:dyDescent="0.2">
      <c r="B30" s="207" t="s">
        <v>191</v>
      </c>
      <c r="C30" s="157"/>
      <c r="D30" s="272" t="s">
        <v>248</v>
      </c>
    </row>
  </sheetData>
  <mergeCells count="11">
    <mergeCell ref="A10:E10"/>
    <mergeCell ref="D25:E25"/>
    <mergeCell ref="D24:E24"/>
    <mergeCell ref="A13:E13"/>
    <mergeCell ref="A12:E12"/>
    <mergeCell ref="A1:E1"/>
    <mergeCell ref="A2:E2"/>
    <mergeCell ref="A7:E7"/>
    <mergeCell ref="A8:E8"/>
    <mergeCell ref="A3:E3"/>
    <mergeCell ref="A4:E4"/>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1:D53"/>
  <sheetViews>
    <sheetView zoomScale="85" zoomScaleNormal="85" workbookViewId="0">
      <selection activeCell="D3" sqref="D3"/>
    </sheetView>
  </sheetViews>
  <sheetFormatPr defaultRowHeight="12.75" x14ac:dyDescent="0.2"/>
  <cols>
    <col min="1" max="1" width="0.42578125" customWidth="1"/>
    <col min="2" max="2" width="12.7109375" style="434" customWidth="1"/>
    <col min="3" max="3" width="1.42578125" style="434" customWidth="1"/>
    <col min="4" max="4" width="81.5703125" style="435" customWidth="1"/>
  </cols>
  <sheetData>
    <row r="1" spans="2:4" ht="14.25" customHeight="1" x14ac:dyDescent="0.2">
      <c r="B1" s="425"/>
      <c r="C1" s="425"/>
      <c r="D1" s="426" t="s">
        <v>167</v>
      </c>
    </row>
    <row r="2" spans="2:4" ht="20.100000000000001" customHeight="1" x14ac:dyDescent="0.2">
      <c r="B2" s="738" t="s">
        <v>237</v>
      </c>
      <c r="C2" s="738"/>
      <c r="D2" s="738"/>
    </row>
    <row r="3" spans="2:4" ht="60" customHeight="1" x14ac:dyDescent="0.2">
      <c r="B3" s="504" t="s">
        <v>180</v>
      </c>
      <c r="C3" s="427"/>
      <c r="D3" s="507" t="s">
        <v>400</v>
      </c>
    </row>
    <row r="4" spans="2:4" ht="68.25" customHeight="1" x14ac:dyDescent="0.2">
      <c r="B4" s="504" t="s">
        <v>127</v>
      </c>
      <c r="C4" s="427"/>
      <c r="D4" s="507" t="s">
        <v>396</v>
      </c>
    </row>
    <row r="5" spans="2:4" ht="23.25" customHeight="1" x14ac:dyDescent="0.2">
      <c r="B5" s="739" t="s">
        <v>128</v>
      </c>
      <c r="C5" s="428"/>
      <c r="D5" s="508" t="s">
        <v>397</v>
      </c>
    </row>
    <row r="6" spans="2:4" ht="36.75" customHeight="1" x14ac:dyDescent="0.2">
      <c r="B6" s="740"/>
      <c r="C6" s="429"/>
      <c r="D6" s="509" t="s">
        <v>398</v>
      </c>
    </row>
    <row r="7" spans="2:4" ht="60.75" customHeight="1" x14ac:dyDescent="0.2">
      <c r="B7" s="504" t="s">
        <v>129</v>
      </c>
      <c r="C7" s="429"/>
      <c r="D7" s="510" t="s">
        <v>399</v>
      </c>
    </row>
    <row r="8" spans="2:4" ht="59.25" customHeight="1" x14ac:dyDescent="0.2">
      <c r="B8" s="504" t="s">
        <v>61</v>
      </c>
      <c r="C8" s="428"/>
      <c r="D8" s="510" t="s">
        <v>395</v>
      </c>
    </row>
    <row r="9" spans="2:4" ht="36.75" customHeight="1" x14ac:dyDescent="0.2">
      <c r="B9" s="739" t="s">
        <v>130</v>
      </c>
      <c r="C9" s="430"/>
      <c r="D9" s="511" t="s">
        <v>392</v>
      </c>
    </row>
    <row r="10" spans="2:4" ht="27" customHeight="1" x14ac:dyDescent="0.2">
      <c r="B10" s="741"/>
      <c r="C10" s="431"/>
      <c r="D10" s="512" t="s">
        <v>393</v>
      </c>
    </row>
    <row r="11" spans="2:4" ht="39" customHeight="1" x14ac:dyDescent="0.2">
      <c r="B11" s="740"/>
      <c r="C11" s="432"/>
      <c r="D11" s="513" t="s">
        <v>394</v>
      </c>
    </row>
    <row r="12" spans="2:4" ht="7.5" customHeight="1" x14ac:dyDescent="0.2"/>
    <row r="13" spans="2:4" ht="9.75" customHeight="1" x14ac:dyDescent="0.2">
      <c r="B13" s="433" t="s">
        <v>377</v>
      </c>
    </row>
    <row r="14" spans="2:4" ht="14.25" customHeight="1" x14ac:dyDescent="0.2">
      <c r="B14" s="433" t="s">
        <v>213</v>
      </c>
    </row>
    <row r="15" spans="2:4" x14ac:dyDescent="0.2">
      <c r="B15" s="433" t="s">
        <v>365</v>
      </c>
    </row>
    <row r="16" spans="2:4" x14ac:dyDescent="0.2">
      <c r="D16"/>
    </row>
    <row r="17" spans="4:4" x14ac:dyDescent="0.2">
      <c r="D17"/>
    </row>
    <row r="18" spans="4:4" x14ac:dyDescent="0.2">
      <c r="D18"/>
    </row>
    <row r="19" spans="4:4" x14ac:dyDescent="0.2">
      <c r="D19"/>
    </row>
    <row r="20" spans="4:4" x14ac:dyDescent="0.2">
      <c r="D20"/>
    </row>
    <row r="21" spans="4:4" x14ac:dyDescent="0.2">
      <c r="D21"/>
    </row>
    <row r="22" spans="4:4" x14ac:dyDescent="0.2">
      <c r="D22"/>
    </row>
    <row r="23" spans="4:4" x14ac:dyDescent="0.2">
      <c r="D23"/>
    </row>
    <row r="24" spans="4:4" x14ac:dyDescent="0.2">
      <c r="D24"/>
    </row>
    <row r="25" spans="4:4" x14ac:dyDescent="0.2">
      <c r="D25"/>
    </row>
    <row r="26" spans="4:4" x14ac:dyDescent="0.2">
      <c r="D26"/>
    </row>
    <row r="27" spans="4:4" x14ac:dyDescent="0.2">
      <c r="D27"/>
    </row>
    <row r="28" spans="4:4" x14ac:dyDescent="0.2">
      <c r="D28"/>
    </row>
    <row r="29" spans="4:4" x14ac:dyDescent="0.2">
      <c r="D29"/>
    </row>
    <row r="30" spans="4:4" x14ac:dyDescent="0.2">
      <c r="D30"/>
    </row>
    <row r="31" spans="4:4" x14ac:dyDescent="0.2">
      <c r="D31"/>
    </row>
    <row r="32" spans="4:4" x14ac:dyDescent="0.2">
      <c r="D32"/>
    </row>
    <row r="33" spans="4:4" x14ac:dyDescent="0.2">
      <c r="D33"/>
    </row>
    <row r="34" spans="4:4" x14ac:dyDescent="0.2">
      <c r="D34"/>
    </row>
    <row r="35" spans="4:4" x14ac:dyDescent="0.2">
      <c r="D35"/>
    </row>
    <row r="36" spans="4:4" x14ac:dyDescent="0.2">
      <c r="D36"/>
    </row>
    <row r="37" spans="4:4" x14ac:dyDescent="0.2">
      <c r="D37"/>
    </row>
    <row r="38" spans="4:4" x14ac:dyDescent="0.2">
      <c r="D38"/>
    </row>
    <row r="39" spans="4:4" x14ac:dyDescent="0.2">
      <c r="D39"/>
    </row>
    <row r="40" spans="4:4" x14ac:dyDescent="0.2">
      <c r="D40"/>
    </row>
    <row r="41" spans="4:4" x14ac:dyDescent="0.2">
      <c r="D41"/>
    </row>
    <row r="42" spans="4:4" x14ac:dyDescent="0.2">
      <c r="D42"/>
    </row>
    <row r="43" spans="4:4" x14ac:dyDescent="0.2">
      <c r="D43"/>
    </row>
    <row r="44" spans="4:4" x14ac:dyDescent="0.2">
      <c r="D44"/>
    </row>
    <row r="45" spans="4:4" x14ac:dyDescent="0.2">
      <c r="D45"/>
    </row>
    <row r="46" spans="4:4" x14ac:dyDescent="0.2">
      <c r="D46"/>
    </row>
    <row r="47" spans="4:4" x14ac:dyDescent="0.2">
      <c r="D47"/>
    </row>
    <row r="48" spans="4:4" x14ac:dyDescent="0.2">
      <c r="D48"/>
    </row>
    <row r="49" spans="4:4" x14ac:dyDescent="0.2">
      <c r="D49"/>
    </row>
    <row r="50" spans="4:4" x14ac:dyDescent="0.2">
      <c r="D50"/>
    </row>
    <row r="51" spans="4:4" x14ac:dyDescent="0.2">
      <c r="D51"/>
    </row>
    <row r="52" spans="4:4" x14ac:dyDescent="0.2">
      <c r="D52"/>
    </row>
    <row r="53" spans="4:4" x14ac:dyDescent="0.2">
      <c r="D53"/>
    </row>
  </sheetData>
  <mergeCells count="3">
    <mergeCell ref="B2:D2"/>
    <mergeCell ref="B5:B6"/>
    <mergeCell ref="B9:B11"/>
  </mergeCells>
  <phoneticPr fontId="4" type="noConversion"/>
  <printOptions horizontalCentered="1"/>
  <pageMargins left="0.27559055118110237" right="0.27559055118110237" top="0.51181102362204722" bottom="0.27559055118110237"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2"/>
  <dimension ref="A1:AP75"/>
  <sheetViews>
    <sheetView zoomScaleNormal="100" workbookViewId="0">
      <selection activeCell="A25" sqref="A25"/>
    </sheetView>
  </sheetViews>
  <sheetFormatPr defaultRowHeight="12.75" x14ac:dyDescent="0.2"/>
  <cols>
    <col min="1" max="1" width="1.42578125" customWidth="1"/>
    <col min="2" max="2" width="18.85546875" style="30" customWidth="1"/>
    <col min="3" max="4" width="10.7109375" style="5" customWidth="1"/>
    <col min="5" max="8" width="8.7109375" style="5" customWidth="1"/>
    <col min="9" max="9" width="10.7109375" style="5" customWidth="1"/>
    <col min="10" max="10" width="8.7109375" style="5" customWidth="1"/>
    <col min="11" max="11" width="11.7109375" style="5" customWidth="1"/>
    <col min="12" max="13" width="10.7109375" style="5" customWidth="1"/>
    <col min="14" max="14" width="8.85546875" style="28" customWidth="1"/>
    <col min="15" max="15" width="8.7109375" style="29" customWidth="1"/>
    <col min="16" max="21" width="8.7109375" style="5" customWidth="1"/>
    <col min="22" max="26" width="9.140625" style="5" customWidth="1"/>
    <col min="27" max="39" width="9.5703125" style="5" customWidth="1"/>
    <col min="40" max="40" width="16.7109375" style="5" customWidth="1"/>
    <col min="41" max="41" width="21" style="5" customWidth="1"/>
    <col min="42" max="42" width="17.7109375" style="5" customWidth="1"/>
    <col min="43" max="43" width="25" style="5" customWidth="1"/>
    <col min="44" max="16384" width="9.140625" style="5"/>
  </cols>
  <sheetData>
    <row r="1" spans="1:22" ht="14.25" customHeight="1" x14ac:dyDescent="0.25">
      <c r="B1" s="62"/>
      <c r="C1" s="23"/>
      <c r="D1" s="23"/>
      <c r="E1" s="23"/>
      <c r="F1" s="12"/>
      <c r="G1" s="12"/>
      <c r="J1" s="24"/>
      <c r="L1" s="24"/>
      <c r="M1" s="13" t="s">
        <v>168</v>
      </c>
      <c r="N1" s="24"/>
      <c r="O1" s="62"/>
      <c r="P1" s="23"/>
      <c r="Q1" s="23"/>
      <c r="R1" s="23"/>
      <c r="S1" s="12"/>
      <c r="T1" s="12"/>
      <c r="V1" s="13"/>
    </row>
    <row r="2" spans="1:22" ht="30" customHeight="1" x14ac:dyDescent="0.2">
      <c r="B2" s="742" t="s">
        <v>249</v>
      </c>
      <c r="C2" s="742"/>
      <c r="D2" s="742"/>
      <c r="E2" s="742"/>
      <c r="F2" s="742"/>
      <c r="G2" s="742"/>
      <c r="H2" s="742"/>
      <c r="I2" s="742"/>
      <c r="J2" s="742"/>
      <c r="K2" s="742"/>
      <c r="L2" s="742"/>
      <c r="M2" s="742"/>
      <c r="N2" s="24"/>
      <c r="O2" s="742"/>
      <c r="P2" s="742"/>
      <c r="Q2" s="742"/>
      <c r="R2" s="742"/>
      <c r="S2" s="742"/>
      <c r="T2" s="742"/>
      <c r="U2" s="742"/>
      <c r="V2" s="742"/>
    </row>
    <row r="3" spans="1:22" ht="12" customHeight="1" x14ac:dyDescent="0.2">
      <c r="B3" s="5"/>
      <c r="I3" s="24"/>
      <c r="J3" s="24"/>
      <c r="K3" s="24"/>
      <c r="L3" s="24"/>
      <c r="M3" s="24"/>
      <c r="N3" s="24"/>
      <c r="O3" s="5"/>
      <c r="V3" s="24"/>
    </row>
    <row r="4" spans="1:22" ht="15" customHeight="1" x14ac:dyDescent="0.2">
      <c r="B4" s="2"/>
      <c r="C4" s="2"/>
      <c r="D4" s="2"/>
      <c r="E4" s="2"/>
      <c r="F4" s="2"/>
      <c r="G4" s="2"/>
      <c r="H4" s="2"/>
      <c r="I4" s="2"/>
      <c r="J4" s="2"/>
      <c r="K4" s="2"/>
      <c r="L4" s="2"/>
      <c r="M4" s="2"/>
      <c r="N4" s="2"/>
      <c r="O4" s="2"/>
      <c r="P4" s="2"/>
      <c r="Q4" s="2"/>
      <c r="R4" s="2"/>
      <c r="S4" s="2"/>
      <c r="T4" s="2"/>
      <c r="U4" s="2"/>
      <c r="V4" s="2"/>
    </row>
    <row r="5" spans="1:22" ht="15" customHeight="1" x14ac:dyDescent="0.2">
      <c r="B5" s="2"/>
      <c r="C5" s="2"/>
      <c r="D5" s="2"/>
      <c r="E5" s="2"/>
      <c r="F5" s="2"/>
      <c r="G5" s="2"/>
      <c r="H5" s="2"/>
      <c r="I5" s="2"/>
      <c r="J5" s="2"/>
      <c r="K5" s="2"/>
      <c r="L5" s="2"/>
      <c r="M5" s="2"/>
      <c r="N5" s="2"/>
      <c r="O5" s="2"/>
      <c r="P5" s="2"/>
      <c r="Q5" s="2"/>
      <c r="R5" s="2"/>
      <c r="S5" s="2"/>
      <c r="T5" s="2"/>
      <c r="U5" s="2"/>
      <c r="V5" s="2"/>
    </row>
    <row r="6" spans="1:22" s="25" customFormat="1" ht="14.25" customHeight="1" x14ac:dyDescent="0.2">
      <c r="A6"/>
      <c r="B6" s="2"/>
      <c r="C6" s="2"/>
      <c r="D6" s="2"/>
      <c r="E6" s="2"/>
      <c r="F6" s="2"/>
      <c r="G6" s="2"/>
      <c r="H6" s="2"/>
      <c r="I6" s="2"/>
      <c r="J6" s="2"/>
      <c r="K6" s="2"/>
      <c r="L6" s="2"/>
      <c r="M6" s="2"/>
      <c r="N6" s="2"/>
      <c r="O6" s="2"/>
      <c r="P6" s="2"/>
      <c r="Q6" s="2"/>
      <c r="R6" s="2"/>
      <c r="S6" s="2"/>
      <c r="T6" s="2"/>
      <c r="U6" s="2"/>
      <c r="V6" s="2"/>
    </row>
    <row r="7" spans="1:22" s="12" customFormat="1" ht="21" customHeight="1" x14ac:dyDescent="0.2">
      <c r="A7"/>
      <c r="B7" s="2"/>
      <c r="C7" s="2"/>
      <c r="D7" s="2"/>
      <c r="E7" s="2"/>
      <c r="F7" s="2"/>
      <c r="G7" s="2"/>
      <c r="H7" s="2"/>
      <c r="I7" s="2"/>
      <c r="J7" s="2"/>
      <c r="K7" s="2"/>
      <c r="L7" s="2"/>
      <c r="M7" s="2"/>
      <c r="N7" s="2"/>
      <c r="O7" s="2"/>
      <c r="P7" s="2"/>
      <c r="Q7" s="2"/>
      <c r="R7" s="2"/>
      <c r="S7" s="2"/>
      <c r="T7" s="2"/>
      <c r="U7" s="2"/>
      <c r="V7" s="2"/>
    </row>
    <row r="8" spans="1:22" s="12" customFormat="1" ht="15.6" customHeight="1" x14ac:dyDescent="0.2">
      <c r="A8"/>
      <c r="B8" s="2"/>
      <c r="C8" s="2"/>
      <c r="D8" s="2"/>
      <c r="E8" s="2"/>
      <c r="F8" s="2"/>
      <c r="G8" s="2"/>
      <c r="H8" s="2"/>
      <c r="I8" s="2"/>
      <c r="J8" s="2"/>
      <c r="K8" s="2"/>
      <c r="L8" s="2"/>
      <c r="M8" s="2"/>
      <c r="N8" s="5"/>
      <c r="O8" s="2"/>
      <c r="P8" s="2"/>
      <c r="Q8" s="2"/>
      <c r="R8" s="2"/>
      <c r="S8" s="2"/>
      <c r="T8" s="2"/>
      <c r="U8" s="2"/>
      <c r="V8" s="2"/>
    </row>
    <row r="9" spans="1:22" s="12" customFormat="1" ht="15.6" customHeight="1" x14ac:dyDescent="0.2">
      <c r="A9"/>
      <c r="B9" s="2"/>
      <c r="C9" s="2"/>
      <c r="D9" s="2"/>
      <c r="E9" s="2"/>
      <c r="F9" s="2"/>
      <c r="G9" s="2"/>
      <c r="H9" s="2"/>
      <c r="I9" s="2"/>
      <c r="J9" s="2"/>
      <c r="K9" s="2"/>
      <c r="L9" s="2"/>
      <c r="M9" s="2"/>
      <c r="N9" s="5"/>
      <c r="O9" s="2"/>
      <c r="P9" s="2"/>
      <c r="Q9" s="2"/>
      <c r="R9" s="2"/>
      <c r="S9" s="2"/>
      <c r="T9" s="2"/>
      <c r="U9" s="2"/>
      <c r="V9" s="2"/>
    </row>
    <row r="10" spans="1:22" s="12" customFormat="1" ht="15.6" customHeight="1" x14ac:dyDescent="0.2">
      <c r="A10"/>
      <c r="B10" s="2"/>
      <c r="C10" s="2"/>
      <c r="D10" s="2"/>
      <c r="E10" s="2"/>
      <c r="F10" s="2"/>
      <c r="G10" s="2"/>
      <c r="H10" s="2"/>
      <c r="I10" s="2"/>
      <c r="J10" s="2"/>
      <c r="K10" s="2"/>
      <c r="L10" s="2"/>
      <c r="M10" s="2"/>
      <c r="N10" s="5"/>
      <c r="O10" s="2"/>
      <c r="P10" s="2"/>
      <c r="Q10" s="2"/>
      <c r="R10" s="2"/>
      <c r="S10" s="2"/>
      <c r="T10" s="2"/>
      <c r="U10" s="2"/>
      <c r="V10" s="2"/>
    </row>
    <row r="11" spans="1:22" s="12" customFormat="1" ht="15.6" customHeight="1" x14ac:dyDescent="0.2">
      <c r="A11"/>
      <c r="B11" s="2"/>
      <c r="C11" s="2"/>
      <c r="D11" s="2"/>
      <c r="E11" s="2"/>
      <c r="F11" s="2"/>
      <c r="G11" s="2"/>
      <c r="H11" s="2"/>
      <c r="I11" s="2"/>
      <c r="J11" s="2"/>
      <c r="K11" s="2"/>
      <c r="L11" s="2"/>
      <c r="M11" s="2"/>
      <c r="N11" s="5"/>
      <c r="O11" s="2"/>
      <c r="P11" s="2"/>
      <c r="Q11" s="2"/>
      <c r="R11" s="2"/>
      <c r="S11" s="2"/>
      <c r="T11" s="2"/>
      <c r="U11" s="2"/>
      <c r="V11" s="2"/>
    </row>
    <row r="12" spans="1:22" s="12" customFormat="1" ht="17.45" customHeight="1" x14ac:dyDescent="0.2">
      <c r="A12"/>
      <c r="B12" s="2"/>
      <c r="C12" s="2"/>
      <c r="D12" s="2"/>
      <c r="E12" s="2"/>
      <c r="F12" s="2"/>
      <c r="G12" s="2"/>
      <c r="H12" s="2"/>
      <c r="I12" s="2"/>
      <c r="J12" s="2"/>
      <c r="K12" s="2"/>
      <c r="L12" s="2"/>
      <c r="M12" s="2"/>
      <c r="N12" s="5"/>
      <c r="O12" s="2"/>
      <c r="P12" s="2"/>
      <c r="Q12" s="2"/>
      <c r="R12" s="2"/>
      <c r="S12" s="2"/>
      <c r="T12" s="2"/>
      <c r="U12" s="2"/>
      <c r="V12" s="2"/>
    </row>
    <row r="13" spans="1:22" s="12" customFormat="1" ht="13.9" customHeight="1" x14ac:dyDescent="0.2">
      <c r="A13"/>
      <c r="B13" s="2"/>
      <c r="C13" s="2"/>
      <c r="D13" s="2"/>
      <c r="E13" s="2"/>
      <c r="F13" s="2"/>
      <c r="G13" s="2"/>
      <c r="H13" s="2"/>
      <c r="I13" s="2"/>
      <c r="J13" s="2"/>
      <c r="K13" s="2"/>
      <c r="L13" s="2"/>
      <c r="M13" s="2"/>
      <c r="N13" s="5"/>
      <c r="O13" s="2"/>
      <c r="P13" s="2"/>
      <c r="Q13" s="2"/>
      <c r="R13" s="2"/>
      <c r="S13" s="2"/>
      <c r="T13" s="2"/>
      <c r="U13" s="2"/>
      <c r="V13" s="2"/>
    </row>
    <row r="14" spans="1:22" s="12" customFormat="1" ht="13.9" customHeight="1" x14ac:dyDescent="0.2">
      <c r="A14"/>
      <c r="B14" s="2"/>
      <c r="C14" s="2"/>
      <c r="D14" s="2"/>
      <c r="E14" s="2"/>
      <c r="F14" s="2"/>
      <c r="G14" s="2"/>
      <c r="H14" s="2"/>
      <c r="I14" s="2"/>
      <c r="J14" s="2"/>
      <c r="K14" s="2"/>
      <c r="L14" s="2"/>
      <c r="M14" s="2"/>
      <c r="N14" s="5"/>
      <c r="O14" s="2"/>
      <c r="P14" s="2"/>
      <c r="Q14" s="2"/>
      <c r="R14" s="2"/>
      <c r="S14" s="2"/>
      <c r="T14" s="2"/>
      <c r="U14" s="2"/>
      <c r="V14" s="2"/>
    </row>
    <row r="15" spans="1:22" s="12" customFormat="1" ht="13.9" customHeight="1" x14ac:dyDescent="0.2">
      <c r="A15"/>
      <c r="B15" s="2"/>
      <c r="C15" s="2"/>
      <c r="D15" s="2"/>
      <c r="E15" s="2"/>
      <c r="F15" s="2"/>
      <c r="G15" s="2"/>
      <c r="H15" s="2"/>
      <c r="I15" s="2"/>
      <c r="J15" s="2"/>
      <c r="K15" s="2"/>
      <c r="L15" s="2"/>
      <c r="M15" s="2"/>
      <c r="N15" s="5"/>
      <c r="O15" s="2"/>
      <c r="P15" s="2"/>
      <c r="Q15" s="2"/>
      <c r="R15" s="2"/>
      <c r="S15" s="2"/>
      <c r="T15" s="2"/>
      <c r="U15" s="2"/>
      <c r="V15" s="2"/>
    </row>
    <row r="16" spans="1:22" s="12" customFormat="1" ht="13.9" customHeight="1" x14ac:dyDescent="0.2">
      <c r="A16"/>
      <c r="B16" s="2"/>
      <c r="C16" s="2"/>
      <c r="D16" s="2"/>
      <c r="E16" s="2"/>
      <c r="F16" s="2"/>
      <c r="G16" s="2"/>
      <c r="H16" s="2"/>
      <c r="I16" s="2"/>
      <c r="J16" s="2"/>
      <c r="K16" s="2"/>
      <c r="L16" s="2"/>
      <c r="M16" s="2"/>
      <c r="N16" s="5"/>
      <c r="O16" s="2"/>
      <c r="P16" s="2"/>
      <c r="Q16" s="2"/>
      <c r="R16" s="2"/>
      <c r="S16" s="2"/>
      <c r="T16" s="2"/>
      <c r="U16" s="2"/>
      <c r="V16" s="2"/>
    </row>
    <row r="17" spans="1:25" s="12" customFormat="1" ht="13.9" customHeight="1" x14ac:dyDescent="0.2">
      <c r="A17"/>
      <c r="B17" s="2"/>
      <c r="C17" s="2"/>
      <c r="D17" s="2"/>
      <c r="E17" s="2"/>
      <c r="F17" s="2"/>
      <c r="G17" s="2"/>
      <c r="H17" s="2"/>
      <c r="I17" s="2"/>
      <c r="J17" s="2"/>
      <c r="K17" s="2"/>
      <c r="L17" s="2"/>
      <c r="M17" s="2"/>
      <c r="N17" s="5"/>
      <c r="O17" s="2"/>
      <c r="P17" s="2"/>
      <c r="Q17" s="2"/>
      <c r="R17" s="2"/>
      <c r="S17" s="2"/>
      <c r="T17" s="2"/>
      <c r="U17" s="2"/>
      <c r="V17" s="2"/>
    </row>
    <row r="18" spans="1:25" s="12" customFormat="1" ht="13.9" customHeight="1" x14ac:dyDescent="0.2">
      <c r="A18"/>
      <c r="B18" s="2"/>
      <c r="C18" s="2"/>
      <c r="D18" s="2"/>
      <c r="E18" s="2"/>
      <c r="F18" s="2"/>
      <c r="G18" s="2"/>
      <c r="H18" s="2"/>
      <c r="I18" s="2"/>
      <c r="J18" s="2"/>
      <c r="K18" s="2"/>
      <c r="L18" s="2"/>
      <c r="M18" s="2"/>
      <c r="N18" s="5"/>
      <c r="O18" s="2"/>
      <c r="P18" s="2"/>
      <c r="Q18" s="2"/>
      <c r="R18" s="2"/>
      <c r="S18" s="2"/>
      <c r="T18" s="2"/>
      <c r="U18" s="2"/>
      <c r="V18" s="2"/>
    </row>
    <row r="19" spans="1:25" s="12" customFormat="1" ht="13.9" customHeight="1" x14ac:dyDescent="0.2">
      <c r="A19"/>
      <c r="B19" s="2"/>
      <c r="C19" s="2"/>
      <c r="D19" s="2"/>
      <c r="E19" s="2"/>
      <c r="F19" s="2"/>
      <c r="G19" s="2"/>
      <c r="H19" s="2"/>
      <c r="I19" s="2"/>
      <c r="J19" s="2"/>
      <c r="K19" s="2"/>
      <c r="L19" s="2"/>
      <c r="M19" s="2"/>
      <c r="N19" s="5"/>
      <c r="O19" s="2"/>
      <c r="P19" s="2"/>
      <c r="Q19" s="2"/>
      <c r="R19" s="2"/>
      <c r="S19" s="2"/>
      <c r="T19" s="2"/>
      <c r="U19" s="2"/>
      <c r="V19" s="2"/>
    </row>
    <row r="20" spans="1:25" s="12" customFormat="1" ht="13.9" customHeight="1" x14ac:dyDescent="0.2">
      <c r="A20"/>
      <c r="B20" s="2"/>
      <c r="C20" s="2"/>
      <c r="D20" s="2"/>
      <c r="E20" s="2"/>
      <c r="F20" s="2"/>
      <c r="G20" s="2"/>
      <c r="H20" s="2"/>
      <c r="I20" s="2"/>
      <c r="J20" s="2"/>
      <c r="K20" s="2"/>
      <c r="L20" s="2"/>
      <c r="M20" s="2"/>
      <c r="N20" s="5"/>
      <c r="O20" s="2"/>
      <c r="P20" s="2"/>
      <c r="Q20" s="2"/>
      <c r="R20" s="2"/>
      <c r="S20" s="2"/>
      <c r="T20" s="2"/>
      <c r="U20" s="2"/>
      <c r="V20" s="2"/>
    </row>
    <row r="21" spans="1:25" s="12" customFormat="1" ht="13.9" customHeight="1" x14ac:dyDescent="0.2">
      <c r="A21"/>
      <c r="B21" s="2"/>
      <c r="C21" s="2"/>
      <c r="D21" s="2"/>
      <c r="E21" s="2"/>
      <c r="F21" s="2"/>
      <c r="G21" s="2"/>
      <c r="H21" s="2"/>
      <c r="I21" s="2"/>
      <c r="J21" s="2"/>
      <c r="K21" s="2"/>
      <c r="L21" s="2"/>
      <c r="M21" s="2"/>
      <c r="N21" s="5"/>
      <c r="O21" s="2"/>
      <c r="P21" s="2"/>
      <c r="Q21" s="2"/>
      <c r="R21" s="2"/>
      <c r="S21" s="2"/>
      <c r="T21" s="2"/>
      <c r="U21" s="2"/>
      <c r="V21" s="2"/>
    </row>
    <row r="22" spans="1:25" s="12" customFormat="1" ht="13.9" customHeight="1" x14ac:dyDescent="0.2">
      <c r="A22"/>
      <c r="B22" s="2"/>
      <c r="C22" s="2"/>
      <c r="D22" s="2"/>
      <c r="E22" s="2"/>
      <c r="F22" s="2"/>
      <c r="G22" s="2"/>
      <c r="H22" s="2"/>
      <c r="I22" s="2"/>
      <c r="J22" s="2"/>
      <c r="K22" s="2"/>
      <c r="L22" s="2"/>
      <c r="M22" s="2"/>
      <c r="N22" s="2"/>
      <c r="O22" s="2"/>
      <c r="P22" s="2"/>
      <c r="Q22" s="2"/>
      <c r="R22" s="2"/>
      <c r="S22" s="2"/>
      <c r="T22" s="2"/>
      <c r="U22" s="2"/>
      <c r="V22" s="2"/>
    </row>
    <row r="23" spans="1:25" s="12" customFormat="1" ht="13.9" customHeight="1" x14ac:dyDescent="0.2">
      <c r="A23"/>
      <c r="B23" s="2"/>
      <c r="C23" s="2"/>
      <c r="D23" s="2"/>
      <c r="E23" s="2"/>
      <c r="F23" s="2"/>
      <c r="G23" s="2"/>
      <c r="H23" s="2"/>
      <c r="I23" s="2"/>
      <c r="J23" s="2"/>
      <c r="K23" s="2"/>
      <c r="L23" s="2"/>
      <c r="M23" s="2"/>
      <c r="N23" s="2"/>
      <c r="O23" s="2"/>
      <c r="P23" s="2"/>
      <c r="Q23" s="2"/>
      <c r="R23" s="2"/>
      <c r="S23" s="2"/>
      <c r="T23" s="2"/>
      <c r="U23" s="2"/>
      <c r="V23" s="2"/>
    </row>
    <row r="24" spans="1:25" s="12" customFormat="1" ht="26.25" customHeight="1" x14ac:dyDescent="0.2">
      <c r="A24"/>
      <c r="B24" s="2"/>
      <c r="C24" s="2"/>
      <c r="D24" s="2"/>
      <c r="E24" s="2"/>
      <c r="F24" s="2"/>
      <c r="G24" s="2"/>
      <c r="H24" s="2"/>
      <c r="I24" s="2"/>
      <c r="J24" s="2"/>
      <c r="K24" s="2"/>
      <c r="L24" s="2"/>
      <c r="M24" s="2"/>
      <c r="N24" s="2"/>
      <c r="O24" s="2"/>
      <c r="P24" s="2"/>
      <c r="Q24" s="2"/>
      <c r="R24" s="2"/>
      <c r="S24" s="2"/>
      <c r="T24" s="2"/>
      <c r="U24" s="2"/>
      <c r="V24" s="2"/>
    </row>
    <row r="25" spans="1:25" s="12" customFormat="1" ht="26.25" customHeight="1" x14ac:dyDescent="0.2">
      <c r="A25"/>
      <c r="B25" s="2"/>
      <c r="C25" s="2"/>
      <c r="D25" s="2"/>
      <c r="E25" s="2"/>
      <c r="F25" s="2"/>
      <c r="G25" s="2"/>
      <c r="H25" s="2"/>
      <c r="I25" s="2"/>
      <c r="J25" s="2"/>
      <c r="K25" s="2"/>
      <c r="L25" s="2"/>
      <c r="M25" s="2"/>
      <c r="N25" s="2"/>
      <c r="O25" s="2"/>
      <c r="P25" s="2"/>
      <c r="Q25" s="2"/>
      <c r="R25" s="2"/>
      <c r="S25" s="2"/>
      <c r="T25" s="2"/>
      <c r="U25" s="2"/>
      <c r="V25" s="2"/>
    </row>
    <row r="26" spans="1:25" s="12" customFormat="1" ht="17.25" customHeight="1" x14ac:dyDescent="0.2">
      <c r="A26"/>
      <c r="B26" s="3"/>
      <c r="C26" s="2"/>
      <c r="D26" s="2"/>
      <c r="E26" s="2"/>
      <c r="F26" s="2"/>
      <c r="G26" s="2"/>
      <c r="H26" s="2"/>
      <c r="I26" s="2"/>
      <c r="J26" s="2"/>
      <c r="K26" s="2"/>
      <c r="L26" s="2"/>
      <c r="M26" s="2"/>
      <c r="N26" s="2"/>
      <c r="O26" s="2"/>
      <c r="P26" s="2"/>
      <c r="Q26" s="2"/>
      <c r="R26" s="2"/>
      <c r="S26" s="2"/>
      <c r="T26" s="2"/>
      <c r="U26" s="2"/>
      <c r="V26" s="2"/>
    </row>
    <row r="27" spans="1:25" s="12" customFormat="1" ht="17.25" customHeight="1" x14ac:dyDescent="0.2">
      <c r="A27"/>
      <c r="B27" s="3" t="s">
        <v>230</v>
      </c>
      <c r="C27" s="2"/>
      <c r="D27" s="2"/>
      <c r="E27" s="2"/>
      <c r="F27" s="2"/>
      <c r="G27" s="2"/>
      <c r="H27" s="2"/>
      <c r="I27" s="2"/>
      <c r="J27" s="2"/>
      <c r="K27" s="2"/>
      <c r="L27" s="2"/>
      <c r="M27" s="2"/>
      <c r="N27" s="2"/>
      <c r="O27" s="2"/>
      <c r="P27" s="2"/>
      <c r="Q27" s="2"/>
      <c r="R27" s="2"/>
      <c r="S27" s="2"/>
      <c r="T27" s="2"/>
      <c r="U27" s="2"/>
      <c r="V27" s="2"/>
    </row>
    <row r="28" spans="1:25" ht="16.5" customHeight="1" x14ac:dyDescent="0.2">
      <c r="B28" s="217" t="s">
        <v>257</v>
      </c>
      <c r="C28" s="26"/>
      <c r="D28" s="26"/>
      <c r="E28" s="26"/>
      <c r="F28" s="26"/>
      <c r="G28" s="26"/>
      <c r="H28" s="26"/>
      <c r="I28" s="2"/>
      <c r="J28" s="2"/>
      <c r="K28" s="2"/>
      <c r="L28" s="2"/>
      <c r="M28" s="2"/>
      <c r="N28" s="2"/>
      <c r="O28" s="4"/>
      <c r="P28" s="26"/>
      <c r="Q28" s="26"/>
      <c r="R28" s="26"/>
      <c r="S28" s="26"/>
      <c r="T28" s="26"/>
      <c r="U28" s="26"/>
      <c r="V28" s="2"/>
    </row>
    <row r="29" spans="1:25" ht="12.75" customHeight="1" x14ac:dyDescent="0.2">
      <c r="B29" s="743" t="s">
        <v>273</v>
      </c>
      <c r="C29" s="743"/>
      <c r="D29" s="743"/>
      <c r="E29" s="743"/>
      <c r="F29" s="743"/>
      <c r="G29" s="743"/>
      <c r="H29" s="743"/>
      <c r="I29" s="743"/>
      <c r="J29" s="65"/>
      <c r="K29" s="65"/>
      <c r="L29" s="65"/>
      <c r="M29" s="65"/>
      <c r="N29" s="27"/>
      <c r="O29" s="743"/>
      <c r="P29" s="743"/>
      <c r="Q29" s="743"/>
      <c r="R29" s="743"/>
      <c r="S29" s="743"/>
      <c r="T29" s="743"/>
      <c r="U29" s="743"/>
      <c r="V29" s="743"/>
    </row>
    <row r="30" spans="1:25" ht="12.75" customHeight="1" x14ac:dyDescent="0.2">
      <c r="B30" s="744" t="s">
        <v>131</v>
      </c>
      <c r="C30" s="744"/>
      <c r="D30" s="744"/>
      <c r="E30" s="744"/>
      <c r="F30" s="744"/>
      <c r="G30" s="744"/>
      <c r="H30" s="744"/>
      <c r="I30" s="744"/>
      <c r="J30" s="64"/>
      <c r="K30" s="64"/>
      <c r="L30" s="64"/>
      <c r="M30" s="64"/>
      <c r="N30" s="5"/>
      <c r="O30" s="5"/>
      <c r="Q30" s="65"/>
      <c r="R30" s="65"/>
      <c r="S30" s="65"/>
      <c r="T30" s="65"/>
      <c r="U30" s="65"/>
      <c r="V30" s="65"/>
      <c r="W30" s="65"/>
      <c r="X30" s="65"/>
      <c r="Y30" s="65"/>
    </row>
    <row r="31" spans="1:25" ht="12.75" customHeight="1" x14ac:dyDescent="0.2">
      <c r="B31" s="745" t="s">
        <v>206</v>
      </c>
      <c r="C31" s="746"/>
      <c r="D31" s="746"/>
      <c r="E31" s="746"/>
      <c r="F31" s="746"/>
      <c r="G31" s="746"/>
      <c r="H31" s="746"/>
      <c r="I31" s="159"/>
      <c r="L31" s="474"/>
      <c r="M31" s="474"/>
      <c r="N31" s="474"/>
      <c r="O31" s="5"/>
      <c r="Q31" s="65"/>
      <c r="R31" s="65"/>
      <c r="S31" s="65"/>
      <c r="T31" s="65"/>
      <c r="U31" s="65"/>
      <c r="V31" s="65"/>
      <c r="W31" s="65"/>
      <c r="X31" s="65"/>
      <c r="Y31" s="65"/>
    </row>
    <row r="32" spans="1:25" ht="16.5" customHeight="1" x14ac:dyDescent="0.2">
      <c r="B32" s="234"/>
      <c r="C32" s="234"/>
      <c r="D32" s="234"/>
      <c r="E32" s="234"/>
      <c r="F32" s="234"/>
      <c r="G32" s="234"/>
      <c r="H32" s="234"/>
      <c r="L32" s="474"/>
      <c r="M32" s="474"/>
      <c r="N32" s="474"/>
      <c r="O32" s="67"/>
      <c r="P32" s="67"/>
      <c r="Q32" s="65"/>
      <c r="R32" s="65"/>
      <c r="S32" s="65"/>
      <c r="T32" s="65"/>
      <c r="U32" s="65"/>
      <c r="V32" s="65"/>
      <c r="W32" s="65"/>
      <c r="X32" s="65"/>
      <c r="Y32" s="65"/>
    </row>
    <row r="33" spans="2:42" ht="18" customHeight="1" x14ac:dyDescent="0.2">
      <c r="B33" s="747" t="s">
        <v>229</v>
      </c>
      <c r="C33" s="747"/>
      <c r="D33" s="747"/>
      <c r="E33" s="747"/>
      <c r="F33" s="747"/>
      <c r="G33" s="747"/>
      <c r="H33" s="747"/>
      <c r="I33" s="747"/>
      <c r="J33" s="63"/>
      <c r="K33" s="37"/>
      <c r="L33" s="474"/>
      <c r="M33" s="474"/>
      <c r="N33" s="474"/>
      <c r="O33" s="5"/>
      <c r="Q33" s="65"/>
      <c r="R33" s="65"/>
      <c r="S33" s="65"/>
      <c r="T33" s="65"/>
      <c r="U33" s="65"/>
      <c r="V33" s="65"/>
      <c r="W33" s="65"/>
      <c r="X33" s="65"/>
      <c r="Y33" s="65"/>
    </row>
    <row r="34" spans="2:42" ht="32.25" customHeight="1" x14ac:dyDescent="0.2">
      <c r="B34" s="316" t="s">
        <v>211</v>
      </c>
      <c r="C34" s="161"/>
      <c r="D34" s="204" t="s">
        <v>389</v>
      </c>
      <c r="E34" s="160">
        <v>1.6488640733373527E-2</v>
      </c>
      <c r="F34" s="204" t="s">
        <v>390</v>
      </c>
      <c r="G34" s="476">
        <v>1.3788441031688636E-2</v>
      </c>
      <c r="H34" s="205" t="s">
        <v>391</v>
      </c>
      <c r="I34" s="476">
        <v>3.4548193523150195E-2</v>
      </c>
      <c r="L34" s="474"/>
      <c r="M34" s="474"/>
      <c r="N34" s="475"/>
      <c r="O34" s="65"/>
      <c r="P34" s="65"/>
      <c r="Q34" s="65"/>
      <c r="R34" s="65"/>
      <c r="S34" s="65"/>
      <c r="T34" s="65"/>
      <c r="U34" s="65"/>
      <c r="V34" s="65"/>
      <c r="W34" s="65"/>
      <c r="X34" s="65"/>
      <c r="Y34" s="65"/>
    </row>
    <row r="35" spans="2:42" ht="17.100000000000001" customHeight="1" x14ac:dyDescent="0.2">
      <c r="B35" s="70" t="s">
        <v>61</v>
      </c>
      <c r="C35" s="164"/>
      <c r="D35" s="748" t="s">
        <v>389</v>
      </c>
      <c r="E35" s="758">
        <v>8.0000000000000002E-3</v>
      </c>
      <c r="F35" s="748" t="s">
        <v>390</v>
      </c>
      <c r="G35" s="756">
        <v>5.0000000000000001E-3</v>
      </c>
      <c r="H35" s="751" t="s">
        <v>391</v>
      </c>
      <c r="I35" s="756">
        <v>0.14399999999999999</v>
      </c>
      <c r="L35" s="474"/>
      <c r="M35" s="474"/>
      <c r="N35" s="475"/>
      <c r="O35" s="65"/>
      <c r="P35" s="65"/>
      <c r="Q35" s="65"/>
      <c r="R35" s="65"/>
      <c r="S35" s="65"/>
      <c r="T35" s="65"/>
      <c r="U35" s="65"/>
      <c r="V35" s="65"/>
      <c r="W35" s="65"/>
      <c r="X35" s="65"/>
      <c r="Y35" s="65"/>
    </row>
    <row r="36" spans="2:42" ht="14.25" customHeight="1" x14ac:dyDescent="0.2">
      <c r="B36" s="68" t="s">
        <v>33</v>
      </c>
      <c r="C36" s="165"/>
      <c r="D36" s="753"/>
      <c r="E36" s="759"/>
      <c r="F36" s="754"/>
      <c r="G36" s="757"/>
      <c r="H36" s="755"/>
      <c r="I36" s="757"/>
      <c r="L36" s="474"/>
      <c r="M36" s="474"/>
      <c r="N36" s="474"/>
      <c r="O36" s="5"/>
    </row>
    <row r="37" spans="2:42" ht="17.100000000000001" customHeight="1" x14ac:dyDescent="0.2">
      <c r="B37" s="70" t="s">
        <v>67</v>
      </c>
      <c r="C37" s="164"/>
      <c r="D37" s="748" t="s">
        <v>389</v>
      </c>
      <c r="E37" s="760">
        <v>1.4E-2</v>
      </c>
      <c r="F37" s="748" t="s">
        <v>390</v>
      </c>
      <c r="G37" s="756">
        <v>1.0999999999999999E-2</v>
      </c>
      <c r="H37" s="751" t="s">
        <v>391</v>
      </c>
      <c r="I37" s="756">
        <v>3.0000000000000001E-3</v>
      </c>
      <c r="K37" s="37"/>
      <c r="L37" s="474"/>
      <c r="M37" s="474"/>
      <c r="N37" s="474"/>
      <c r="O37" s="5"/>
    </row>
    <row r="38" spans="2:42" ht="17.100000000000001" customHeight="1" x14ac:dyDescent="0.2">
      <c r="B38" s="69" t="s">
        <v>34</v>
      </c>
      <c r="C38" s="166"/>
      <c r="D38" s="749"/>
      <c r="E38" s="759"/>
      <c r="F38" s="750"/>
      <c r="G38" s="759"/>
      <c r="H38" s="752"/>
      <c r="I38" s="759"/>
      <c r="N38" s="5"/>
      <c r="O38" s="5"/>
    </row>
    <row r="39" spans="2:42" ht="40.5" customHeight="1" x14ac:dyDescent="0.2">
      <c r="B39" s="57"/>
      <c r="C39" s="57"/>
      <c r="D39" s="57"/>
      <c r="E39" s="57"/>
      <c r="F39" s="57"/>
      <c r="G39" s="57"/>
      <c r="H39" s="57"/>
      <c r="N39" s="5"/>
      <c r="O39" s="5"/>
    </row>
    <row r="41" spans="2:42" x14ac:dyDescent="0.2">
      <c r="K41" s="385" t="s">
        <v>226</v>
      </c>
    </row>
    <row r="42" spans="2:42" ht="22.5" customHeight="1" x14ac:dyDescent="0.2">
      <c r="K42" s="31"/>
      <c r="L42" s="116">
        <v>1995</v>
      </c>
      <c r="M42" s="116">
        <v>1996</v>
      </c>
      <c r="N42" s="116">
        <v>1997</v>
      </c>
      <c r="O42" s="116">
        <v>1998</v>
      </c>
      <c r="P42" s="116">
        <v>1999</v>
      </c>
      <c r="Q42" s="116">
        <v>2000</v>
      </c>
      <c r="R42" s="116">
        <v>2001</v>
      </c>
      <c r="S42" s="116">
        <v>2002</v>
      </c>
      <c r="T42" s="116">
        <v>2003</v>
      </c>
      <c r="U42" s="116">
        <v>2004</v>
      </c>
      <c r="V42" s="116">
        <v>2005</v>
      </c>
      <c r="W42" s="116">
        <v>2006</v>
      </c>
      <c r="X42" s="116">
        <v>2007</v>
      </c>
      <c r="Y42" s="116">
        <v>2008</v>
      </c>
      <c r="Z42" s="116">
        <v>2009</v>
      </c>
      <c r="AA42" s="116">
        <v>2010</v>
      </c>
      <c r="AB42" s="116">
        <v>2011</v>
      </c>
      <c r="AC42" s="116">
        <v>2012</v>
      </c>
      <c r="AD42" s="116">
        <v>2013</v>
      </c>
      <c r="AE42" s="116">
        <v>2014</v>
      </c>
      <c r="AF42" s="116">
        <v>2015</v>
      </c>
      <c r="AG42" s="116">
        <v>2016</v>
      </c>
      <c r="AH42" s="116">
        <v>2017</v>
      </c>
      <c r="AI42" s="116">
        <v>2018</v>
      </c>
      <c r="AJ42" s="420">
        <v>2019</v>
      </c>
      <c r="AK42" s="420">
        <v>2020</v>
      </c>
      <c r="AL42" s="420">
        <v>2021</v>
      </c>
      <c r="AM42" s="420">
        <v>2022</v>
      </c>
      <c r="AN42" s="236" t="s">
        <v>387</v>
      </c>
      <c r="AO42" s="236" t="s">
        <v>388</v>
      </c>
      <c r="AP42" s="236" t="s">
        <v>364</v>
      </c>
    </row>
    <row r="43" spans="2:42" x14ac:dyDescent="0.2">
      <c r="K43" s="5" t="s">
        <v>33</v>
      </c>
      <c r="L43" s="727">
        <v>4497.2914224800279</v>
      </c>
      <c r="M43" s="727">
        <v>4580.8841474938854</v>
      </c>
      <c r="N43" s="727">
        <v>4670.8829083682385</v>
      </c>
      <c r="O43" s="727">
        <v>4784.360435954236</v>
      </c>
      <c r="P43" s="727">
        <v>4909.0479461919213</v>
      </c>
      <c r="Q43" s="727">
        <v>4998.0521288470718</v>
      </c>
      <c r="R43" s="727">
        <v>5074.4369721330813</v>
      </c>
      <c r="S43" s="727">
        <v>5116.1225222877283</v>
      </c>
      <c r="T43" s="727">
        <v>5166.768633381399</v>
      </c>
      <c r="U43" s="727">
        <v>5254.5883331759633</v>
      </c>
      <c r="V43" s="727">
        <v>5248.0864122710673</v>
      </c>
      <c r="W43" s="727">
        <v>5309.2766202087123</v>
      </c>
      <c r="X43" s="727">
        <v>5382.8243416606865</v>
      </c>
      <c r="Y43" s="727">
        <v>5404.8431297530169</v>
      </c>
      <c r="Z43" s="727">
        <v>5426.8925855026855</v>
      </c>
      <c r="AA43" s="727">
        <v>5405.0050359804491</v>
      </c>
      <c r="AB43" s="727">
        <v>5414.0461491066926</v>
      </c>
      <c r="AC43" s="727">
        <v>5366.3033169078917</v>
      </c>
      <c r="AD43" s="727">
        <v>5431.5632595075194</v>
      </c>
      <c r="AE43" s="727">
        <v>5511.255274177518</v>
      </c>
      <c r="AF43" s="727">
        <v>5646.6545089928095</v>
      </c>
      <c r="AG43" s="727">
        <v>5784.1668708465131</v>
      </c>
      <c r="AH43" s="727">
        <v>5865.4612757904106</v>
      </c>
      <c r="AI43" s="727">
        <v>5927.1704683562439</v>
      </c>
      <c r="AJ43" s="727">
        <v>6005.9985777702914</v>
      </c>
      <c r="AK43" s="727">
        <v>4347.4949131077292</v>
      </c>
      <c r="AL43" s="727">
        <v>4911.5789132360496</v>
      </c>
      <c r="AM43" s="727">
        <v>5616.7435881678521</v>
      </c>
      <c r="AN43" s="559">
        <f>(POWER((AM43/L43), 1/27) -1)</f>
        <v>8.2664523466089435E-3</v>
      </c>
      <c r="AO43" s="559">
        <f>(POWER((AM43/Q43), 1/22) -1)</f>
        <v>5.3188131553458806E-3</v>
      </c>
      <c r="AP43" s="559">
        <f>AM43/AL43-1</f>
        <v>0.14357189152178296</v>
      </c>
    </row>
    <row r="44" spans="2:42" x14ac:dyDescent="0.2">
      <c r="K44" s="5" t="s">
        <v>34</v>
      </c>
      <c r="L44" s="727">
        <v>2400.4902216990545</v>
      </c>
      <c r="M44" s="727">
        <v>2423.4754562641378</v>
      </c>
      <c r="N44" s="727">
        <v>2512.6645968942776</v>
      </c>
      <c r="O44" s="727">
        <v>2588.1725016377504</v>
      </c>
      <c r="P44" s="727">
        <v>2647.7730049271263</v>
      </c>
      <c r="Q44" s="727">
        <v>2752.7081482790586</v>
      </c>
      <c r="R44" s="727">
        <v>2796.5444190165094</v>
      </c>
      <c r="S44" s="727">
        <v>2853.6783496520075</v>
      </c>
      <c r="T44" s="727">
        <v>2870.4830454085272</v>
      </c>
      <c r="U44" s="727">
        <v>3075.4310745013754</v>
      </c>
      <c r="V44" s="727">
        <v>3094.4716451091613</v>
      </c>
      <c r="W44" s="727">
        <v>3164.1022697038666</v>
      </c>
      <c r="X44" s="727">
        <v>3236.8719477754107</v>
      </c>
      <c r="Y44" s="727">
        <v>3202.8461237041915</v>
      </c>
      <c r="Z44" s="727">
        <v>2875.4902731862694</v>
      </c>
      <c r="AA44" s="727">
        <v>3033.1862761797834</v>
      </c>
      <c r="AB44" s="727">
        <v>3044.8235877101674</v>
      </c>
      <c r="AC44" s="727">
        <v>2969.1866743709761</v>
      </c>
      <c r="AD44" s="727">
        <v>3014.5343428269643</v>
      </c>
      <c r="AE44" s="727">
        <v>3051.9618238560865</v>
      </c>
      <c r="AF44" s="727">
        <v>3091.7055112011108</v>
      </c>
      <c r="AG44" s="727">
        <v>3199.8902422285396</v>
      </c>
      <c r="AH44" s="727">
        <v>3294.2644704230092</v>
      </c>
      <c r="AI44" s="727">
        <v>3344.4442813685305</v>
      </c>
      <c r="AJ44" s="727">
        <v>3402.4583848978032</v>
      </c>
      <c r="AK44" s="727">
        <v>3279.5219700809284</v>
      </c>
      <c r="AL44" s="727">
        <v>3462.3785001472788</v>
      </c>
      <c r="AM44" s="727">
        <v>3471.4068662080081</v>
      </c>
      <c r="AN44" s="559">
        <f t="shared" ref="AN44:AN45" si="0">(POWER((AM44/L44), 1/27) -1)</f>
        <v>1.3756238678737986E-2</v>
      </c>
      <c r="AO44" s="559">
        <f t="shared" ref="AO44:AO45" si="1">(POWER((AM44/Q44), 1/22) -1)</f>
        <v>1.0600093488875251E-2</v>
      </c>
      <c r="AP44" s="559">
        <f t="shared" ref="AP44:AP45" si="2">AM44/AL44-1</f>
        <v>2.6075618423420099E-3</v>
      </c>
    </row>
    <row r="45" spans="2:42" x14ac:dyDescent="0.2">
      <c r="K45" s="37" t="s">
        <v>160</v>
      </c>
      <c r="L45" s="728">
        <v>79.930000000000007</v>
      </c>
      <c r="M45" s="728">
        <v>81.338999999999999</v>
      </c>
      <c r="N45" s="728">
        <v>83.501000000000005</v>
      </c>
      <c r="O45" s="728">
        <v>86.01</v>
      </c>
      <c r="P45" s="728">
        <v>88.546999999999997</v>
      </c>
      <c r="Q45" s="728">
        <v>91.968000000000004</v>
      </c>
      <c r="R45" s="728">
        <v>93.930999999999997</v>
      </c>
      <c r="S45" s="728">
        <v>94.921000000000006</v>
      </c>
      <c r="T45" s="728">
        <v>95.736999999999995</v>
      </c>
      <c r="U45" s="728">
        <v>98.156999999999996</v>
      </c>
      <c r="V45" s="728">
        <v>100</v>
      </c>
      <c r="W45" s="728">
        <v>103.462</v>
      </c>
      <c r="X45" s="728">
        <v>106.703</v>
      </c>
      <c r="Y45" s="728">
        <v>107.38500000000001</v>
      </c>
      <c r="Z45" s="728">
        <v>102.76600000000001</v>
      </c>
      <c r="AA45" s="728">
        <v>105.002</v>
      </c>
      <c r="AB45" s="728">
        <v>106.971</v>
      </c>
      <c r="AC45" s="728">
        <v>106.191</v>
      </c>
      <c r="AD45" s="728">
        <v>106.095</v>
      </c>
      <c r="AE45" s="728">
        <v>107.78400000000001</v>
      </c>
      <c r="AF45" s="728">
        <v>110.248</v>
      </c>
      <c r="AG45" s="728">
        <v>112.422</v>
      </c>
      <c r="AH45" s="728">
        <v>115.616</v>
      </c>
      <c r="AI45" s="728">
        <v>118.004</v>
      </c>
      <c r="AJ45" s="728">
        <v>120.13500000000001</v>
      </c>
      <c r="AK45" s="728">
        <v>113.37</v>
      </c>
      <c r="AL45" s="728">
        <v>120.151</v>
      </c>
      <c r="AM45" s="728">
        <v>124.30200000000001</v>
      </c>
      <c r="AN45" s="559">
        <f t="shared" si="0"/>
        <v>1.6488640733373527E-2</v>
      </c>
      <c r="AO45" s="559">
        <f t="shared" si="1"/>
        <v>1.3788441031688636E-2</v>
      </c>
      <c r="AP45" s="559">
        <f t="shared" si="2"/>
        <v>3.4548193523150195E-2</v>
      </c>
    </row>
    <row r="47" spans="2:42" x14ac:dyDescent="0.2">
      <c r="L47" s="235">
        <v>1995</v>
      </c>
      <c r="M47" s="235">
        <v>1996</v>
      </c>
      <c r="N47" s="235">
        <v>1997</v>
      </c>
      <c r="O47" s="235">
        <v>1998</v>
      </c>
      <c r="P47" s="235">
        <v>1999</v>
      </c>
      <c r="Q47" s="235">
        <v>2000</v>
      </c>
      <c r="R47" s="235">
        <v>2001</v>
      </c>
      <c r="S47" s="235">
        <v>2002</v>
      </c>
      <c r="T47" s="235">
        <v>2003</v>
      </c>
      <c r="U47" s="235">
        <v>2004</v>
      </c>
      <c r="V47" s="235">
        <v>2005</v>
      </c>
      <c r="W47" s="235">
        <v>2006</v>
      </c>
      <c r="X47" s="235">
        <v>2007</v>
      </c>
      <c r="Y47" s="235">
        <v>2008</v>
      </c>
      <c r="Z47" s="235">
        <v>2009</v>
      </c>
      <c r="AA47" s="235">
        <v>2010</v>
      </c>
      <c r="AB47" s="235">
        <v>2011</v>
      </c>
      <c r="AC47" s="235">
        <v>2012</v>
      </c>
      <c r="AD47" s="235">
        <v>2013</v>
      </c>
      <c r="AE47" s="235">
        <v>2014</v>
      </c>
      <c r="AF47" s="235">
        <v>2015</v>
      </c>
      <c r="AG47" s="235">
        <v>2016</v>
      </c>
      <c r="AH47" s="355">
        <v>2017</v>
      </c>
      <c r="AI47" s="355">
        <v>2018</v>
      </c>
      <c r="AJ47" s="355">
        <v>2019</v>
      </c>
      <c r="AK47" s="355">
        <v>2020</v>
      </c>
      <c r="AL47" s="355">
        <v>2021</v>
      </c>
      <c r="AM47" s="355">
        <v>2022</v>
      </c>
    </row>
    <row r="48" spans="2:42" ht="22.5" x14ac:dyDescent="0.2">
      <c r="K48" s="117" t="s">
        <v>68</v>
      </c>
      <c r="L48" s="66">
        <f>100*L43/$L43</f>
        <v>100</v>
      </c>
      <c r="M48" s="66">
        <f t="shared" ref="M48:AM48" si="3">100*M43/$L43</f>
        <v>101.85873489531973</v>
      </c>
      <c r="N48" s="66">
        <f t="shared" si="3"/>
        <v>103.85991187985954</v>
      </c>
      <c r="O48" s="66">
        <f t="shared" si="3"/>
        <v>106.38315346964782</v>
      </c>
      <c r="P48" s="66">
        <f t="shared" si="3"/>
        <v>109.15565581660329</v>
      </c>
      <c r="Q48" s="66">
        <f t="shared" si="3"/>
        <v>111.13471775175512</v>
      </c>
      <c r="R48" s="66">
        <f t="shared" si="3"/>
        <v>112.8331810291001</v>
      </c>
      <c r="S48" s="66">
        <f t="shared" si="3"/>
        <v>113.7600844969581</v>
      </c>
      <c r="T48" s="66">
        <f t="shared" si="3"/>
        <v>114.88623146712135</v>
      </c>
      <c r="U48" s="66">
        <f t="shared" si="3"/>
        <v>116.83895570810763</v>
      </c>
      <c r="V48" s="66">
        <f t="shared" si="3"/>
        <v>116.6943815568219</v>
      </c>
      <c r="W48" s="66">
        <f t="shared" si="3"/>
        <v>118.05498290971136</v>
      </c>
      <c r="X48" s="66">
        <f t="shared" si="3"/>
        <v>119.69036106386747</v>
      </c>
      <c r="Y48" s="66">
        <f t="shared" si="3"/>
        <v>120.17996215981307</v>
      </c>
      <c r="Z48" s="66">
        <f t="shared" si="3"/>
        <v>120.67024516970328</v>
      </c>
      <c r="AA48" s="66">
        <f t="shared" si="3"/>
        <v>120.18356224289025</v>
      </c>
      <c r="AB48" s="66">
        <f t="shared" si="3"/>
        <v>120.38459687189052</v>
      </c>
      <c r="AC48" s="66">
        <f t="shared" si="3"/>
        <v>119.32300606725299</v>
      </c>
      <c r="AD48" s="66">
        <f t="shared" si="3"/>
        <v>120.77410043648645</v>
      </c>
      <c r="AE48" s="66">
        <f t="shared" si="3"/>
        <v>122.54610067359924</v>
      </c>
      <c r="AF48" s="66">
        <f t="shared" si="3"/>
        <v>125.55678470751549</v>
      </c>
      <c r="AG48" s="66">
        <f t="shared" si="3"/>
        <v>128.61445540162126</v>
      </c>
      <c r="AH48" s="66">
        <f t="shared" si="3"/>
        <v>130.4220857574737</v>
      </c>
      <c r="AI48" s="66">
        <f t="shared" si="3"/>
        <v>131.79422704805975</v>
      </c>
      <c r="AJ48" s="66">
        <f t="shared" si="3"/>
        <v>133.54701782830628</v>
      </c>
      <c r="AK48" s="66">
        <f t="shared" si="3"/>
        <v>96.669183842000308</v>
      </c>
      <c r="AL48" s="66">
        <f t="shared" si="3"/>
        <v>109.21193340251816</v>
      </c>
      <c r="AM48" s="66">
        <f t="shared" si="3"/>
        <v>124.89169725786866</v>
      </c>
    </row>
    <row r="49" spans="11:39" ht="22.5" x14ac:dyDescent="0.2">
      <c r="K49" s="117" t="s">
        <v>69</v>
      </c>
      <c r="L49" s="66">
        <f>100*L44/$L44</f>
        <v>100</v>
      </c>
      <c r="M49" s="66">
        <f t="shared" ref="M49:AM49" si="4">100*M44/$L44</f>
        <v>100.95752252424568</v>
      </c>
      <c r="N49" s="66">
        <f t="shared" si="4"/>
        <v>104.67297780183527</v>
      </c>
      <c r="O49" s="66">
        <f t="shared" si="4"/>
        <v>107.81849799854029</v>
      </c>
      <c r="P49" s="66">
        <f t="shared" si="4"/>
        <v>110.30134515828382</v>
      </c>
      <c r="Q49" s="66">
        <f t="shared" si="4"/>
        <v>114.67274989900629</v>
      </c>
      <c r="R49" s="66">
        <f t="shared" si="4"/>
        <v>116.49888817448003</v>
      </c>
      <c r="S49" s="66">
        <f t="shared" si="4"/>
        <v>118.87898246184851</v>
      </c>
      <c r="T49" s="66">
        <f t="shared" si="4"/>
        <v>119.5790351262841</v>
      </c>
      <c r="U49" s="66">
        <f t="shared" si="4"/>
        <v>128.11679242436577</v>
      </c>
      <c r="V49" s="66">
        <f t="shared" si="4"/>
        <v>128.90998751575461</v>
      </c>
      <c r="W49" s="66">
        <f t="shared" si="4"/>
        <v>131.81067104969631</v>
      </c>
      <c r="X49" s="66">
        <f t="shared" si="4"/>
        <v>134.84212176812659</v>
      </c>
      <c r="Y49" s="66">
        <f t="shared" si="4"/>
        <v>133.42466862611226</v>
      </c>
      <c r="Z49" s="66">
        <f t="shared" si="4"/>
        <v>119.78762701024512</v>
      </c>
      <c r="AA49" s="66">
        <f t="shared" si="4"/>
        <v>126.35695195762597</v>
      </c>
      <c r="AB49" s="66">
        <f t="shared" si="4"/>
        <v>126.84174091553089</v>
      </c>
      <c r="AC49" s="66">
        <f t="shared" si="4"/>
        <v>123.69084645841221</v>
      </c>
      <c r="AD49" s="66">
        <f t="shared" si="4"/>
        <v>125.57994677825819</v>
      </c>
      <c r="AE49" s="66">
        <f t="shared" si="4"/>
        <v>127.13910668196449</v>
      </c>
      <c r="AF49" s="66">
        <f t="shared" si="4"/>
        <v>128.79475547343898</v>
      </c>
      <c r="AG49" s="66">
        <f t="shared" si="4"/>
        <v>133.30153204971916</v>
      </c>
      <c r="AH49" s="66">
        <f t="shared" si="4"/>
        <v>137.23298852229217</v>
      </c>
      <c r="AI49" s="66">
        <f t="shared" si="4"/>
        <v>139.32338699556752</v>
      </c>
      <c r="AJ49" s="66">
        <f t="shared" si="4"/>
        <v>141.74014766407009</v>
      </c>
      <c r="AK49" s="66">
        <f t="shared" si="4"/>
        <v>136.61884311945664</v>
      </c>
      <c r="AL49" s="66">
        <f t="shared" si="4"/>
        <v>144.23630926922192</v>
      </c>
      <c r="AM49" s="66">
        <f t="shared" si="4"/>
        <v>144.61241436555258</v>
      </c>
    </row>
    <row r="50" spans="11:39" ht="33.75" x14ac:dyDescent="0.2">
      <c r="K50" s="117" t="s">
        <v>212</v>
      </c>
      <c r="L50" s="66">
        <v>100</v>
      </c>
      <c r="M50" s="66">
        <v>101.76279244338795</v>
      </c>
      <c r="N50" s="66">
        <v>104.46765920180157</v>
      </c>
      <c r="O50" s="66">
        <v>107.60665582384586</v>
      </c>
      <c r="P50" s="66">
        <v>110.78068309771048</v>
      </c>
      <c r="Q50" s="66">
        <v>115.06067809333167</v>
      </c>
      <c r="R50" s="66">
        <v>117.51657700487925</v>
      </c>
      <c r="S50" s="66">
        <v>118.75516076566997</v>
      </c>
      <c r="T50" s="66">
        <v>119.77605404729137</v>
      </c>
      <c r="U50" s="66">
        <v>122.80370324033527</v>
      </c>
      <c r="V50" s="66">
        <v>125.10947078693857</v>
      </c>
      <c r="W50" s="66">
        <v>129.44076066558239</v>
      </c>
      <c r="X50" s="66">
        <v>133.49555861378707</v>
      </c>
      <c r="Y50" s="66">
        <v>134.348805204554</v>
      </c>
      <c r="Z50" s="66">
        <v>128.56999874890528</v>
      </c>
      <c r="AA50" s="66">
        <v>131.36744651570123</v>
      </c>
      <c r="AB50" s="66">
        <v>133.83085199549606</v>
      </c>
      <c r="AC50" s="66">
        <v>132.85499812335792</v>
      </c>
      <c r="AD50" s="66">
        <v>132.73489303140246</v>
      </c>
      <c r="AE50" s="66">
        <v>134.84799199299385</v>
      </c>
      <c r="AF50" s="66">
        <v>137.93068935318402</v>
      </c>
      <c r="AG50" s="66">
        <v>140.65056924809207</v>
      </c>
      <c r="AH50" s="66">
        <v>144.64656574502689</v>
      </c>
      <c r="AI50" s="66">
        <v>147.634179907419</v>
      </c>
      <c r="AJ50" s="66">
        <v>150.30026272988866</v>
      </c>
      <c r="AK50" s="66">
        <v>141.83660703115225</v>
      </c>
      <c r="AL50" s="66">
        <v>150.32028024521455</v>
      </c>
      <c r="AM50" s="66">
        <v>155.51357437758037</v>
      </c>
    </row>
    <row r="51" spans="11:39" x14ac:dyDescent="0.2">
      <c r="N51" s="5"/>
      <c r="O51" s="5"/>
    </row>
    <row r="52" spans="11:39" ht="12.75" customHeight="1" x14ac:dyDescent="0.2"/>
    <row r="53" spans="11:39" ht="11.25" customHeight="1" x14ac:dyDescent="0.2">
      <c r="L53" s="299"/>
      <c r="M53" s="170"/>
      <c r="N53" s="170"/>
      <c r="O53" s="170"/>
      <c r="P53" s="170"/>
      <c r="Q53" s="170"/>
      <c r="R53" s="170"/>
      <c r="S53" s="170"/>
      <c r="T53" s="170"/>
      <c r="U53" s="170"/>
      <c r="V53" s="170"/>
      <c r="W53" s="170"/>
      <c r="X53" s="170"/>
      <c r="Y53" s="170"/>
      <c r="Z53" s="170"/>
      <c r="AA53" s="170"/>
      <c r="AB53" s="170"/>
      <c r="AC53" s="170"/>
      <c r="AD53" s="170"/>
      <c r="AE53" s="170"/>
      <c r="AF53" s="170"/>
      <c r="AG53" s="170"/>
      <c r="AH53" s="170"/>
      <c r="AI53" s="170"/>
      <c r="AJ53" s="170"/>
      <c r="AK53" s="170"/>
      <c r="AL53" s="170"/>
      <c r="AM53" s="170"/>
    </row>
    <row r="59" spans="11:39" x14ac:dyDescent="0.2">
      <c r="N59" s="5"/>
      <c r="O59" s="5"/>
    </row>
    <row r="60" spans="11:39" x14ac:dyDescent="0.2">
      <c r="N60" s="5"/>
      <c r="O60" s="5"/>
    </row>
    <row r="61" spans="11:39" x14ac:dyDescent="0.2">
      <c r="N61" s="5"/>
      <c r="O61" s="5"/>
    </row>
    <row r="62" spans="11:39" x14ac:dyDescent="0.2">
      <c r="N62" s="5"/>
      <c r="O62" s="5"/>
    </row>
    <row r="63" spans="11:39" x14ac:dyDescent="0.2">
      <c r="N63" s="5"/>
      <c r="O63" s="5"/>
    </row>
    <row r="64" spans="11:39" x14ac:dyDescent="0.2">
      <c r="N64" s="5"/>
      <c r="O64" s="5"/>
    </row>
    <row r="65" spans="14:15" x14ac:dyDescent="0.2">
      <c r="N65" s="5"/>
      <c r="O65" s="5"/>
    </row>
    <row r="66" spans="14:15" x14ac:dyDescent="0.2">
      <c r="N66" s="5"/>
      <c r="O66" s="5"/>
    </row>
    <row r="67" spans="14:15" x14ac:dyDescent="0.2">
      <c r="N67" s="5"/>
      <c r="O67" s="5"/>
    </row>
    <row r="68" spans="14:15" x14ac:dyDescent="0.2">
      <c r="N68" s="5"/>
      <c r="O68" s="5"/>
    </row>
    <row r="69" spans="14:15" x14ac:dyDescent="0.2">
      <c r="N69" s="5"/>
      <c r="O69" s="5"/>
    </row>
    <row r="70" spans="14:15" x14ac:dyDescent="0.2">
      <c r="N70" s="5"/>
      <c r="O70" s="5"/>
    </row>
    <row r="71" spans="14:15" x14ac:dyDescent="0.2">
      <c r="N71" s="5"/>
      <c r="O71" s="5"/>
    </row>
    <row r="72" spans="14:15" x14ac:dyDescent="0.2">
      <c r="N72" s="5"/>
      <c r="O72" s="5"/>
    </row>
    <row r="73" spans="14:15" x14ac:dyDescent="0.2">
      <c r="N73" s="5"/>
      <c r="O73" s="5"/>
    </row>
    <row r="74" spans="14:15" x14ac:dyDescent="0.2">
      <c r="N74" s="5"/>
      <c r="O74" s="5"/>
    </row>
    <row r="75" spans="14:15" x14ac:dyDescent="0.2">
      <c r="N75" s="5"/>
      <c r="O75" s="5"/>
    </row>
  </sheetData>
  <mergeCells count="19">
    <mergeCell ref="B31:H31"/>
    <mergeCell ref="B33:I33"/>
    <mergeCell ref="D37:D38"/>
    <mergeCell ref="F37:F38"/>
    <mergeCell ref="H37:H38"/>
    <mergeCell ref="D35:D36"/>
    <mergeCell ref="F35:F36"/>
    <mergeCell ref="H35:H36"/>
    <mergeCell ref="G35:G36"/>
    <mergeCell ref="E35:E36"/>
    <mergeCell ref="E37:E38"/>
    <mergeCell ref="G37:G38"/>
    <mergeCell ref="I37:I38"/>
    <mergeCell ref="I35:I36"/>
    <mergeCell ref="O2:V2"/>
    <mergeCell ref="O29:V29"/>
    <mergeCell ref="B29:I29"/>
    <mergeCell ref="B30:I30"/>
    <mergeCell ref="B2:M2"/>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5"/>
  <dimension ref="A1:P54"/>
  <sheetViews>
    <sheetView zoomScaleNormal="100" workbookViewId="0">
      <selection activeCell="A44" sqref="A44:XFD44"/>
    </sheetView>
  </sheetViews>
  <sheetFormatPr defaultRowHeight="12.75" x14ac:dyDescent="0.2"/>
  <cols>
    <col min="1" max="1" width="3.7109375" customWidth="1"/>
    <col min="2" max="2" width="4" customWidth="1"/>
    <col min="3" max="6" width="12.7109375" customWidth="1"/>
    <col min="7" max="7" width="4" customWidth="1"/>
  </cols>
  <sheetData>
    <row r="1" spans="1:10" ht="15.75" x14ac:dyDescent="0.2">
      <c r="B1" s="766"/>
      <c r="C1" s="766"/>
      <c r="D1" s="1"/>
      <c r="G1" s="13" t="s">
        <v>169</v>
      </c>
    </row>
    <row r="2" spans="1:10" ht="18" x14ac:dyDescent="0.2">
      <c r="B2" s="772" t="s">
        <v>62</v>
      </c>
      <c r="C2" s="772"/>
      <c r="D2" s="772"/>
      <c r="E2" s="772"/>
      <c r="F2" s="772"/>
      <c r="G2" s="772"/>
      <c r="H2" s="19"/>
      <c r="I2" s="19"/>
      <c r="J2" s="19"/>
    </row>
    <row r="3" spans="1:10" ht="18" x14ac:dyDescent="0.2">
      <c r="B3" s="773" t="s">
        <v>250</v>
      </c>
      <c r="C3" s="773"/>
      <c r="D3" s="773"/>
      <c r="E3" s="773"/>
      <c r="F3" s="773"/>
      <c r="G3" s="773"/>
      <c r="H3" s="19"/>
      <c r="I3" s="19"/>
      <c r="J3" s="19"/>
    </row>
    <row r="4" spans="1:10" ht="12.75" customHeight="1" x14ac:dyDescent="0.2">
      <c r="B4" s="6"/>
      <c r="C4" s="767" t="s">
        <v>43</v>
      </c>
      <c r="D4" s="768"/>
      <c r="E4" s="769"/>
      <c r="F4" s="770" t="s">
        <v>96</v>
      </c>
    </row>
    <row r="5" spans="1:10" ht="37.5" customHeight="1" x14ac:dyDescent="0.2">
      <c r="B5" s="6"/>
      <c r="C5" s="88" t="s">
        <v>63</v>
      </c>
      <c r="D5" s="89" t="s">
        <v>64</v>
      </c>
      <c r="E5" s="90" t="s">
        <v>65</v>
      </c>
      <c r="F5" s="771"/>
    </row>
    <row r="6" spans="1:10" ht="15.75" customHeight="1" x14ac:dyDescent="0.2">
      <c r="A6" s="8"/>
      <c r="B6" s="9" t="s">
        <v>19</v>
      </c>
      <c r="C6" s="246" t="s">
        <v>59</v>
      </c>
      <c r="D6" s="319" t="s">
        <v>274</v>
      </c>
      <c r="E6" s="247">
        <v>120</v>
      </c>
      <c r="F6" s="248">
        <v>0.5</v>
      </c>
      <c r="G6" s="9" t="s">
        <v>19</v>
      </c>
    </row>
    <row r="7" spans="1:10" ht="18.75" customHeight="1" x14ac:dyDescent="0.2">
      <c r="A7" s="8"/>
      <c r="B7" s="76" t="s">
        <v>3</v>
      </c>
      <c r="C7" s="243">
        <v>50</v>
      </c>
      <c r="D7" s="242">
        <v>90</v>
      </c>
      <c r="E7" s="244" t="s">
        <v>289</v>
      </c>
      <c r="F7" s="239">
        <v>0.5</v>
      </c>
      <c r="G7" s="76" t="s">
        <v>3</v>
      </c>
      <c r="H7" s="203"/>
    </row>
    <row r="8" spans="1:10" x14ac:dyDescent="0.2">
      <c r="A8" s="8"/>
      <c r="B8" s="10" t="s">
        <v>5</v>
      </c>
      <c r="C8" s="249">
        <v>50</v>
      </c>
      <c r="D8" s="241" t="s">
        <v>276</v>
      </c>
      <c r="E8" s="240">
        <v>130</v>
      </c>
      <c r="F8" s="250">
        <v>0</v>
      </c>
      <c r="G8" s="10" t="s">
        <v>5</v>
      </c>
      <c r="H8" s="203"/>
    </row>
    <row r="9" spans="1:10" x14ac:dyDescent="0.2">
      <c r="A9" s="8"/>
      <c r="B9" s="76" t="s">
        <v>16</v>
      </c>
      <c r="C9" s="243">
        <v>50</v>
      </c>
      <c r="D9" s="242">
        <v>80</v>
      </c>
      <c r="E9" s="238" t="s">
        <v>195</v>
      </c>
      <c r="F9" s="237">
        <v>0.5</v>
      </c>
      <c r="G9" s="76" t="s">
        <v>16</v>
      </c>
      <c r="H9" s="320"/>
    </row>
    <row r="10" spans="1:10" x14ac:dyDescent="0.2">
      <c r="A10" s="8"/>
      <c r="B10" s="10" t="s">
        <v>20</v>
      </c>
      <c r="C10" s="251">
        <v>50</v>
      </c>
      <c r="D10" s="241">
        <v>100</v>
      </c>
      <c r="E10" s="252" t="s">
        <v>66</v>
      </c>
      <c r="F10" s="61">
        <v>0.5</v>
      </c>
      <c r="G10" s="10" t="s">
        <v>20</v>
      </c>
      <c r="H10" s="320"/>
    </row>
    <row r="11" spans="1:10" ht="14.25" customHeight="1" x14ac:dyDescent="0.2">
      <c r="A11" s="8"/>
      <c r="B11" s="76" t="s">
        <v>6</v>
      </c>
      <c r="C11" s="243">
        <v>50</v>
      </c>
      <c r="D11" s="253" t="s">
        <v>214</v>
      </c>
      <c r="E11" s="238">
        <v>90</v>
      </c>
      <c r="F11" s="237">
        <v>0.2</v>
      </c>
      <c r="G11" s="76" t="s">
        <v>6</v>
      </c>
      <c r="H11" s="320"/>
    </row>
    <row r="12" spans="1:10" x14ac:dyDescent="0.2">
      <c r="A12" s="8"/>
      <c r="B12" s="10" t="s">
        <v>23</v>
      </c>
      <c r="C12" s="249">
        <v>50</v>
      </c>
      <c r="D12" s="318" t="s">
        <v>277</v>
      </c>
      <c r="E12" s="240">
        <v>120</v>
      </c>
      <c r="F12" s="61">
        <v>0.5</v>
      </c>
      <c r="G12" s="10" t="s">
        <v>23</v>
      </c>
      <c r="H12" s="320"/>
    </row>
    <row r="13" spans="1:10" x14ac:dyDescent="0.2">
      <c r="A13" s="8"/>
      <c r="B13" s="76" t="s">
        <v>17</v>
      </c>
      <c r="C13" s="243">
        <v>50</v>
      </c>
      <c r="D13" s="253" t="s">
        <v>290</v>
      </c>
      <c r="E13" s="244" t="s">
        <v>281</v>
      </c>
      <c r="F13" s="237">
        <v>0.5</v>
      </c>
      <c r="G13" s="76" t="s">
        <v>17</v>
      </c>
      <c r="H13" s="320"/>
    </row>
    <row r="14" spans="1:10" x14ac:dyDescent="0.2">
      <c r="A14" s="8"/>
      <c r="B14" s="10" t="s">
        <v>21</v>
      </c>
      <c r="C14" s="249">
        <v>50</v>
      </c>
      <c r="D14" s="318" t="s">
        <v>275</v>
      </c>
      <c r="E14" s="240" t="s">
        <v>291</v>
      </c>
      <c r="F14" s="61">
        <v>0.5</v>
      </c>
      <c r="G14" s="10" t="s">
        <v>21</v>
      </c>
      <c r="H14" s="320"/>
    </row>
    <row r="15" spans="1:10" ht="17.25" customHeight="1" x14ac:dyDescent="0.2">
      <c r="A15" s="8"/>
      <c r="B15" s="76" t="s">
        <v>22</v>
      </c>
      <c r="C15" s="243">
        <v>50</v>
      </c>
      <c r="D15" s="253" t="s">
        <v>292</v>
      </c>
      <c r="E15" s="238" t="s">
        <v>281</v>
      </c>
      <c r="F15" s="237">
        <v>0.5</v>
      </c>
      <c r="G15" s="76" t="s">
        <v>22</v>
      </c>
      <c r="H15" s="320"/>
    </row>
    <row r="16" spans="1:10" ht="17.25" customHeight="1" x14ac:dyDescent="0.2">
      <c r="A16" s="8"/>
      <c r="B16" s="10" t="s">
        <v>42</v>
      </c>
      <c r="C16" s="249">
        <v>50</v>
      </c>
      <c r="D16" s="318" t="s">
        <v>214</v>
      </c>
      <c r="E16" s="252">
        <v>130</v>
      </c>
      <c r="F16" s="61">
        <v>0.5</v>
      </c>
      <c r="G16" s="10" t="s">
        <v>42</v>
      </c>
      <c r="H16" s="320"/>
      <c r="I16" s="320"/>
    </row>
    <row r="17" spans="1:16" x14ac:dyDescent="0.2">
      <c r="A17" s="8"/>
      <c r="B17" s="76" t="s">
        <v>24</v>
      </c>
      <c r="C17" s="243">
        <v>50</v>
      </c>
      <c r="D17" s="253" t="s">
        <v>214</v>
      </c>
      <c r="E17" s="244">
        <v>130</v>
      </c>
      <c r="F17" s="237">
        <v>0.5</v>
      </c>
      <c r="G17" s="76" t="s">
        <v>24</v>
      </c>
      <c r="H17" s="320"/>
    </row>
    <row r="18" spans="1:16" x14ac:dyDescent="0.2">
      <c r="A18" s="8"/>
      <c r="B18" s="10" t="s">
        <v>4</v>
      </c>
      <c r="C18" s="249" t="s">
        <v>278</v>
      </c>
      <c r="D18" s="241">
        <v>80</v>
      </c>
      <c r="E18" s="252">
        <v>100</v>
      </c>
      <c r="F18" s="61">
        <v>0.5</v>
      </c>
      <c r="G18" s="10" t="s">
        <v>4</v>
      </c>
      <c r="H18" s="320"/>
    </row>
    <row r="19" spans="1:16" x14ac:dyDescent="0.2">
      <c r="A19" s="8"/>
      <c r="B19" s="76" t="s">
        <v>8</v>
      </c>
      <c r="C19" s="243">
        <v>50</v>
      </c>
      <c r="D19" s="253">
        <v>90</v>
      </c>
      <c r="E19" s="238" t="s">
        <v>32</v>
      </c>
      <c r="F19" s="237">
        <v>0.5</v>
      </c>
      <c r="G19" s="76" t="s">
        <v>8</v>
      </c>
      <c r="H19" s="320"/>
    </row>
    <row r="20" spans="1:16" x14ac:dyDescent="0.2">
      <c r="A20" s="8"/>
      <c r="B20" s="10" t="s">
        <v>9</v>
      </c>
      <c r="C20" s="249">
        <v>50</v>
      </c>
      <c r="D20" s="318" t="s">
        <v>279</v>
      </c>
      <c r="E20" s="252" t="s">
        <v>281</v>
      </c>
      <c r="F20" s="61">
        <v>0.4</v>
      </c>
      <c r="G20" s="10" t="s">
        <v>9</v>
      </c>
      <c r="H20" s="320"/>
    </row>
    <row r="21" spans="1:16" ht="12" customHeight="1" x14ac:dyDescent="0.2">
      <c r="A21" s="8"/>
      <c r="B21" s="76" t="s">
        <v>25</v>
      </c>
      <c r="C21" s="243">
        <v>50</v>
      </c>
      <c r="D21" s="242">
        <v>90</v>
      </c>
      <c r="E21" s="238" t="s">
        <v>195</v>
      </c>
      <c r="F21" s="239">
        <v>0.5</v>
      </c>
      <c r="G21" s="76" t="s">
        <v>25</v>
      </c>
      <c r="H21" s="320"/>
    </row>
    <row r="22" spans="1:16" x14ac:dyDescent="0.2">
      <c r="A22" s="8"/>
      <c r="B22" s="10" t="s">
        <v>7</v>
      </c>
      <c r="C22" s="249">
        <v>50</v>
      </c>
      <c r="D22" s="318" t="s">
        <v>214</v>
      </c>
      <c r="E22" s="252" t="s">
        <v>281</v>
      </c>
      <c r="F22" s="250">
        <v>0</v>
      </c>
      <c r="G22" s="10" t="s">
        <v>7</v>
      </c>
      <c r="H22" s="320"/>
    </row>
    <row r="23" spans="1:16" x14ac:dyDescent="0.2">
      <c r="A23" s="8"/>
      <c r="B23" s="77" t="s">
        <v>10</v>
      </c>
      <c r="C23" s="254" t="s">
        <v>293</v>
      </c>
      <c r="D23" s="253" t="s">
        <v>294</v>
      </c>
      <c r="E23" s="244">
        <v>80</v>
      </c>
      <c r="F23" s="237">
        <v>0.8</v>
      </c>
      <c r="G23" s="77" t="s">
        <v>10</v>
      </c>
      <c r="H23" s="320"/>
    </row>
    <row r="24" spans="1:16" x14ac:dyDescent="0.2">
      <c r="A24" s="8"/>
      <c r="B24" s="10" t="s">
        <v>18</v>
      </c>
      <c r="C24" s="249">
        <v>50</v>
      </c>
      <c r="D24" s="318" t="s">
        <v>216</v>
      </c>
      <c r="E24" s="240" t="s">
        <v>295</v>
      </c>
      <c r="F24" s="61">
        <v>0.5</v>
      </c>
      <c r="G24" s="10" t="s">
        <v>18</v>
      </c>
      <c r="H24" s="320"/>
    </row>
    <row r="25" spans="1:16" x14ac:dyDescent="0.2">
      <c r="A25" s="8"/>
      <c r="B25" s="76" t="s">
        <v>26</v>
      </c>
      <c r="C25" s="254">
        <v>50</v>
      </c>
      <c r="D25" s="242">
        <v>100</v>
      </c>
      <c r="E25" s="244">
        <v>130</v>
      </c>
      <c r="F25" s="237">
        <v>0.5</v>
      </c>
      <c r="G25" s="76" t="s">
        <v>26</v>
      </c>
      <c r="H25" s="320"/>
    </row>
    <row r="26" spans="1:16" x14ac:dyDescent="0.2">
      <c r="A26" s="8"/>
      <c r="B26" s="10" t="s">
        <v>11</v>
      </c>
      <c r="C26" s="251" t="s">
        <v>284</v>
      </c>
      <c r="D26" s="318" t="s">
        <v>280</v>
      </c>
      <c r="E26" s="240" t="s">
        <v>282</v>
      </c>
      <c r="F26" s="61">
        <v>0.2</v>
      </c>
      <c r="G26" s="10" t="s">
        <v>11</v>
      </c>
      <c r="H26" s="320"/>
    </row>
    <row r="27" spans="1:16" ht="15" customHeight="1" x14ac:dyDescent="0.2">
      <c r="A27" s="8"/>
      <c r="B27" s="76" t="s">
        <v>27</v>
      </c>
      <c r="C27" s="243">
        <v>50</v>
      </c>
      <c r="D27" s="253" t="s">
        <v>214</v>
      </c>
      <c r="E27" s="244" t="s">
        <v>296</v>
      </c>
      <c r="F27" s="239">
        <v>0.5</v>
      </c>
      <c r="G27" s="76" t="s">
        <v>27</v>
      </c>
      <c r="H27" s="320"/>
    </row>
    <row r="28" spans="1:16" x14ac:dyDescent="0.2">
      <c r="A28" s="8"/>
      <c r="B28" s="10" t="s">
        <v>12</v>
      </c>
      <c r="C28" s="251">
        <v>50</v>
      </c>
      <c r="D28" s="318" t="s">
        <v>280</v>
      </c>
      <c r="E28" s="240">
        <v>130</v>
      </c>
      <c r="F28" s="250">
        <v>0</v>
      </c>
      <c r="G28" s="10" t="s">
        <v>12</v>
      </c>
      <c r="H28" s="320"/>
    </row>
    <row r="29" spans="1:16" x14ac:dyDescent="0.2">
      <c r="A29" s="8"/>
      <c r="B29" s="76" t="s">
        <v>14</v>
      </c>
      <c r="C29" s="254" t="s">
        <v>59</v>
      </c>
      <c r="D29" s="253" t="s">
        <v>290</v>
      </c>
      <c r="E29" s="244" t="s">
        <v>281</v>
      </c>
      <c r="F29" s="239">
        <v>0.5</v>
      </c>
      <c r="G29" s="76" t="s">
        <v>14</v>
      </c>
      <c r="H29" s="320"/>
    </row>
    <row r="30" spans="1:16" x14ac:dyDescent="0.2">
      <c r="A30" s="8"/>
      <c r="B30" s="10" t="s">
        <v>13</v>
      </c>
      <c r="C30" s="249">
        <v>50</v>
      </c>
      <c r="D30" s="241">
        <v>90</v>
      </c>
      <c r="E30" s="240">
        <v>130</v>
      </c>
      <c r="F30" s="250">
        <v>0</v>
      </c>
      <c r="G30" s="10" t="s">
        <v>13</v>
      </c>
      <c r="H30" s="320"/>
    </row>
    <row r="31" spans="1:16" x14ac:dyDescent="0.2">
      <c r="A31" s="8"/>
      <c r="B31" s="76" t="s">
        <v>28</v>
      </c>
      <c r="C31" s="243">
        <v>50</v>
      </c>
      <c r="D31" s="242">
        <v>80</v>
      </c>
      <c r="E31" s="238" t="s">
        <v>283</v>
      </c>
      <c r="F31" s="321">
        <v>0.22</v>
      </c>
      <c r="G31" s="76" t="s">
        <v>28</v>
      </c>
      <c r="H31" s="320"/>
    </row>
    <row r="32" spans="1:16" ht="14.25" customHeight="1" x14ac:dyDescent="0.2">
      <c r="A32" s="8"/>
      <c r="B32" s="11" t="s">
        <v>29</v>
      </c>
      <c r="C32" s="364">
        <v>50</v>
      </c>
      <c r="D32" s="362">
        <v>70</v>
      </c>
      <c r="E32" s="365">
        <v>110</v>
      </c>
      <c r="F32" s="363">
        <v>0.2</v>
      </c>
      <c r="G32" s="10" t="s">
        <v>29</v>
      </c>
      <c r="P32" s="2"/>
    </row>
    <row r="33" spans="1:16" x14ac:dyDescent="0.2">
      <c r="A33" s="8"/>
      <c r="B33" s="76" t="s">
        <v>1</v>
      </c>
      <c r="C33" s="254">
        <v>50</v>
      </c>
      <c r="D33" s="253" t="s">
        <v>275</v>
      </c>
      <c r="E33" s="244" t="s">
        <v>32</v>
      </c>
      <c r="F33" s="239">
        <v>0.5</v>
      </c>
      <c r="G33" s="529" t="s">
        <v>1</v>
      </c>
      <c r="M33" s="2"/>
      <c r="N33" s="2"/>
      <c r="O33" s="2"/>
      <c r="P33" s="2"/>
    </row>
    <row r="34" spans="1:16" ht="17.25" customHeight="1" x14ac:dyDescent="0.2">
      <c r="A34" s="8"/>
      <c r="B34" s="10" t="s">
        <v>30</v>
      </c>
      <c r="C34" s="249">
        <v>50</v>
      </c>
      <c r="D34" s="241">
        <v>80</v>
      </c>
      <c r="E34" s="240" t="s">
        <v>218</v>
      </c>
      <c r="F34" s="250">
        <v>0.2</v>
      </c>
      <c r="G34" s="10" t="s">
        <v>30</v>
      </c>
    </row>
    <row r="35" spans="1:16" x14ac:dyDescent="0.2">
      <c r="A35" s="8"/>
      <c r="B35" s="78" t="s">
        <v>2</v>
      </c>
      <c r="C35" s="477">
        <v>50</v>
      </c>
      <c r="D35" s="478" t="s">
        <v>277</v>
      </c>
      <c r="E35" s="479" t="s">
        <v>296</v>
      </c>
      <c r="F35" s="480">
        <v>0.5</v>
      </c>
      <c r="G35" s="78" t="s">
        <v>2</v>
      </c>
    </row>
    <row r="36" spans="1:16" x14ac:dyDescent="0.2">
      <c r="A36" s="8"/>
      <c r="B36" s="10" t="s">
        <v>367</v>
      </c>
      <c r="C36" s="251">
        <v>60</v>
      </c>
      <c r="D36" s="318">
        <v>100</v>
      </c>
      <c r="E36" s="240">
        <v>130</v>
      </c>
      <c r="F36" s="250">
        <v>0.3</v>
      </c>
      <c r="G36" s="10" t="s">
        <v>367</v>
      </c>
    </row>
    <row r="37" spans="1:16" ht="11.25" customHeight="1" x14ac:dyDescent="0.2">
      <c r="A37" s="8"/>
      <c r="B37" s="196" t="s">
        <v>203</v>
      </c>
      <c r="C37" s="519">
        <v>50</v>
      </c>
      <c r="D37" s="520" t="s">
        <v>277</v>
      </c>
      <c r="E37" s="521">
        <v>130</v>
      </c>
      <c r="F37" s="522">
        <v>0.3</v>
      </c>
      <c r="G37" s="196" t="s">
        <v>203</v>
      </c>
      <c r="M37" s="2"/>
      <c r="N37" s="2"/>
      <c r="O37" s="2"/>
      <c r="P37" s="2"/>
    </row>
    <row r="38" spans="1:16" ht="11.25" customHeight="1" x14ac:dyDescent="0.2">
      <c r="A38" s="8"/>
      <c r="B38" s="10" t="s">
        <v>368</v>
      </c>
      <c r="C38" s="249">
        <v>50</v>
      </c>
      <c r="D38" s="241" t="s">
        <v>369</v>
      </c>
      <c r="E38" s="240"/>
      <c r="F38" s="250">
        <v>0.3</v>
      </c>
      <c r="G38" s="10" t="s">
        <v>368</v>
      </c>
      <c r="J38" s="2"/>
      <c r="M38" s="2"/>
      <c r="N38" s="2"/>
      <c r="O38" s="2"/>
      <c r="P38" s="2"/>
    </row>
    <row r="39" spans="1:16" x14ac:dyDescent="0.2">
      <c r="A39" s="8"/>
      <c r="B39" s="76" t="s">
        <v>97</v>
      </c>
      <c r="C39" s="254">
        <v>50</v>
      </c>
      <c r="D39" s="253" t="s">
        <v>277</v>
      </c>
      <c r="E39" s="244">
        <v>120</v>
      </c>
      <c r="F39" s="239">
        <v>0.5</v>
      </c>
      <c r="G39" s="76" t="s">
        <v>97</v>
      </c>
      <c r="M39" s="2"/>
      <c r="N39" s="2"/>
      <c r="O39" s="2"/>
      <c r="P39" s="2"/>
    </row>
    <row r="40" spans="1:16" x14ac:dyDescent="0.2">
      <c r="A40" s="387"/>
      <c r="B40" s="10" t="s">
        <v>205</v>
      </c>
      <c r="C40" s="249">
        <v>40</v>
      </c>
      <c r="D40" s="241" t="s">
        <v>275</v>
      </c>
      <c r="E40" s="240">
        <v>110</v>
      </c>
      <c r="F40" s="250">
        <v>0.1</v>
      </c>
      <c r="G40" s="10" t="s">
        <v>205</v>
      </c>
      <c r="M40" s="2"/>
      <c r="N40" s="2"/>
      <c r="O40" s="2"/>
      <c r="P40" s="2"/>
    </row>
    <row r="41" spans="1:16" x14ac:dyDescent="0.2">
      <c r="A41" s="387"/>
      <c r="B41" s="76" t="s">
        <v>204</v>
      </c>
      <c r="C41" s="254">
        <v>60</v>
      </c>
      <c r="D41" s="253" t="s">
        <v>277</v>
      </c>
      <c r="E41" s="244">
        <v>120</v>
      </c>
      <c r="F41" s="239">
        <v>0.5</v>
      </c>
      <c r="G41" s="76" t="s">
        <v>204</v>
      </c>
      <c r="M41" s="2"/>
      <c r="N41" s="6"/>
      <c r="O41" s="2"/>
      <c r="P41" s="2"/>
    </row>
    <row r="42" spans="1:16" x14ac:dyDescent="0.2">
      <c r="A42" s="8"/>
      <c r="B42" s="10" t="s">
        <v>15</v>
      </c>
      <c r="C42" s="249">
        <v>50</v>
      </c>
      <c r="D42" s="241" t="s">
        <v>276</v>
      </c>
      <c r="E42" s="240">
        <v>120</v>
      </c>
      <c r="F42" s="250">
        <v>0.5</v>
      </c>
      <c r="G42" s="10" t="s">
        <v>15</v>
      </c>
      <c r="M42" s="2"/>
      <c r="N42" s="2"/>
      <c r="O42" s="2"/>
      <c r="P42" s="2"/>
    </row>
    <row r="43" spans="1:16" ht="12" customHeight="1" x14ac:dyDescent="0.2">
      <c r="A43" s="387"/>
      <c r="B43" s="524" t="s">
        <v>371</v>
      </c>
      <c r="C43" s="525">
        <v>50</v>
      </c>
      <c r="D43" s="525">
        <v>90</v>
      </c>
      <c r="E43" s="526">
        <v>130</v>
      </c>
      <c r="F43" s="527">
        <v>0</v>
      </c>
      <c r="G43" s="528" t="s">
        <v>371</v>
      </c>
      <c r="M43" s="2"/>
      <c r="N43" s="2"/>
      <c r="O43" s="2"/>
      <c r="P43" s="2"/>
    </row>
    <row r="44" spans="1:16" x14ac:dyDescent="0.2">
      <c r="A44" s="387"/>
      <c r="B44" s="506" t="s">
        <v>370</v>
      </c>
      <c r="C44" s="241">
        <v>48</v>
      </c>
      <c r="D44" s="241">
        <v>96</v>
      </c>
      <c r="E44" s="245">
        <v>112</v>
      </c>
      <c r="F44" s="523">
        <v>0.8</v>
      </c>
      <c r="G44" s="39" t="s">
        <v>370</v>
      </c>
      <c r="M44" s="2"/>
      <c r="N44" s="2"/>
      <c r="O44" s="2"/>
      <c r="P44" s="2"/>
    </row>
    <row r="45" spans="1:16" x14ac:dyDescent="0.2">
      <c r="B45" s="775" t="s">
        <v>297</v>
      </c>
      <c r="C45" s="775"/>
      <c r="D45" s="775"/>
      <c r="E45" s="775"/>
      <c r="F45" s="775"/>
      <c r="G45" s="775"/>
    </row>
    <row r="46" spans="1:16" x14ac:dyDescent="0.2">
      <c r="B46" s="776" t="s">
        <v>257</v>
      </c>
      <c r="C46" s="776"/>
      <c r="D46" s="776"/>
      <c r="E46" s="776"/>
      <c r="F46" s="776"/>
      <c r="G46" s="776"/>
      <c r="H46" s="20"/>
      <c r="I46" s="20"/>
      <c r="J46" s="21"/>
    </row>
    <row r="47" spans="1:16" ht="24.75" customHeight="1" x14ac:dyDescent="0.2">
      <c r="B47" s="774" t="s">
        <v>366</v>
      </c>
      <c r="C47" s="774"/>
      <c r="D47" s="774"/>
      <c r="E47" s="774"/>
      <c r="F47" s="774"/>
      <c r="G47" s="774"/>
      <c r="H47" s="743"/>
      <c r="I47" s="762"/>
      <c r="J47" s="762"/>
      <c r="K47" s="762"/>
    </row>
    <row r="48" spans="1:16" ht="30.75" customHeight="1" x14ac:dyDescent="0.2">
      <c r="B48" s="764" t="s">
        <v>360</v>
      </c>
      <c r="C48" s="761"/>
      <c r="D48" s="761"/>
      <c r="E48" s="761"/>
      <c r="F48" s="761"/>
      <c r="G48" s="761"/>
      <c r="H48" s="14"/>
      <c r="I48" s="14"/>
      <c r="J48" s="14"/>
    </row>
    <row r="49" spans="2:10" ht="69" customHeight="1" x14ac:dyDescent="0.2">
      <c r="B49" s="765" t="s">
        <v>353</v>
      </c>
      <c r="C49" s="763"/>
      <c r="D49" s="763"/>
      <c r="E49" s="763"/>
      <c r="F49" s="763"/>
      <c r="G49" s="763"/>
      <c r="H49" s="14"/>
      <c r="I49" s="14"/>
      <c r="J49" s="14"/>
    </row>
    <row r="50" spans="2:10" ht="14.25" customHeight="1" x14ac:dyDescent="0.2">
      <c r="B50" s="761" t="s">
        <v>37</v>
      </c>
      <c r="C50" s="761"/>
      <c r="D50" s="761"/>
      <c r="E50" s="761"/>
      <c r="F50" s="761"/>
      <c r="G50" s="761"/>
      <c r="H50" s="22"/>
      <c r="I50" s="22"/>
      <c r="J50" s="22"/>
    </row>
    <row r="51" spans="2:10" ht="24.75" customHeight="1" x14ac:dyDescent="0.2">
      <c r="B51" s="761" t="s">
        <v>144</v>
      </c>
      <c r="C51" s="761"/>
      <c r="D51" s="761"/>
      <c r="E51" s="761"/>
      <c r="F51" s="761"/>
      <c r="G51" s="761"/>
    </row>
    <row r="52" spans="2:10" ht="23.25" customHeight="1" x14ac:dyDescent="0.2">
      <c r="B52" s="764" t="s">
        <v>215</v>
      </c>
      <c r="C52" s="761"/>
      <c r="D52" s="761"/>
      <c r="E52" s="761"/>
      <c r="F52" s="761"/>
      <c r="G52" s="761"/>
    </row>
    <row r="53" spans="2:10" ht="14.25" customHeight="1" x14ac:dyDescent="0.2">
      <c r="B53" s="761" t="s">
        <v>149</v>
      </c>
      <c r="C53" s="761"/>
      <c r="D53" s="761"/>
      <c r="E53" s="761"/>
      <c r="F53" s="761"/>
      <c r="G53" s="761"/>
    </row>
    <row r="54" spans="2:10" ht="26.25" customHeight="1" x14ac:dyDescent="0.2">
      <c r="B54" s="763" t="s">
        <v>150</v>
      </c>
      <c r="C54" s="763"/>
      <c r="D54" s="763"/>
      <c r="E54" s="763"/>
      <c r="F54" s="763"/>
      <c r="G54" s="763"/>
    </row>
  </sheetData>
  <mergeCells count="16">
    <mergeCell ref="B1:C1"/>
    <mergeCell ref="C4:E4"/>
    <mergeCell ref="F4:F5"/>
    <mergeCell ref="B48:G48"/>
    <mergeCell ref="B2:G2"/>
    <mergeCell ref="B3:G3"/>
    <mergeCell ref="B47:G47"/>
    <mergeCell ref="B45:G45"/>
    <mergeCell ref="B46:G46"/>
    <mergeCell ref="B50:G50"/>
    <mergeCell ref="H47:K47"/>
    <mergeCell ref="B54:G54"/>
    <mergeCell ref="B51:G51"/>
    <mergeCell ref="B52:G52"/>
    <mergeCell ref="B53:G53"/>
    <mergeCell ref="B49:G49"/>
  </mergeCells>
  <phoneticPr fontId="4" type="noConversion"/>
  <hyperlinks>
    <hyperlink ref="B47" r:id="rId1" display="https://ec.europa.eu/transport/road_safety/going_abroad/search_en.htm" xr:uid="{00000000-0004-0000-0300-000000000000}"/>
  </hyperlinks>
  <printOptions horizontalCentered="1"/>
  <pageMargins left="0.6692913385826772" right="0.27559055118110237" top="0.51181102362204722" bottom="0.27559055118110237" header="0" footer="0"/>
  <pageSetup paperSize="9" orientation="portrait" r:id="rId2"/>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K63"/>
  <sheetViews>
    <sheetView zoomScaleNormal="100" workbookViewId="0">
      <selection activeCell="L49" sqref="L49"/>
    </sheetView>
  </sheetViews>
  <sheetFormatPr defaultRowHeight="12.75" x14ac:dyDescent="0.2"/>
  <cols>
    <col min="1" max="1" width="3.7109375" customWidth="1"/>
    <col min="2" max="2" width="5.140625" customWidth="1"/>
    <col min="3" max="4" width="8.7109375" customWidth="1"/>
    <col min="5" max="9" width="10.7109375" customWidth="1"/>
    <col min="10" max="10" width="4" customWidth="1"/>
  </cols>
  <sheetData>
    <row r="1" spans="1:11" ht="14.25" customHeight="1" x14ac:dyDescent="0.2">
      <c r="B1" s="163"/>
      <c r="C1" s="163"/>
      <c r="D1" s="163"/>
      <c r="E1" s="163"/>
      <c r="F1" s="1"/>
      <c r="J1" s="13" t="s">
        <v>170</v>
      </c>
    </row>
    <row r="2" spans="1:11" ht="30" customHeight="1" x14ac:dyDescent="0.2">
      <c r="B2" s="772" t="s">
        <v>62</v>
      </c>
      <c r="C2" s="772"/>
      <c r="D2" s="772"/>
      <c r="E2" s="772"/>
      <c r="F2" s="772"/>
      <c r="G2" s="772"/>
      <c r="H2" s="772"/>
      <c r="I2" s="772"/>
      <c r="J2" s="772"/>
      <c r="K2" s="19"/>
    </row>
    <row r="3" spans="1:11" ht="15" customHeight="1" x14ac:dyDescent="0.2">
      <c r="B3" s="773" t="s">
        <v>251</v>
      </c>
      <c r="C3" s="773"/>
      <c r="D3" s="773"/>
      <c r="E3" s="773"/>
      <c r="F3" s="773"/>
      <c r="G3" s="773"/>
      <c r="H3" s="773"/>
      <c r="I3" s="773"/>
      <c r="J3" s="17"/>
      <c r="K3" s="17"/>
    </row>
    <row r="4" spans="1:11" ht="12.75" customHeight="1" x14ac:dyDescent="0.2">
      <c r="B4" s="781" t="s">
        <v>352</v>
      </c>
      <c r="C4" s="782"/>
      <c r="D4" s="782"/>
      <c r="E4" s="782"/>
      <c r="F4" s="782"/>
      <c r="G4" s="782"/>
      <c r="H4" s="782"/>
      <c r="I4" s="782"/>
      <c r="J4" s="782"/>
      <c r="K4" s="17"/>
    </row>
    <row r="5" spans="1:11" ht="24" customHeight="1" x14ac:dyDescent="0.2">
      <c r="B5" s="6"/>
      <c r="C5" s="779" t="s">
        <v>151</v>
      </c>
      <c r="D5" s="779" t="s">
        <v>152</v>
      </c>
      <c r="E5" s="767" t="s">
        <v>46</v>
      </c>
      <c r="F5" s="769"/>
      <c r="G5" s="767" t="s">
        <v>44</v>
      </c>
      <c r="H5" s="769"/>
      <c r="I5" s="71" t="s">
        <v>45</v>
      </c>
    </row>
    <row r="6" spans="1:11" ht="20.25" customHeight="1" x14ac:dyDescent="0.2">
      <c r="B6" s="6"/>
      <c r="C6" s="780"/>
      <c r="D6" s="780"/>
      <c r="E6" s="91" t="s">
        <v>47</v>
      </c>
      <c r="F6" s="92" t="s">
        <v>48</v>
      </c>
      <c r="G6" s="93" t="s">
        <v>49</v>
      </c>
      <c r="H6" s="94" t="s">
        <v>50</v>
      </c>
      <c r="I6" s="72" t="s">
        <v>50</v>
      </c>
    </row>
    <row r="7" spans="1:11" ht="12.75" customHeight="1" x14ac:dyDescent="0.2">
      <c r="A7" s="8"/>
      <c r="B7" s="441" t="s">
        <v>321</v>
      </c>
      <c r="C7" s="442">
        <v>10</v>
      </c>
      <c r="D7" s="442">
        <v>12</v>
      </c>
      <c r="E7" s="443" t="s">
        <v>57</v>
      </c>
      <c r="F7" s="444">
        <v>26</v>
      </c>
      <c r="G7" s="443">
        <v>39</v>
      </c>
      <c r="H7" s="444">
        <v>44</v>
      </c>
      <c r="I7" s="445" t="s">
        <v>55</v>
      </c>
      <c r="J7" s="9" t="s">
        <v>19</v>
      </c>
    </row>
    <row r="8" spans="1:11" ht="12.75" customHeight="1" x14ac:dyDescent="0.2">
      <c r="A8" s="8"/>
      <c r="B8" s="446" t="s">
        <v>3</v>
      </c>
      <c r="C8" s="447">
        <v>10</v>
      </c>
      <c r="D8" s="447">
        <v>11.5</v>
      </c>
      <c r="E8" s="448" t="s">
        <v>51</v>
      </c>
      <c r="F8" s="449" t="s">
        <v>323</v>
      </c>
      <c r="G8" s="448">
        <v>36</v>
      </c>
      <c r="H8" s="449">
        <v>40</v>
      </c>
      <c r="I8" s="450">
        <v>40</v>
      </c>
      <c r="J8" s="76" t="s">
        <v>3</v>
      </c>
    </row>
    <row r="9" spans="1:11" ht="12.75" customHeight="1" x14ac:dyDescent="0.2">
      <c r="A9" s="8"/>
      <c r="B9" s="451" t="s">
        <v>5</v>
      </c>
      <c r="C9" s="452">
        <v>10</v>
      </c>
      <c r="D9" s="452">
        <v>11.5</v>
      </c>
      <c r="E9" s="453">
        <v>18</v>
      </c>
      <c r="F9" s="454" t="s">
        <v>323</v>
      </c>
      <c r="G9" s="453" t="s">
        <v>227</v>
      </c>
      <c r="H9" s="454" t="s">
        <v>217</v>
      </c>
      <c r="I9" s="455" t="s">
        <v>217</v>
      </c>
      <c r="J9" s="10" t="s">
        <v>5</v>
      </c>
    </row>
    <row r="10" spans="1:11" ht="12.75" customHeight="1" x14ac:dyDescent="0.2">
      <c r="A10" s="8"/>
      <c r="B10" s="446" t="s">
        <v>326</v>
      </c>
      <c r="C10" s="447">
        <v>10</v>
      </c>
      <c r="D10" s="447">
        <v>11.5</v>
      </c>
      <c r="E10" s="448" t="s">
        <v>51</v>
      </c>
      <c r="F10" s="449" t="s">
        <v>334</v>
      </c>
      <c r="G10" s="448" t="s">
        <v>60</v>
      </c>
      <c r="H10" s="449" t="s">
        <v>331</v>
      </c>
      <c r="I10" s="449" t="s">
        <v>331</v>
      </c>
      <c r="J10" s="76" t="s">
        <v>16</v>
      </c>
    </row>
    <row r="11" spans="1:11" ht="12.75" customHeight="1" x14ac:dyDescent="0.2">
      <c r="A11" s="8"/>
      <c r="B11" s="451" t="s">
        <v>20</v>
      </c>
      <c r="C11" s="452">
        <v>10</v>
      </c>
      <c r="D11" s="452">
        <v>11.5</v>
      </c>
      <c r="E11" s="453" t="s">
        <v>329</v>
      </c>
      <c r="F11" s="454" t="s">
        <v>330</v>
      </c>
      <c r="G11" s="453" t="s">
        <v>53</v>
      </c>
      <c r="H11" s="454" t="s">
        <v>337</v>
      </c>
      <c r="I11" s="455" t="s">
        <v>337</v>
      </c>
      <c r="J11" s="10" t="s">
        <v>20</v>
      </c>
    </row>
    <row r="12" spans="1:11" ht="12.75" customHeight="1" x14ac:dyDescent="0.2">
      <c r="A12" s="8"/>
      <c r="B12" s="446" t="s">
        <v>6</v>
      </c>
      <c r="C12" s="447">
        <v>10</v>
      </c>
      <c r="D12" s="447">
        <v>11.5</v>
      </c>
      <c r="E12" s="448" t="s">
        <v>51</v>
      </c>
      <c r="F12" s="449" t="s">
        <v>323</v>
      </c>
      <c r="G12" s="456" t="s">
        <v>332</v>
      </c>
      <c r="H12" s="449" t="s">
        <v>270</v>
      </c>
      <c r="I12" s="450" t="s">
        <v>270</v>
      </c>
      <c r="J12" s="76" t="s">
        <v>6</v>
      </c>
    </row>
    <row r="13" spans="1:11" ht="12.75" customHeight="1" x14ac:dyDescent="0.2">
      <c r="A13" s="8"/>
      <c r="B13" s="451" t="s">
        <v>23</v>
      </c>
      <c r="C13" s="452">
        <v>10</v>
      </c>
      <c r="D13" s="452" t="s">
        <v>319</v>
      </c>
      <c r="E13" s="453" t="s">
        <v>51</v>
      </c>
      <c r="F13" s="454" t="s">
        <v>52</v>
      </c>
      <c r="G13" s="453" t="s">
        <v>53</v>
      </c>
      <c r="H13" s="454" t="s">
        <v>333</v>
      </c>
      <c r="I13" s="457" t="s">
        <v>338</v>
      </c>
      <c r="J13" s="10" t="s">
        <v>23</v>
      </c>
    </row>
    <row r="14" spans="1:11" ht="12.75" customHeight="1" x14ac:dyDescent="0.2">
      <c r="A14" s="8"/>
      <c r="B14" s="446" t="s">
        <v>17</v>
      </c>
      <c r="C14" s="458" t="s">
        <v>262</v>
      </c>
      <c r="D14" s="447">
        <v>13</v>
      </c>
      <c r="E14" s="448" t="s">
        <v>57</v>
      </c>
      <c r="F14" s="449" t="s">
        <v>52</v>
      </c>
      <c r="G14" s="448" t="s">
        <v>354</v>
      </c>
      <c r="H14" s="449" t="s">
        <v>264</v>
      </c>
      <c r="I14" s="450" t="s">
        <v>316</v>
      </c>
      <c r="J14" s="76" t="s">
        <v>17</v>
      </c>
    </row>
    <row r="15" spans="1:11" ht="12.75" customHeight="1" x14ac:dyDescent="0.2">
      <c r="A15" s="8"/>
      <c r="B15" s="451" t="s">
        <v>21</v>
      </c>
      <c r="C15" s="452">
        <v>10</v>
      </c>
      <c r="D15" s="452">
        <v>11.5</v>
      </c>
      <c r="E15" s="453" t="s">
        <v>51</v>
      </c>
      <c r="F15" s="454" t="s">
        <v>267</v>
      </c>
      <c r="G15" s="453" t="s">
        <v>268</v>
      </c>
      <c r="H15" s="454" t="s">
        <v>54</v>
      </c>
      <c r="I15" s="455" t="s">
        <v>309</v>
      </c>
      <c r="J15" s="10" t="s">
        <v>21</v>
      </c>
    </row>
    <row r="16" spans="1:11" ht="12.75" customHeight="1" x14ac:dyDescent="0.2">
      <c r="A16" s="8"/>
      <c r="B16" s="446" t="s">
        <v>22</v>
      </c>
      <c r="C16" s="459" t="s">
        <v>263</v>
      </c>
      <c r="D16" s="459" t="s">
        <v>263</v>
      </c>
      <c r="E16" s="448">
        <v>19</v>
      </c>
      <c r="F16" s="460">
        <v>26</v>
      </c>
      <c r="G16" s="456" t="s">
        <v>317</v>
      </c>
      <c r="H16" s="449" t="s">
        <v>265</v>
      </c>
      <c r="I16" s="450" t="s">
        <v>265</v>
      </c>
      <c r="J16" s="76" t="s">
        <v>22</v>
      </c>
    </row>
    <row r="17" spans="1:11" ht="12.75" customHeight="1" x14ac:dyDescent="0.2">
      <c r="A17" s="8"/>
      <c r="B17" s="451" t="s">
        <v>42</v>
      </c>
      <c r="C17" s="452">
        <v>10</v>
      </c>
      <c r="D17" s="452">
        <v>11.5</v>
      </c>
      <c r="E17" s="453" t="s">
        <v>51</v>
      </c>
      <c r="F17" s="454" t="s">
        <v>267</v>
      </c>
      <c r="G17" s="453" t="s">
        <v>53</v>
      </c>
      <c r="H17" s="454" t="s">
        <v>54</v>
      </c>
      <c r="I17" s="455" t="s">
        <v>265</v>
      </c>
      <c r="J17" s="10" t="s">
        <v>42</v>
      </c>
    </row>
    <row r="18" spans="1:11" ht="12.75" customHeight="1" x14ac:dyDescent="0.2">
      <c r="A18" s="8"/>
      <c r="B18" s="446" t="s">
        <v>24</v>
      </c>
      <c r="C18" s="447">
        <v>12</v>
      </c>
      <c r="D18" s="447">
        <v>12</v>
      </c>
      <c r="E18" s="448" t="s">
        <v>51</v>
      </c>
      <c r="F18" s="449" t="s">
        <v>323</v>
      </c>
      <c r="G18" s="448" t="s">
        <v>54</v>
      </c>
      <c r="H18" s="449" t="s">
        <v>55</v>
      </c>
      <c r="I18" s="450" t="s">
        <v>55</v>
      </c>
      <c r="J18" s="76" t="s">
        <v>24</v>
      </c>
    </row>
    <row r="19" spans="1:11" ht="12.75" customHeight="1" x14ac:dyDescent="0.2">
      <c r="A19" s="8"/>
      <c r="B19" s="451" t="s">
        <v>4</v>
      </c>
      <c r="C19" s="452">
        <v>10</v>
      </c>
      <c r="D19" s="452" t="s">
        <v>194</v>
      </c>
      <c r="E19" s="453" t="s">
        <v>51</v>
      </c>
      <c r="F19" s="454" t="s">
        <v>56</v>
      </c>
      <c r="G19" s="453" t="s">
        <v>53</v>
      </c>
      <c r="H19" s="454" t="s">
        <v>54</v>
      </c>
      <c r="I19" s="455" t="s">
        <v>265</v>
      </c>
      <c r="J19" s="10" t="s">
        <v>4</v>
      </c>
      <c r="K19" s="438"/>
    </row>
    <row r="20" spans="1:11" ht="12.75" customHeight="1" x14ac:dyDescent="0.2">
      <c r="A20" s="8"/>
      <c r="B20" s="446" t="s">
        <v>8</v>
      </c>
      <c r="C20" s="447">
        <v>10</v>
      </c>
      <c r="D20" s="447">
        <v>11.5</v>
      </c>
      <c r="E20" s="448" t="s">
        <v>51</v>
      </c>
      <c r="F20" s="449" t="s">
        <v>267</v>
      </c>
      <c r="G20" s="448" t="s">
        <v>53</v>
      </c>
      <c r="H20" s="449" t="s">
        <v>54</v>
      </c>
      <c r="I20" s="450" t="s">
        <v>309</v>
      </c>
      <c r="J20" s="76" t="s">
        <v>8</v>
      </c>
    </row>
    <row r="21" spans="1:11" ht="12.75" customHeight="1" x14ac:dyDescent="0.2">
      <c r="A21" s="8"/>
      <c r="B21" s="451" t="s">
        <v>9</v>
      </c>
      <c r="C21" s="452">
        <v>10</v>
      </c>
      <c r="D21" s="452">
        <v>11.5</v>
      </c>
      <c r="E21" s="453" t="s">
        <v>51</v>
      </c>
      <c r="F21" s="454" t="s">
        <v>318</v>
      </c>
      <c r="G21" s="453" t="s">
        <v>53</v>
      </c>
      <c r="H21" s="454" t="s">
        <v>264</v>
      </c>
      <c r="I21" s="455" t="s">
        <v>265</v>
      </c>
      <c r="J21" s="10" t="s">
        <v>9</v>
      </c>
    </row>
    <row r="22" spans="1:11" ht="12.75" customHeight="1" x14ac:dyDescent="0.2">
      <c r="A22" s="8"/>
      <c r="B22" s="446" t="s">
        <v>25</v>
      </c>
      <c r="C22" s="447">
        <v>10</v>
      </c>
      <c r="D22" s="447" t="s">
        <v>310</v>
      </c>
      <c r="E22" s="448" t="s">
        <v>57</v>
      </c>
      <c r="F22" s="449" t="s">
        <v>52</v>
      </c>
      <c r="G22" s="448" t="s">
        <v>55</v>
      </c>
      <c r="H22" s="449" t="s">
        <v>55</v>
      </c>
      <c r="I22" s="450" t="s">
        <v>55</v>
      </c>
      <c r="J22" s="76" t="s">
        <v>25</v>
      </c>
    </row>
    <row r="23" spans="1:11" ht="12.75" customHeight="1" x14ac:dyDescent="0.2">
      <c r="A23" s="8"/>
      <c r="B23" s="451" t="s">
        <v>7</v>
      </c>
      <c r="C23" s="452" t="s">
        <v>355</v>
      </c>
      <c r="D23" s="452" t="s">
        <v>339</v>
      </c>
      <c r="E23" s="453" t="s">
        <v>320</v>
      </c>
      <c r="F23" s="454" t="s">
        <v>267</v>
      </c>
      <c r="G23" s="453" t="s">
        <v>268</v>
      </c>
      <c r="H23" s="454" t="s">
        <v>54</v>
      </c>
      <c r="I23" s="455" t="s">
        <v>309</v>
      </c>
      <c r="J23" s="10" t="s">
        <v>7</v>
      </c>
    </row>
    <row r="24" spans="1:11" ht="12.75" customHeight="1" x14ac:dyDescent="0.2">
      <c r="A24" s="8"/>
      <c r="B24" s="446" t="s">
        <v>10</v>
      </c>
      <c r="C24" s="447">
        <v>10</v>
      </c>
      <c r="D24" s="447">
        <v>11.5</v>
      </c>
      <c r="E24" s="448" t="s">
        <v>51</v>
      </c>
      <c r="F24" s="449" t="s">
        <v>56</v>
      </c>
      <c r="G24" s="448" t="s">
        <v>53</v>
      </c>
      <c r="H24" s="449" t="s">
        <v>54</v>
      </c>
      <c r="I24" s="450" t="s">
        <v>265</v>
      </c>
      <c r="J24" s="77" t="s">
        <v>10</v>
      </c>
    </row>
    <row r="25" spans="1:11" ht="12.75" customHeight="1" x14ac:dyDescent="0.2">
      <c r="A25" s="8"/>
      <c r="B25" s="451" t="s">
        <v>327</v>
      </c>
      <c r="C25" s="452">
        <v>10</v>
      </c>
      <c r="D25" s="452">
        <v>11.5</v>
      </c>
      <c r="E25" s="453" t="s">
        <v>58</v>
      </c>
      <c r="F25" s="454" t="s">
        <v>315</v>
      </c>
      <c r="G25" s="453" t="s">
        <v>54</v>
      </c>
      <c r="H25" s="454" t="s">
        <v>59</v>
      </c>
      <c r="I25" s="455" t="s">
        <v>59</v>
      </c>
      <c r="J25" s="10" t="s">
        <v>18</v>
      </c>
    </row>
    <row r="26" spans="1:11" ht="12.75" customHeight="1" x14ac:dyDescent="0.2">
      <c r="A26" s="8"/>
      <c r="B26" s="446" t="s">
        <v>26</v>
      </c>
      <c r="C26" s="447">
        <v>10</v>
      </c>
      <c r="D26" s="447">
        <v>11.5</v>
      </c>
      <c r="E26" s="448">
        <v>18</v>
      </c>
      <c r="F26" s="449" t="s">
        <v>52</v>
      </c>
      <c r="G26" s="448">
        <v>36</v>
      </c>
      <c r="H26" s="449" t="s">
        <v>265</v>
      </c>
      <c r="I26" s="450" t="s">
        <v>270</v>
      </c>
      <c r="J26" s="76" t="s">
        <v>26</v>
      </c>
    </row>
    <row r="27" spans="1:11" ht="12.75" customHeight="1" x14ac:dyDescent="0.2">
      <c r="A27" s="8"/>
      <c r="B27" s="451" t="s">
        <v>11</v>
      </c>
      <c r="C27" s="452">
        <v>10</v>
      </c>
      <c r="D27" s="452">
        <v>11.5</v>
      </c>
      <c r="E27" s="453" t="s">
        <v>51</v>
      </c>
      <c r="F27" s="454" t="s">
        <v>323</v>
      </c>
      <c r="G27" s="453" t="s">
        <v>53</v>
      </c>
      <c r="H27" s="454" t="s">
        <v>54</v>
      </c>
      <c r="I27" s="455" t="s">
        <v>54</v>
      </c>
      <c r="J27" s="10" t="s">
        <v>11</v>
      </c>
    </row>
    <row r="28" spans="1:11" ht="12.75" customHeight="1" x14ac:dyDescent="0.2">
      <c r="A28" s="8"/>
      <c r="B28" s="446" t="s">
        <v>328</v>
      </c>
      <c r="C28" s="458" t="s">
        <v>340</v>
      </c>
      <c r="D28" s="447">
        <v>12</v>
      </c>
      <c r="E28" s="448" t="s">
        <v>57</v>
      </c>
      <c r="F28" s="449" t="s">
        <v>52</v>
      </c>
      <c r="G28" s="448" t="s">
        <v>311</v>
      </c>
      <c r="H28" s="449" t="s">
        <v>341</v>
      </c>
      <c r="I28" s="450" t="s">
        <v>269</v>
      </c>
      <c r="J28" s="76" t="s">
        <v>27</v>
      </c>
    </row>
    <row r="29" spans="1:11" ht="12.75" customHeight="1" x14ac:dyDescent="0.2">
      <c r="A29" s="8"/>
      <c r="B29" s="451" t="s">
        <v>12</v>
      </c>
      <c r="C29" s="452">
        <v>10</v>
      </c>
      <c r="D29" s="452">
        <v>11.5</v>
      </c>
      <c r="E29" s="453" t="s">
        <v>51</v>
      </c>
      <c r="F29" s="454" t="s">
        <v>267</v>
      </c>
      <c r="G29" s="453" t="s">
        <v>53</v>
      </c>
      <c r="H29" s="454" t="s">
        <v>54</v>
      </c>
      <c r="I29" s="455" t="s">
        <v>309</v>
      </c>
      <c r="J29" s="10" t="s">
        <v>12</v>
      </c>
    </row>
    <row r="30" spans="1:11" ht="12.75" customHeight="1" x14ac:dyDescent="0.2">
      <c r="A30" s="8"/>
      <c r="B30" s="446" t="s">
        <v>14</v>
      </c>
      <c r="C30" s="447">
        <v>10</v>
      </c>
      <c r="D30" s="447">
        <v>11.5</v>
      </c>
      <c r="E30" s="448" t="s">
        <v>51</v>
      </c>
      <c r="F30" s="449" t="s">
        <v>267</v>
      </c>
      <c r="G30" s="448" t="s">
        <v>53</v>
      </c>
      <c r="H30" s="449" t="s">
        <v>54</v>
      </c>
      <c r="I30" s="450" t="s">
        <v>265</v>
      </c>
      <c r="J30" s="76" t="s">
        <v>14</v>
      </c>
    </row>
    <row r="31" spans="1:11" ht="12.75" customHeight="1" x14ac:dyDescent="0.2">
      <c r="A31" s="8"/>
      <c r="B31" s="451" t="s">
        <v>13</v>
      </c>
      <c r="C31" s="452">
        <v>10</v>
      </c>
      <c r="D31" s="452">
        <v>11.5</v>
      </c>
      <c r="E31" s="453" t="s">
        <v>51</v>
      </c>
      <c r="F31" s="454" t="s">
        <v>323</v>
      </c>
      <c r="G31" s="453" t="s">
        <v>54</v>
      </c>
      <c r="H31" s="454" t="s">
        <v>54</v>
      </c>
      <c r="I31" s="455" t="s">
        <v>54</v>
      </c>
      <c r="J31" s="10" t="s">
        <v>13</v>
      </c>
    </row>
    <row r="32" spans="1:11" ht="12.75" customHeight="1" x14ac:dyDescent="0.2">
      <c r="A32" s="8"/>
      <c r="B32" s="446" t="s">
        <v>342</v>
      </c>
      <c r="C32" s="447">
        <v>10</v>
      </c>
      <c r="D32" s="447">
        <v>11.5</v>
      </c>
      <c r="E32" s="448">
        <v>18</v>
      </c>
      <c r="F32" s="449" t="s">
        <v>324</v>
      </c>
      <c r="G32" s="448" t="s">
        <v>53</v>
      </c>
      <c r="H32" s="449" t="s">
        <v>322</v>
      </c>
      <c r="I32" s="450" t="s">
        <v>322</v>
      </c>
      <c r="J32" s="77" t="s">
        <v>28</v>
      </c>
    </row>
    <row r="33" spans="1:11" ht="12.75" customHeight="1" x14ac:dyDescent="0.2">
      <c r="A33" s="8"/>
      <c r="B33" s="466" t="s">
        <v>29</v>
      </c>
      <c r="C33" s="467">
        <v>10</v>
      </c>
      <c r="D33" s="467">
        <v>11.5</v>
      </c>
      <c r="E33" s="468" t="s">
        <v>51</v>
      </c>
      <c r="F33" s="469" t="s">
        <v>266</v>
      </c>
      <c r="G33" s="468" t="s">
        <v>60</v>
      </c>
      <c r="H33" s="469" t="s">
        <v>228</v>
      </c>
      <c r="I33" s="470" t="s">
        <v>55</v>
      </c>
      <c r="J33" s="11" t="s">
        <v>29</v>
      </c>
    </row>
    <row r="34" spans="1:11" ht="12.75" customHeight="1" x14ac:dyDescent="0.2">
      <c r="A34" s="8"/>
      <c r="B34" s="461" t="s">
        <v>1</v>
      </c>
      <c r="C34" s="462">
        <v>10</v>
      </c>
      <c r="D34" s="462">
        <v>11.5</v>
      </c>
      <c r="E34" s="463" t="s">
        <v>51</v>
      </c>
      <c r="F34" s="464" t="s">
        <v>323</v>
      </c>
      <c r="G34" s="463" t="s">
        <v>53</v>
      </c>
      <c r="H34" s="464" t="s">
        <v>54</v>
      </c>
      <c r="I34" s="465" t="s">
        <v>55</v>
      </c>
      <c r="J34" s="196" t="s">
        <v>1</v>
      </c>
    </row>
    <row r="35" spans="1:11" ht="12.75" customHeight="1" x14ac:dyDescent="0.2">
      <c r="A35" s="8"/>
      <c r="B35" s="451" t="s">
        <v>41</v>
      </c>
      <c r="C35" s="471">
        <v>10</v>
      </c>
      <c r="D35" s="472">
        <v>11.5</v>
      </c>
      <c r="E35" s="473" t="s">
        <v>51</v>
      </c>
      <c r="F35" s="454" t="s">
        <v>323</v>
      </c>
      <c r="G35" s="473" t="s">
        <v>53</v>
      </c>
      <c r="H35" s="454" t="s">
        <v>54</v>
      </c>
      <c r="I35" s="454" t="s">
        <v>54</v>
      </c>
      <c r="J35" s="10" t="s">
        <v>41</v>
      </c>
    </row>
    <row r="36" spans="1:11" ht="12.75" customHeight="1" x14ac:dyDescent="0.2">
      <c r="A36" s="8"/>
      <c r="B36" s="461" t="s">
        <v>361</v>
      </c>
      <c r="C36" s="462">
        <v>10</v>
      </c>
      <c r="D36" s="462">
        <v>11.5</v>
      </c>
      <c r="E36" s="463" t="s">
        <v>57</v>
      </c>
      <c r="F36" s="464" t="s">
        <v>350</v>
      </c>
      <c r="G36" s="463" t="s">
        <v>219</v>
      </c>
      <c r="H36" s="464" t="s">
        <v>335</v>
      </c>
      <c r="I36" s="465" t="s">
        <v>336</v>
      </c>
      <c r="J36" s="196" t="s">
        <v>30</v>
      </c>
    </row>
    <row r="37" spans="1:11" ht="12.75" customHeight="1" x14ac:dyDescent="0.2">
      <c r="A37" s="8"/>
      <c r="B37" s="466" t="s">
        <v>2</v>
      </c>
      <c r="C37" s="467">
        <v>10</v>
      </c>
      <c r="D37" s="467">
        <v>11.5</v>
      </c>
      <c r="E37" s="468" t="s">
        <v>51</v>
      </c>
      <c r="F37" s="469" t="s">
        <v>323</v>
      </c>
      <c r="G37" s="468" t="s">
        <v>53</v>
      </c>
      <c r="H37" s="469" t="s">
        <v>54</v>
      </c>
      <c r="I37" s="470" t="s">
        <v>54</v>
      </c>
      <c r="J37" s="11" t="s">
        <v>2</v>
      </c>
    </row>
    <row r="38" spans="1:11" ht="12.75" customHeight="1" x14ac:dyDescent="0.2">
      <c r="A38" s="8"/>
      <c r="B38" s="461" t="s">
        <v>367</v>
      </c>
      <c r="C38" s="462">
        <v>10</v>
      </c>
      <c r="D38" s="462">
        <v>11.5</v>
      </c>
      <c r="E38" s="463" t="s">
        <v>51</v>
      </c>
      <c r="F38" s="464" t="s">
        <v>267</v>
      </c>
      <c r="G38" s="463" t="s">
        <v>268</v>
      </c>
      <c r="H38" s="464" t="s">
        <v>264</v>
      </c>
      <c r="I38" s="465" t="s">
        <v>373</v>
      </c>
      <c r="J38" s="461" t="s">
        <v>367</v>
      </c>
    </row>
    <row r="39" spans="1:11" ht="12.75" customHeight="1" x14ac:dyDescent="0.2">
      <c r="A39" s="8"/>
      <c r="B39" s="451" t="s">
        <v>203</v>
      </c>
      <c r="C39" s="452">
        <v>10</v>
      </c>
      <c r="D39" s="452">
        <v>11.5</v>
      </c>
      <c r="E39" s="453" t="s">
        <v>51</v>
      </c>
      <c r="F39" s="454" t="s">
        <v>323</v>
      </c>
      <c r="G39" s="453" t="s">
        <v>53</v>
      </c>
      <c r="H39" s="454" t="s">
        <v>54</v>
      </c>
      <c r="I39" s="455" t="s">
        <v>265</v>
      </c>
      <c r="J39" s="451" t="s">
        <v>203</v>
      </c>
    </row>
    <row r="40" spans="1:11" ht="12.75" customHeight="1" x14ac:dyDescent="0.2">
      <c r="A40" s="8"/>
      <c r="B40" s="461" t="s">
        <v>368</v>
      </c>
      <c r="C40" s="462">
        <v>10</v>
      </c>
      <c r="D40" s="462">
        <v>11.5</v>
      </c>
      <c r="E40" s="463" t="s">
        <v>51</v>
      </c>
      <c r="F40" s="464" t="s">
        <v>56</v>
      </c>
      <c r="G40" s="463" t="s">
        <v>53</v>
      </c>
      <c r="H40" s="464" t="s">
        <v>54</v>
      </c>
      <c r="I40" s="465" t="s">
        <v>374</v>
      </c>
      <c r="J40" s="461" t="s">
        <v>368</v>
      </c>
    </row>
    <row r="41" spans="1:11" ht="12.75" customHeight="1" x14ac:dyDescent="0.2">
      <c r="A41" s="8"/>
      <c r="B41" s="451" t="s">
        <v>97</v>
      </c>
      <c r="C41" s="452">
        <v>10</v>
      </c>
      <c r="D41" s="452">
        <v>11.5</v>
      </c>
      <c r="E41" s="453" t="s">
        <v>51</v>
      </c>
      <c r="F41" s="454" t="s">
        <v>56</v>
      </c>
      <c r="G41" s="453" t="s">
        <v>271</v>
      </c>
      <c r="H41" s="454" t="s">
        <v>54</v>
      </c>
      <c r="I41" s="455" t="s">
        <v>54</v>
      </c>
      <c r="J41" s="451" t="s">
        <v>97</v>
      </c>
    </row>
    <row r="42" spans="1:11" ht="12.75" customHeight="1" x14ac:dyDescent="0.2">
      <c r="A42" s="8"/>
      <c r="B42" s="461" t="s">
        <v>205</v>
      </c>
      <c r="C42" s="462">
        <v>10</v>
      </c>
      <c r="D42" s="462" t="s">
        <v>356</v>
      </c>
      <c r="E42" s="463" t="s">
        <v>51</v>
      </c>
      <c r="F42" s="464" t="s">
        <v>325</v>
      </c>
      <c r="G42" s="463" t="s">
        <v>53</v>
      </c>
      <c r="H42" s="464" t="s">
        <v>54</v>
      </c>
      <c r="I42" s="465" t="s">
        <v>55</v>
      </c>
      <c r="J42" s="461" t="s">
        <v>205</v>
      </c>
    </row>
    <row r="43" spans="1:11" ht="12.75" customHeight="1" x14ac:dyDescent="0.2">
      <c r="A43" s="8"/>
      <c r="B43" s="451" t="s">
        <v>204</v>
      </c>
      <c r="C43" s="452">
        <v>10</v>
      </c>
      <c r="D43" s="452">
        <v>11.5</v>
      </c>
      <c r="E43" s="453" t="s">
        <v>349</v>
      </c>
      <c r="F43" s="454" t="s">
        <v>357</v>
      </c>
      <c r="G43" s="453" t="s">
        <v>268</v>
      </c>
      <c r="H43" s="454" t="s">
        <v>54</v>
      </c>
      <c r="I43" s="455" t="s">
        <v>309</v>
      </c>
      <c r="J43" s="451" t="s">
        <v>204</v>
      </c>
    </row>
    <row r="44" spans="1:11" ht="12.75" customHeight="1" x14ac:dyDescent="0.2">
      <c r="A44" s="387"/>
      <c r="B44" s="461" t="s">
        <v>15</v>
      </c>
      <c r="C44" s="462">
        <v>10</v>
      </c>
      <c r="D44" s="552">
        <v>11.5</v>
      </c>
      <c r="E44" s="551" t="s">
        <v>51</v>
      </c>
      <c r="F44" s="464" t="s">
        <v>267</v>
      </c>
      <c r="G44" s="463" t="s">
        <v>272</v>
      </c>
      <c r="H44" s="464" t="s">
        <v>312</v>
      </c>
      <c r="I44" s="465" t="s">
        <v>265</v>
      </c>
      <c r="J44" s="461" t="s">
        <v>15</v>
      </c>
    </row>
    <row r="45" spans="1:11" ht="12.75" customHeight="1" x14ac:dyDescent="0.2">
      <c r="A45" s="387"/>
      <c r="B45" s="466" t="s">
        <v>371</v>
      </c>
      <c r="C45" s="555">
        <v>11</v>
      </c>
      <c r="D45" s="553">
        <v>11</v>
      </c>
      <c r="E45" s="548" t="s">
        <v>375</v>
      </c>
      <c r="F45" s="469" t="s">
        <v>376</v>
      </c>
      <c r="G45" s="548" t="s">
        <v>60</v>
      </c>
      <c r="H45" s="469" t="s">
        <v>54</v>
      </c>
      <c r="I45" s="470" t="s">
        <v>54</v>
      </c>
      <c r="J45" s="466" t="s">
        <v>371</v>
      </c>
    </row>
    <row r="46" spans="1:11" ht="12.75" customHeight="1" x14ac:dyDescent="0.2">
      <c r="A46" s="387"/>
      <c r="B46" s="550" t="s">
        <v>370</v>
      </c>
      <c r="C46" s="556">
        <v>10</v>
      </c>
      <c r="D46" s="554">
        <v>11.5</v>
      </c>
      <c r="E46" s="549" t="s">
        <v>51</v>
      </c>
      <c r="F46" s="557" t="s">
        <v>52</v>
      </c>
      <c r="G46" s="549" t="s">
        <v>53</v>
      </c>
      <c r="H46" s="557" t="s">
        <v>270</v>
      </c>
      <c r="I46" s="558" t="s">
        <v>337</v>
      </c>
      <c r="J46" s="550" t="s">
        <v>370</v>
      </c>
    </row>
    <row r="47" spans="1:11" ht="15" customHeight="1" x14ac:dyDescent="0.2">
      <c r="B47" s="217" t="s">
        <v>313</v>
      </c>
      <c r="C47" s="4"/>
      <c r="D47" s="4"/>
    </row>
    <row r="48" spans="1:11" ht="12.75" customHeight="1" x14ac:dyDescent="0.2">
      <c r="B48" s="217" t="s">
        <v>257</v>
      </c>
      <c r="C48" s="4"/>
      <c r="D48" s="4"/>
      <c r="E48" s="20"/>
      <c r="F48" s="20"/>
      <c r="G48" s="20"/>
      <c r="H48" s="20"/>
      <c r="I48" s="20"/>
      <c r="J48" s="20"/>
      <c r="K48" s="20"/>
    </row>
    <row r="49" spans="2:11" ht="75" customHeight="1" x14ac:dyDescent="0.2">
      <c r="B49" s="778" t="s">
        <v>351</v>
      </c>
      <c r="C49" s="765"/>
      <c r="D49" s="765"/>
      <c r="E49" s="765"/>
      <c r="F49" s="765"/>
      <c r="G49" s="765"/>
      <c r="H49" s="765"/>
      <c r="I49" s="765"/>
      <c r="J49" s="765"/>
      <c r="K49" s="14"/>
    </row>
    <row r="50" spans="2:11" ht="16.5" customHeight="1" x14ac:dyDescent="0.2">
      <c r="B50" s="777" t="s">
        <v>343</v>
      </c>
      <c r="C50" s="777"/>
      <c r="D50" s="777"/>
      <c r="E50" s="777"/>
      <c r="F50" s="777"/>
      <c r="G50" s="777"/>
      <c r="H50" s="777"/>
      <c r="I50" s="777"/>
      <c r="J50" s="777"/>
    </row>
    <row r="51" spans="2:11" x14ac:dyDescent="0.2">
      <c r="B51" s="777" t="s">
        <v>344</v>
      </c>
      <c r="C51" s="777"/>
      <c r="D51" s="777"/>
      <c r="E51" s="777"/>
      <c r="F51" s="777"/>
      <c r="G51" s="777"/>
      <c r="H51" s="777"/>
      <c r="I51" s="777"/>
      <c r="J51" s="777"/>
    </row>
    <row r="52" spans="2:11" ht="25.5" customHeight="1" x14ac:dyDescent="0.2">
      <c r="B52" s="745" t="s">
        <v>345</v>
      </c>
      <c r="C52" s="745"/>
      <c r="D52" s="745"/>
      <c r="E52" s="745"/>
      <c r="F52" s="745"/>
      <c r="G52" s="745"/>
      <c r="H52" s="745"/>
      <c r="I52" s="745"/>
      <c r="J52" s="745"/>
    </row>
    <row r="53" spans="2:11" ht="15" customHeight="1" x14ac:dyDescent="0.2">
      <c r="B53" s="777" t="s">
        <v>346</v>
      </c>
      <c r="C53" s="777"/>
      <c r="D53" s="777"/>
      <c r="E53" s="777"/>
      <c r="F53" s="777"/>
      <c r="G53" s="777"/>
      <c r="H53" s="777"/>
      <c r="I53" s="777"/>
      <c r="J53" s="777"/>
    </row>
    <row r="54" spans="2:11" x14ac:dyDescent="0.2">
      <c r="B54" s="777" t="s">
        <v>347</v>
      </c>
      <c r="C54" s="777"/>
      <c r="D54" s="777"/>
      <c r="E54" s="777"/>
      <c r="F54" s="777"/>
      <c r="G54" s="777"/>
      <c r="H54" s="777"/>
      <c r="I54" s="777"/>
      <c r="J54" s="777"/>
    </row>
    <row r="55" spans="2:11" x14ac:dyDescent="0.2">
      <c r="B55" s="777" t="s">
        <v>348</v>
      </c>
      <c r="C55" s="777"/>
      <c r="D55" s="777"/>
      <c r="E55" s="777"/>
      <c r="F55" s="777"/>
      <c r="G55" s="777"/>
      <c r="H55" s="777"/>
      <c r="I55" s="777"/>
      <c r="J55" s="777"/>
    </row>
    <row r="56" spans="2:11" x14ac:dyDescent="0.2">
      <c r="B56" s="322" t="s">
        <v>358</v>
      </c>
      <c r="C56" s="5"/>
      <c r="D56" s="5"/>
      <c r="E56" s="5"/>
      <c r="F56" s="5"/>
      <c r="G56" s="5"/>
      <c r="H56" s="5"/>
      <c r="I56" s="5"/>
      <c r="J56" s="5"/>
    </row>
    <row r="59" spans="2:11" ht="12.75" customHeight="1" x14ac:dyDescent="0.2"/>
    <row r="60" spans="2:11" ht="12.75" customHeight="1" x14ac:dyDescent="0.2"/>
    <row r="61" spans="2:11" ht="12.75" customHeight="1" x14ac:dyDescent="0.2">
      <c r="I61" s="2"/>
    </row>
    <row r="62" spans="2:11" ht="12.75" customHeight="1" x14ac:dyDescent="0.2"/>
    <row r="63" spans="2:11" ht="12.75" customHeight="1" x14ac:dyDescent="0.2"/>
  </sheetData>
  <mergeCells count="14">
    <mergeCell ref="B51:J51"/>
    <mergeCell ref="B52:J52"/>
    <mergeCell ref="B53:J53"/>
    <mergeCell ref="B54:J54"/>
    <mergeCell ref="B55:J55"/>
    <mergeCell ref="B50:J50"/>
    <mergeCell ref="B49:J49"/>
    <mergeCell ref="B2:J2"/>
    <mergeCell ref="B3:I3"/>
    <mergeCell ref="C5:C6"/>
    <mergeCell ref="D5:D6"/>
    <mergeCell ref="E5:F5"/>
    <mergeCell ref="G5:H5"/>
    <mergeCell ref="B4:J4"/>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B1:M41"/>
  <sheetViews>
    <sheetView zoomScaleNormal="100" workbookViewId="0">
      <selection activeCell="A47" sqref="A47"/>
    </sheetView>
  </sheetViews>
  <sheetFormatPr defaultRowHeight="12.75" x14ac:dyDescent="0.2"/>
  <cols>
    <col min="2" max="2" width="6.140625" customWidth="1"/>
    <col min="3" max="7" width="9.140625" customWidth="1"/>
    <col min="8" max="8" width="8.85546875" customWidth="1"/>
    <col min="9" max="9" width="9.140625" customWidth="1"/>
  </cols>
  <sheetData>
    <row r="1" spans="2:13" ht="14.25" customHeight="1" x14ac:dyDescent="0.2">
      <c r="D1" s="141"/>
      <c r="E1" s="141"/>
      <c r="F1" s="141"/>
      <c r="G1" s="141"/>
      <c r="H1" s="141"/>
      <c r="I1" s="141"/>
      <c r="J1" s="141"/>
      <c r="K1" s="141"/>
      <c r="L1" s="15" t="s">
        <v>171</v>
      </c>
    </row>
    <row r="2" spans="2:13" ht="30" customHeight="1" x14ac:dyDescent="0.2">
      <c r="B2" s="772" t="s">
        <v>298</v>
      </c>
      <c r="C2" s="772"/>
      <c r="D2" s="772"/>
      <c r="E2" s="772"/>
      <c r="F2" s="772"/>
      <c r="G2" s="772"/>
      <c r="H2" s="772"/>
      <c r="I2" s="772"/>
      <c r="J2" s="772"/>
      <c r="K2" s="772"/>
      <c r="L2" s="171"/>
    </row>
    <row r="3" spans="2:13" ht="18" customHeight="1" x14ac:dyDescent="0.2">
      <c r="B3" s="772" t="s">
        <v>382</v>
      </c>
      <c r="C3" s="772"/>
      <c r="D3" s="772"/>
      <c r="E3" s="772"/>
      <c r="F3" s="772"/>
      <c r="G3" s="772"/>
      <c r="H3" s="772"/>
      <c r="I3" s="772"/>
      <c r="J3" s="772"/>
      <c r="K3" s="772"/>
      <c r="L3" s="772"/>
    </row>
    <row r="4" spans="2:13" ht="18" customHeight="1" x14ac:dyDescent="0.2"/>
    <row r="5" spans="2:13" ht="23.25" customHeight="1" x14ac:dyDescent="0.2">
      <c r="B5" s="2"/>
      <c r="C5" s="785" t="s">
        <v>77</v>
      </c>
      <c r="D5" s="216" t="s">
        <v>73</v>
      </c>
      <c r="E5" s="216" t="s">
        <v>73</v>
      </c>
      <c r="F5" s="788" t="s">
        <v>178</v>
      </c>
      <c r="G5" s="791" t="s">
        <v>132</v>
      </c>
      <c r="H5" s="791" t="s">
        <v>83</v>
      </c>
      <c r="I5" s="791" t="s">
        <v>81</v>
      </c>
      <c r="J5" s="791" t="s">
        <v>82</v>
      </c>
      <c r="K5" s="791" t="s">
        <v>196</v>
      </c>
      <c r="L5" s="794" t="s">
        <v>182</v>
      </c>
      <c r="M5" s="167"/>
    </row>
    <row r="6" spans="2:13" ht="12.75" customHeight="1" x14ac:dyDescent="0.2">
      <c r="B6" s="2"/>
      <c r="C6" s="786"/>
      <c r="D6" s="797" t="s">
        <v>179</v>
      </c>
      <c r="E6" s="799" t="s">
        <v>193</v>
      </c>
      <c r="F6" s="789"/>
      <c r="G6" s="792"/>
      <c r="H6" s="792"/>
      <c r="I6" s="792"/>
      <c r="J6" s="792"/>
      <c r="K6" s="792"/>
      <c r="L6" s="795"/>
    </row>
    <row r="7" spans="2:13" ht="25.5" customHeight="1" x14ac:dyDescent="0.2">
      <c r="B7" s="2"/>
      <c r="C7" s="787"/>
      <c r="D7" s="798"/>
      <c r="E7" s="800"/>
      <c r="F7" s="790"/>
      <c r="G7" s="793"/>
      <c r="H7" s="793"/>
      <c r="I7" s="793"/>
      <c r="J7" s="793"/>
      <c r="K7" s="793"/>
      <c r="L7" s="796"/>
    </row>
    <row r="8" spans="2:13" ht="16.5" customHeight="1" x14ac:dyDescent="0.2">
      <c r="B8" s="331" t="s">
        <v>226</v>
      </c>
      <c r="C8" s="437">
        <v>10182.339</v>
      </c>
      <c r="D8" s="546">
        <v>3400</v>
      </c>
      <c r="E8" s="437">
        <v>1683.317</v>
      </c>
      <c r="F8" s="547">
        <v>554.38900000000001</v>
      </c>
      <c r="G8" s="546">
        <v>27.3</v>
      </c>
      <c r="H8" s="546">
        <v>41.387999999999998</v>
      </c>
      <c r="I8" s="547">
        <v>144.23500000000001</v>
      </c>
      <c r="J8" s="546">
        <v>282.01100000000002</v>
      </c>
      <c r="K8" s="596">
        <v>2418</v>
      </c>
      <c r="L8" s="596">
        <v>1631.701</v>
      </c>
      <c r="M8" s="349" t="s">
        <v>226</v>
      </c>
    </row>
    <row r="9" spans="2:13" ht="12.75" customHeight="1" x14ac:dyDescent="0.2">
      <c r="B9" s="10" t="s">
        <v>19</v>
      </c>
      <c r="C9" s="598">
        <v>220.221</v>
      </c>
      <c r="D9" s="350">
        <v>63.106000000000002</v>
      </c>
      <c r="E9" s="350">
        <v>19.181999999999999</v>
      </c>
      <c r="F9" s="419">
        <v>31.37</v>
      </c>
      <c r="G9" s="419">
        <v>0.86099999999999999</v>
      </c>
      <c r="H9" s="419">
        <v>0.57199999999999995</v>
      </c>
      <c r="I9" s="419">
        <v>1.462</v>
      </c>
      <c r="J9" s="350">
        <v>6.2359999999999998</v>
      </c>
      <c r="K9" s="350">
        <v>58.497999999999998</v>
      </c>
      <c r="L9" s="350">
        <v>38.933999999999997</v>
      </c>
      <c r="M9" s="10" t="s">
        <v>19</v>
      </c>
    </row>
    <row r="10" spans="2:13" ht="12.75" customHeight="1" x14ac:dyDescent="0.2">
      <c r="B10" s="196" t="s">
        <v>3</v>
      </c>
      <c r="C10" s="599">
        <v>152.321</v>
      </c>
      <c r="D10" s="351">
        <v>74.096000000000004</v>
      </c>
      <c r="E10" s="351">
        <v>26.355</v>
      </c>
      <c r="F10" s="353">
        <v>3.7690000000000001</v>
      </c>
      <c r="G10" s="353">
        <v>1.161</v>
      </c>
      <c r="H10" s="351">
        <v>0.76500000000000001</v>
      </c>
      <c r="I10" s="351">
        <v>0.52500000000000002</v>
      </c>
      <c r="J10" s="351">
        <v>1.837</v>
      </c>
      <c r="K10" s="351">
        <v>22.667000000000002</v>
      </c>
      <c r="L10" s="351">
        <v>21.146000000000001</v>
      </c>
      <c r="M10" s="196" t="s">
        <v>3</v>
      </c>
    </row>
    <row r="11" spans="2:13" ht="12.75" customHeight="1" x14ac:dyDescent="0.2">
      <c r="B11" s="10" t="s">
        <v>5</v>
      </c>
      <c r="C11" s="600">
        <v>288.661</v>
      </c>
      <c r="D11" s="350">
        <v>129.52799999999999</v>
      </c>
      <c r="E11" s="350">
        <v>40.953000000000003</v>
      </c>
      <c r="F11" s="419">
        <v>26.417000000000002</v>
      </c>
      <c r="G11" s="419">
        <v>0.1</v>
      </c>
      <c r="H11" s="419">
        <v>0.54100000000000004</v>
      </c>
      <c r="I11" s="350">
        <v>0.01</v>
      </c>
      <c r="J11" s="350">
        <v>1.8440000000000001</v>
      </c>
      <c r="K11" s="350">
        <v>54.941000000000003</v>
      </c>
      <c r="L11" s="350">
        <v>34.326000000000001</v>
      </c>
      <c r="M11" s="10" t="s">
        <v>5</v>
      </c>
    </row>
    <row r="12" spans="2:13" ht="12.75" customHeight="1" x14ac:dyDescent="0.2">
      <c r="B12" s="196" t="s">
        <v>16</v>
      </c>
      <c r="C12" s="599">
        <v>145.81700000000001</v>
      </c>
      <c r="D12" s="351">
        <v>34.116999999999997</v>
      </c>
      <c r="E12" s="351">
        <v>22.777999999999999</v>
      </c>
      <c r="F12" s="351">
        <v>5.7720000000000002</v>
      </c>
      <c r="G12" s="353">
        <v>8.9999999999999993E-3</v>
      </c>
      <c r="H12" s="353">
        <v>0.20399999999999999</v>
      </c>
      <c r="I12" s="351">
        <v>19.736000000000001</v>
      </c>
      <c r="J12" s="351">
        <v>4.1189999999999998</v>
      </c>
      <c r="K12" s="351">
        <v>28.92</v>
      </c>
      <c r="L12" s="351">
        <v>30.161999999999999</v>
      </c>
      <c r="M12" s="196" t="s">
        <v>16</v>
      </c>
    </row>
    <row r="13" spans="2:13" ht="12.75" customHeight="1" x14ac:dyDescent="0.2">
      <c r="B13" s="10" t="s">
        <v>20</v>
      </c>
      <c r="C13" s="600">
        <v>2292.2080000000001</v>
      </c>
      <c r="D13" s="350">
        <v>460.25799999999998</v>
      </c>
      <c r="E13" s="350">
        <v>425.80200000000002</v>
      </c>
      <c r="F13" s="419">
        <v>55.658999999999999</v>
      </c>
      <c r="G13" s="419">
        <v>5.2649999999999997</v>
      </c>
      <c r="H13" s="350">
        <v>10.122999999999999</v>
      </c>
      <c r="I13" s="350">
        <v>15.978</v>
      </c>
      <c r="J13" s="350">
        <v>67.825999999999993</v>
      </c>
      <c r="K13" s="350">
        <v>715.88199999999995</v>
      </c>
      <c r="L13" s="350">
        <v>535.41499999999996</v>
      </c>
      <c r="M13" s="10" t="s">
        <v>20</v>
      </c>
    </row>
    <row r="14" spans="2:13" ht="12.75" customHeight="1" x14ac:dyDescent="0.2">
      <c r="B14" s="196" t="s">
        <v>6</v>
      </c>
      <c r="C14" s="599">
        <v>39.496000000000002</v>
      </c>
      <c r="D14" s="351">
        <v>17.344000000000001</v>
      </c>
      <c r="E14" s="353">
        <v>3.5339999999999998</v>
      </c>
      <c r="F14" s="353">
        <v>0.45200000000000001</v>
      </c>
      <c r="G14" s="351">
        <v>0</v>
      </c>
      <c r="H14" s="353">
        <v>7.0000000000000001E-3</v>
      </c>
      <c r="I14" s="353">
        <v>2.109</v>
      </c>
      <c r="J14" s="353">
        <v>0.29262864840592728</v>
      </c>
      <c r="K14" s="351">
        <v>12.113</v>
      </c>
      <c r="L14" s="351">
        <v>3.6440000000000001</v>
      </c>
      <c r="M14" s="196" t="s">
        <v>6</v>
      </c>
    </row>
    <row r="15" spans="2:13" ht="12.75" customHeight="1" x14ac:dyDescent="0.2">
      <c r="B15" s="10" t="s">
        <v>23</v>
      </c>
      <c r="C15" s="600">
        <v>105.69</v>
      </c>
      <c r="D15" s="350">
        <v>25.01</v>
      </c>
      <c r="E15" s="350">
        <v>27.541</v>
      </c>
      <c r="F15" s="419">
        <v>4.2910000000000004</v>
      </c>
      <c r="G15" s="419">
        <v>0.4</v>
      </c>
      <c r="H15" s="419">
        <v>0.219</v>
      </c>
      <c r="I15" s="350">
        <v>0.59899999999999998</v>
      </c>
      <c r="J15" s="350">
        <v>8.8659999999999997</v>
      </c>
      <c r="K15" s="350">
        <v>17.948</v>
      </c>
      <c r="L15" s="350">
        <v>20.815999999999999</v>
      </c>
      <c r="M15" s="10" t="s">
        <v>23</v>
      </c>
    </row>
    <row r="16" spans="2:13" ht="12.75" customHeight="1" x14ac:dyDescent="0.2">
      <c r="B16" s="196" t="s">
        <v>17</v>
      </c>
      <c r="C16" s="599">
        <v>166.12700000000001</v>
      </c>
      <c r="D16" s="353">
        <v>32.854999999999997</v>
      </c>
      <c r="E16" s="351">
        <v>49.581000000000003</v>
      </c>
      <c r="F16" s="597">
        <v>10.067</v>
      </c>
      <c r="G16" s="353">
        <v>0.3</v>
      </c>
      <c r="H16" s="353">
        <v>0.47699999999999998</v>
      </c>
      <c r="I16" s="351">
        <v>6.9850000000000003</v>
      </c>
      <c r="J16" s="353">
        <v>3.8210000000000002</v>
      </c>
      <c r="K16" s="351">
        <v>43.015999999999998</v>
      </c>
      <c r="L16" s="351">
        <v>19.024999999999999</v>
      </c>
      <c r="M16" s="196" t="s">
        <v>17</v>
      </c>
    </row>
    <row r="17" spans="2:13" ht="12.75" customHeight="1" x14ac:dyDescent="0.2">
      <c r="B17" s="10" t="s">
        <v>21</v>
      </c>
      <c r="C17" s="600">
        <v>906.97</v>
      </c>
      <c r="D17" s="545">
        <v>345.66</v>
      </c>
      <c r="E17" s="545">
        <v>171.904</v>
      </c>
      <c r="F17" s="545">
        <v>10.94</v>
      </c>
      <c r="G17" s="350">
        <v>0.98199999999999998</v>
      </c>
      <c r="H17" s="350">
        <v>0.44900000000000001</v>
      </c>
      <c r="I17" s="350">
        <v>7.5730000000000004</v>
      </c>
      <c r="J17" s="350">
        <v>30.963999999999999</v>
      </c>
      <c r="K17" s="350">
        <v>227.946</v>
      </c>
      <c r="L17" s="350">
        <v>110.553</v>
      </c>
      <c r="M17" s="10" t="s">
        <v>21</v>
      </c>
    </row>
    <row r="18" spans="2:13" ht="12.75" customHeight="1" x14ac:dyDescent="0.2">
      <c r="B18" s="196" t="s">
        <v>22</v>
      </c>
      <c r="C18" s="599">
        <v>1424.3430000000001</v>
      </c>
      <c r="D18" s="351">
        <v>430.25299999999999</v>
      </c>
      <c r="E18" s="351">
        <v>218.857</v>
      </c>
      <c r="F18" s="353">
        <v>215.465</v>
      </c>
      <c r="G18" s="353">
        <v>1.2809999999999999</v>
      </c>
      <c r="H18" s="351">
        <v>4.7430000000000003</v>
      </c>
      <c r="I18" s="351">
        <v>15.141</v>
      </c>
      <c r="J18" s="351">
        <v>62.82</v>
      </c>
      <c r="K18" s="351">
        <v>229.21600000000001</v>
      </c>
      <c r="L18" s="351">
        <v>246.56700000000001</v>
      </c>
      <c r="M18" s="196" t="s">
        <v>22</v>
      </c>
    </row>
    <row r="19" spans="2:13" ht="12.75" customHeight="1" x14ac:dyDescent="0.2">
      <c r="B19" s="10" t="s">
        <v>42</v>
      </c>
      <c r="C19" s="600">
        <v>74.275000000000006</v>
      </c>
      <c r="D19" s="350">
        <v>27.939</v>
      </c>
      <c r="E19" s="350">
        <v>12.439</v>
      </c>
      <c r="F19" s="350">
        <v>1.9179999999999999</v>
      </c>
      <c r="G19" s="350">
        <v>0.68200000000000005</v>
      </c>
      <c r="H19" s="350">
        <v>9.1999999999999998E-2</v>
      </c>
      <c r="I19" s="350">
        <v>4.8899999999999997</v>
      </c>
      <c r="J19" s="350">
        <v>1.139</v>
      </c>
      <c r="K19" s="350">
        <v>13.975</v>
      </c>
      <c r="L19" s="350">
        <v>11.201000000000001</v>
      </c>
      <c r="M19" s="10" t="s">
        <v>42</v>
      </c>
    </row>
    <row r="20" spans="2:13" ht="12.75" customHeight="1" x14ac:dyDescent="0.2">
      <c r="B20" s="196" t="s">
        <v>24</v>
      </c>
      <c r="C20" s="599">
        <v>1147.3119999999999</v>
      </c>
      <c r="D20" s="351">
        <v>380.08100000000002</v>
      </c>
      <c r="E20" s="351">
        <v>153.702</v>
      </c>
      <c r="F20" s="351">
        <v>43.683</v>
      </c>
      <c r="G20" s="351">
        <v>2.173</v>
      </c>
      <c r="H20" s="351">
        <v>2.8860000000000001</v>
      </c>
      <c r="I20" s="351">
        <v>37.927</v>
      </c>
      <c r="J20" s="351">
        <v>19.698</v>
      </c>
      <c r="K20" s="351">
        <v>364.78800000000001</v>
      </c>
      <c r="L20" s="351">
        <v>142.374</v>
      </c>
      <c r="M20" s="196" t="s">
        <v>24</v>
      </c>
    </row>
    <row r="21" spans="2:13" ht="12.75" customHeight="1" x14ac:dyDescent="0.2">
      <c r="B21" s="10" t="s">
        <v>4</v>
      </c>
      <c r="C21" s="600">
        <v>18.378</v>
      </c>
      <c r="D21" s="350">
        <v>2.1509999999999998</v>
      </c>
      <c r="E21" s="350">
        <v>3.2850000000000001</v>
      </c>
      <c r="F21" s="350">
        <v>0</v>
      </c>
      <c r="G21" s="350">
        <v>0</v>
      </c>
      <c r="H21" s="350">
        <v>0</v>
      </c>
      <c r="I21" s="350">
        <v>0.27</v>
      </c>
      <c r="J21" s="350">
        <v>0.13700000000000001</v>
      </c>
      <c r="K21" s="350">
        <v>9.9</v>
      </c>
      <c r="L21" s="350">
        <v>2.6349999999999998</v>
      </c>
      <c r="M21" s="10" t="s">
        <v>4</v>
      </c>
    </row>
    <row r="22" spans="2:13" ht="12.75" customHeight="1" x14ac:dyDescent="0.2">
      <c r="B22" s="196" t="s">
        <v>8</v>
      </c>
      <c r="C22" s="599">
        <v>69.040000000000006</v>
      </c>
      <c r="D22" s="351">
        <v>26.699000000000002</v>
      </c>
      <c r="E22" s="351">
        <v>6.6749999999999998</v>
      </c>
      <c r="F22" s="351">
        <v>7.53</v>
      </c>
      <c r="G22" s="351">
        <v>0.2</v>
      </c>
      <c r="H22" s="351">
        <v>0.16300000000000001</v>
      </c>
      <c r="I22" s="351">
        <v>0.32900000000000001</v>
      </c>
      <c r="J22" s="351">
        <v>1.5880000000000001</v>
      </c>
      <c r="K22" s="351">
        <v>19.033000000000001</v>
      </c>
      <c r="L22" s="351">
        <v>6.8230000000000004</v>
      </c>
      <c r="M22" s="196" t="s">
        <v>8</v>
      </c>
    </row>
    <row r="23" spans="2:13" ht="12.75" customHeight="1" x14ac:dyDescent="0.2">
      <c r="B23" s="10" t="s">
        <v>9</v>
      </c>
      <c r="C23" s="600">
        <v>166.76499999999999</v>
      </c>
      <c r="D23" s="350">
        <v>105.568</v>
      </c>
      <c r="E23" s="350">
        <v>17.994</v>
      </c>
      <c r="F23" s="419">
        <v>7.2</v>
      </c>
      <c r="G23" s="419">
        <v>1.008</v>
      </c>
      <c r="H23" s="350">
        <v>0.17499999999999999</v>
      </c>
      <c r="I23" s="350">
        <v>1.04</v>
      </c>
      <c r="J23" s="350">
        <v>0.57699999999999996</v>
      </c>
      <c r="K23" s="350">
        <v>22.96</v>
      </c>
      <c r="L23" s="350">
        <v>10.243</v>
      </c>
      <c r="M23" s="10" t="s">
        <v>9</v>
      </c>
    </row>
    <row r="24" spans="2:13" ht="12.75" customHeight="1" x14ac:dyDescent="0.2">
      <c r="B24" s="196" t="s">
        <v>25</v>
      </c>
      <c r="C24" s="599">
        <v>22.905999999999999</v>
      </c>
      <c r="D24" s="351">
        <v>7.7670000000000003</v>
      </c>
      <c r="E24" s="353">
        <v>4.7279999999999998</v>
      </c>
      <c r="F24" s="353">
        <v>0.40699999999999997</v>
      </c>
      <c r="G24" s="351">
        <v>0</v>
      </c>
      <c r="H24" s="353">
        <v>0.92200000000000004</v>
      </c>
      <c r="I24" s="351">
        <v>0.188</v>
      </c>
      <c r="J24" s="353">
        <v>4.2809999999999997</v>
      </c>
      <c r="K24" s="353">
        <v>3.0219999999999998</v>
      </c>
      <c r="L24" s="353">
        <v>1.591</v>
      </c>
      <c r="M24" s="196" t="s">
        <v>25</v>
      </c>
    </row>
    <row r="25" spans="2:13" ht="12.75" customHeight="1" x14ac:dyDescent="0.2">
      <c r="B25" s="10" t="s">
        <v>7</v>
      </c>
      <c r="C25" s="600">
        <v>197.887</v>
      </c>
      <c r="D25" s="350">
        <v>83.585999999999999</v>
      </c>
      <c r="E25" s="350">
        <v>29.516999999999999</v>
      </c>
      <c r="F25" s="419">
        <v>3.2919999999999998</v>
      </c>
      <c r="G25" s="350">
        <v>5.0000000000000001E-3</v>
      </c>
      <c r="H25" s="350">
        <v>0.71</v>
      </c>
      <c r="I25" s="350">
        <v>3.2000000000000001E-2</v>
      </c>
      <c r="J25" s="350">
        <v>1.327</v>
      </c>
      <c r="K25" s="350">
        <v>36.005000000000003</v>
      </c>
      <c r="L25" s="350">
        <v>43.412999999999997</v>
      </c>
      <c r="M25" s="10" t="s">
        <v>7</v>
      </c>
    </row>
    <row r="26" spans="2:13" ht="12.75" customHeight="1" x14ac:dyDescent="0.2">
      <c r="B26" s="196" t="s">
        <v>10</v>
      </c>
      <c r="C26" s="599">
        <v>15.276999999999999</v>
      </c>
      <c r="D26" s="351">
        <v>1.375</v>
      </c>
      <c r="E26" s="351">
        <v>4.367</v>
      </c>
      <c r="F26" s="353">
        <v>0</v>
      </c>
      <c r="G26" s="353">
        <v>3.0000000000000001E-3</v>
      </c>
      <c r="H26" s="351">
        <v>4.3999999999999997E-2</v>
      </c>
      <c r="I26" s="351">
        <v>0.67700000000000005</v>
      </c>
      <c r="J26" s="351">
        <v>2.758</v>
      </c>
      <c r="K26" s="351">
        <v>4.6680000000000001</v>
      </c>
      <c r="L26" s="351">
        <v>1.385</v>
      </c>
      <c r="M26" s="196" t="s">
        <v>10</v>
      </c>
    </row>
    <row r="27" spans="2:13" ht="12.75" customHeight="1" x14ac:dyDescent="0.2">
      <c r="B27" s="10" t="s">
        <v>18</v>
      </c>
      <c r="C27" s="600">
        <v>429.46800000000002</v>
      </c>
      <c r="D27" s="350">
        <v>132.267</v>
      </c>
      <c r="E27" s="350">
        <v>55.439</v>
      </c>
      <c r="F27" s="419">
        <v>16.035</v>
      </c>
      <c r="G27" s="350">
        <v>0.14599999999999999</v>
      </c>
      <c r="H27" s="350">
        <v>12.226000000000001</v>
      </c>
      <c r="I27" s="350">
        <v>7.7910000000000004</v>
      </c>
      <c r="J27" s="350">
        <v>23.21</v>
      </c>
      <c r="K27" s="350">
        <v>112.099</v>
      </c>
      <c r="L27" s="350">
        <v>70.256</v>
      </c>
      <c r="M27" s="10" t="s">
        <v>18</v>
      </c>
    </row>
    <row r="28" spans="2:13" ht="12.75" customHeight="1" x14ac:dyDescent="0.2">
      <c r="B28" s="196" t="s">
        <v>26</v>
      </c>
      <c r="C28" s="599">
        <v>213.36500000000001</v>
      </c>
      <c r="D28" s="351">
        <v>66.241</v>
      </c>
      <c r="E28" s="351">
        <v>48.698</v>
      </c>
      <c r="F28" s="353">
        <v>20.21</v>
      </c>
      <c r="G28" s="353">
        <v>0.46</v>
      </c>
      <c r="H28" s="351">
        <v>0.62</v>
      </c>
      <c r="I28" s="351">
        <v>0</v>
      </c>
      <c r="J28" s="351">
        <v>7.9290000000000003</v>
      </c>
      <c r="K28" s="351">
        <v>41.795000000000002</v>
      </c>
      <c r="L28" s="351">
        <v>27.411999999999999</v>
      </c>
      <c r="M28" s="196" t="s">
        <v>26</v>
      </c>
    </row>
    <row r="29" spans="2:13" ht="12.75" customHeight="1" x14ac:dyDescent="0.2">
      <c r="B29" s="10" t="s">
        <v>11</v>
      </c>
      <c r="C29" s="600">
        <v>902.75400000000002</v>
      </c>
      <c r="D29" s="350">
        <v>502.06400000000002</v>
      </c>
      <c r="E29" s="350">
        <v>89.584000000000003</v>
      </c>
      <c r="F29" s="350">
        <v>45.3</v>
      </c>
      <c r="G29" s="350">
        <v>6.0880000000000001</v>
      </c>
      <c r="H29" s="350">
        <v>0.91300000000000003</v>
      </c>
      <c r="I29" s="350">
        <v>2.5419999999999998</v>
      </c>
      <c r="J29" s="350">
        <v>5.43</v>
      </c>
      <c r="K29" s="350">
        <v>153.63300000000001</v>
      </c>
      <c r="L29" s="350">
        <v>97.2</v>
      </c>
      <c r="M29" s="10" t="s">
        <v>11</v>
      </c>
    </row>
    <row r="30" spans="2:13" ht="12.75" customHeight="1" x14ac:dyDescent="0.2">
      <c r="B30" s="196" t="s">
        <v>27</v>
      </c>
      <c r="C30" s="599">
        <v>188.48099999999999</v>
      </c>
      <c r="D30" s="351">
        <v>76.995000000000005</v>
      </c>
      <c r="E30" s="351">
        <v>40.737000000000002</v>
      </c>
      <c r="F30" s="353">
        <v>0.6</v>
      </c>
      <c r="G30" s="353">
        <v>0.106</v>
      </c>
      <c r="H30" s="353">
        <v>0.44500000000000001</v>
      </c>
      <c r="I30" s="353">
        <v>1.6850000000000001</v>
      </c>
      <c r="J30" s="351">
        <v>11.765000000000001</v>
      </c>
      <c r="K30" s="351">
        <v>33.801000000000002</v>
      </c>
      <c r="L30" s="351">
        <v>22.347000000000001</v>
      </c>
      <c r="M30" s="196" t="s">
        <v>27</v>
      </c>
    </row>
    <row r="31" spans="2:13" ht="12.75" customHeight="1" x14ac:dyDescent="0.2">
      <c r="B31" s="10" t="s">
        <v>12</v>
      </c>
      <c r="C31" s="600">
        <v>425.42099999999999</v>
      </c>
      <c r="D31" s="350">
        <v>171.291</v>
      </c>
      <c r="E31" s="350">
        <v>96.162999999999997</v>
      </c>
      <c r="F31" s="350">
        <v>23.417000000000002</v>
      </c>
      <c r="G31" s="350">
        <v>5.6079999999999997</v>
      </c>
      <c r="H31" s="350">
        <v>2.2269999999999999</v>
      </c>
      <c r="I31" s="350">
        <v>0.33300000000000002</v>
      </c>
      <c r="J31" s="350">
        <v>3.5960000000000001</v>
      </c>
      <c r="K31" s="350">
        <v>69.921000000000006</v>
      </c>
      <c r="L31" s="350">
        <v>52.865000000000002</v>
      </c>
      <c r="M31" s="10" t="s">
        <v>12</v>
      </c>
    </row>
    <row r="32" spans="2:13" ht="12.75" customHeight="1" x14ac:dyDescent="0.2">
      <c r="B32" s="196" t="s">
        <v>14</v>
      </c>
      <c r="C32" s="599">
        <v>53.857999999999997</v>
      </c>
      <c r="D32" s="351">
        <v>28.881</v>
      </c>
      <c r="E32" s="351">
        <v>5.1159999999999997</v>
      </c>
      <c r="F32" s="353">
        <v>1</v>
      </c>
      <c r="G32" s="353">
        <v>0.33</v>
      </c>
      <c r="H32" s="353">
        <v>5.2999999999999999E-2</v>
      </c>
      <c r="I32" s="351">
        <v>0.17699999999999999</v>
      </c>
      <c r="J32" s="353">
        <v>0.3</v>
      </c>
      <c r="K32" s="351">
        <v>10.215999999999999</v>
      </c>
      <c r="L32" s="351">
        <v>7.7850000000000001</v>
      </c>
      <c r="M32" s="196" t="s">
        <v>14</v>
      </c>
    </row>
    <row r="33" spans="2:13" ht="12.75" customHeight="1" x14ac:dyDescent="0.2">
      <c r="B33" s="10" t="s">
        <v>13</v>
      </c>
      <c r="C33" s="600">
        <v>120.22199999999999</v>
      </c>
      <c r="D33" s="350">
        <v>49.63</v>
      </c>
      <c r="E33" s="350">
        <v>14.31</v>
      </c>
      <c r="F33" s="419">
        <v>6.149</v>
      </c>
      <c r="G33" s="419">
        <v>0.03</v>
      </c>
      <c r="H33" s="419">
        <v>0.34599999999999997</v>
      </c>
      <c r="I33" s="350">
        <v>0</v>
      </c>
      <c r="J33" s="350">
        <v>0.38900000000000001</v>
      </c>
      <c r="K33" s="350">
        <v>31.741</v>
      </c>
      <c r="L33" s="350">
        <v>17.626999999999999</v>
      </c>
      <c r="M33" s="10" t="s">
        <v>13</v>
      </c>
    </row>
    <row r="34" spans="2:13" ht="12.75" customHeight="1" x14ac:dyDescent="0.2">
      <c r="B34" s="196" t="s">
        <v>28</v>
      </c>
      <c r="C34" s="599">
        <v>122.119</v>
      </c>
      <c r="D34" s="351">
        <v>38.920999999999999</v>
      </c>
      <c r="E34" s="351">
        <v>24.321000000000002</v>
      </c>
      <c r="F34" s="353">
        <v>4.3860000000000001</v>
      </c>
      <c r="G34" s="353">
        <v>0.10199999999999999</v>
      </c>
      <c r="H34" s="351">
        <v>0.16</v>
      </c>
      <c r="I34" s="351">
        <v>6.1870000000000003</v>
      </c>
      <c r="J34" s="351">
        <v>4.3550000000000004</v>
      </c>
      <c r="K34" s="351">
        <v>23.613</v>
      </c>
      <c r="L34" s="351">
        <v>20.074999999999999</v>
      </c>
      <c r="M34" s="196" t="s">
        <v>28</v>
      </c>
    </row>
    <row r="35" spans="2:13" ht="12.75" customHeight="1" x14ac:dyDescent="0.2">
      <c r="B35" s="356" t="s">
        <v>29</v>
      </c>
      <c r="C35" s="601">
        <v>272.95699999999999</v>
      </c>
      <c r="D35" s="357">
        <v>86.316999999999993</v>
      </c>
      <c r="E35" s="357">
        <v>69.754999999999995</v>
      </c>
      <c r="F35" s="357">
        <v>9.06</v>
      </c>
      <c r="G35" s="357">
        <v>0</v>
      </c>
      <c r="H35" s="357">
        <v>1.306</v>
      </c>
      <c r="I35" s="357">
        <v>10.048999999999999</v>
      </c>
      <c r="J35" s="357">
        <v>4.9059999999999997</v>
      </c>
      <c r="K35" s="357">
        <v>55.683</v>
      </c>
      <c r="L35" s="544">
        <v>35.881</v>
      </c>
      <c r="M35" s="356" t="s">
        <v>29</v>
      </c>
    </row>
    <row r="36" spans="2:13" ht="12.75" customHeight="1" x14ac:dyDescent="0.2">
      <c r="B36" s="481" t="s">
        <v>381</v>
      </c>
      <c r="C36" s="481"/>
      <c r="D36" s="481"/>
      <c r="E36" s="481"/>
      <c r="F36" s="481"/>
      <c r="G36" s="481"/>
      <c r="H36" s="481"/>
      <c r="I36" s="481"/>
      <c r="J36" s="481"/>
      <c r="K36" s="481"/>
      <c r="L36" s="481"/>
      <c r="M36" s="481"/>
    </row>
    <row r="37" spans="2:13" ht="11.25" customHeight="1" x14ac:dyDescent="0.2">
      <c r="B37" s="386" t="s">
        <v>258</v>
      </c>
      <c r="C37" s="208"/>
      <c r="D37" s="208"/>
      <c r="E37" s="208"/>
      <c r="F37" s="215"/>
      <c r="G37" s="208"/>
      <c r="H37" s="208"/>
      <c r="I37" s="208"/>
      <c r="J37" s="208"/>
      <c r="K37" s="208"/>
    </row>
    <row r="38" spans="2:13" ht="39" customHeight="1" x14ac:dyDescent="0.2">
      <c r="B38" s="783" t="s">
        <v>202</v>
      </c>
      <c r="C38" s="783"/>
      <c r="D38" s="783"/>
      <c r="E38" s="783"/>
      <c r="F38" s="783"/>
      <c r="G38" s="783"/>
      <c r="H38" s="783"/>
      <c r="I38" s="783"/>
      <c r="J38" s="783"/>
      <c r="K38" s="783"/>
      <c r="L38" s="783"/>
      <c r="M38" s="783"/>
    </row>
    <row r="39" spans="2:13" ht="14.25" customHeight="1" x14ac:dyDescent="0.2">
      <c r="B39" s="784" t="s">
        <v>192</v>
      </c>
      <c r="C39" s="784"/>
      <c r="D39" s="784"/>
      <c r="E39" s="784"/>
      <c r="F39" s="784"/>
      <c r="G39" s="784"/>
      <c r="H39" s="784"/>
      <c r="I39" s="784"/>
      <c r="J39" s="784"/>
      <c r="K39" s="784"/>
      <c r="L39" s="784"/>
      <c r="M39" s="784"/>
    </row>
    <row r="40" spans="2:13" ht="16.5" customHeight="1" x14ac:dyDescent="0.2">
      <c r="B40" s="233" t="s">
        <v>198</v>
      </c>
      <c r="C40" s="482"/>
      <c r="D40" s="482"/>
      <c r="E40" s="482"/>
      <c r="F40" s="482"/>
      <c r="G40" s="482"/>
      <c r="H40" s="482"/>
      <c r="I40" s="482"/>
      <c r="J40" s="482"/>
      <c r="K40" s="482"/>
      <c r="L40" s="482"/>
      <c r="M40" s="482"/>
    </row>
    <row r="41" spans="2:13" ht="12.75" customHeight="1" x14ac:dyDescent="0.2">
      <c r="B41" s="213" t="s">
        <v>177</v>
      </c>
      <c r="C41" s="213"/>
      <c r="D41" s="213"/>
      <c r="E41" s="213"/>
      <c r="F41" s="213"/>
      <c r="G41" s="213"/>
      <c r="H41" s="213"/>
      <c r="I41" s="213"/>
      <c r="J41" s="213"/>
      <c r="K41" s="213"/>
      <c r="L41" s="213"/>
      <c r="M41" s="213"/>
    </row>
  </sheetData>
  <mergeCells count="14">
    <mergeCell ref="B38:M38"/>
    <mergeCell ref="B39:M39"/>
    <mergeCell ref="B2:K2"/>
    <mergeCell ref="B3:L3"/>
    <mergeCell ref="C5:C7"/>
    <mergeCell ref="F5:F7"/>
    <mergeCell ref="G5:G7"/>
    <mergeCell ref="H5:H7"/>
    <mergeCell ref="I5:I7"/>
    <mergeCell ref="J5:J7"/>
    <mergeCell ref="K5:K7"/>
    <mergeCell ref="L5:L7"/>
    <mergeCell ref="D6:D7"/>
    <mergeCell ref="E6:E7"/>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O44"/>
  <sheetViews>
    <sheetView zoomScaleNormal="100" workbookViewId="0">
      <selection activeCell="O20" sqref="O20"/>
    </sheetView>
  </sheetViews>
  <sheetFormatPr defaultRowHeight="12.75" x14ac:dyDescent="0.2"/>
  <cols>
    <col min="2" max="2" width="7" customWidth="1"/>
    <col min="3" max="3" width="9.85546875" customWidth="1"/>
    <col min="4" max="4" width="8.7109375" customWidth="1"/>
    <col min="5" max="5" width="10.5703125" customWidth="1"/>
    <col min="6" max="6" width="6.7109375" customWidth="1"/>
    <col min="7" max="7" width="8" customWidth="1"/>
    <col min="8" max="13" width="8.28515625" customWidth="1"/>
  </cols>
  <sheetData>
    <row r="1" spans="1:15" ht="14.25" customHeight="1" x14ac:dyDescent="0.2">
      <c r="C1" s="354"/>
      <c r="D1" s="354"/>
      <c r="E1" s="354"/>
      <c r="F1" s="354"/>
      <c r="G1" s="354"/>
      <c r="H1" s="354"/>
      <c r="I1" s="354"/>
      <c r="J1" s="354"/>
      <c r="K1" s="354"/>
      <c r="L1" s="354"/>
    </row>
    <row r="2" spans="1:15" ht="30" customHeight="1" x14ac:dyDescent="0.2">
      <c r="D2" s="141"/>
      <c r="E2" s="141"/>
      <c r="F2" s="141"/>
      <c r="G2" s="141"/>
      <c r="H2" s="141"/>
      <c r="I2" s="141"/>
      <c r="J2" s="141"/>
      <c r="K2" s="141"/>
      <c r="L2" s="141"/>
      <c r="M2" s="15" t="s">
        <v>172</v>
      </c>
    </row>
    <row r="3" spans="1:15" ht="18" customHeight="1" x14ac:dyDescent="0.2">
      <c r="B3" s="772" t="s">
        <v>252</v>
      </c>
      <c r="C3" s="772"/>
      <c r="D3" s="772"/>
      <c r="E3" s="772"/>
      <c r="F3" s="772"/>
      <c r="G3" s="772"/>
      <c r="H3" s="772"/>
      <c r="I3" s="772"/>
      <c r="J3" s="772"/>
      <c r="K3" s="772"/>
      <c r="L3" s="772"/>
      <c r="M3" s="772"/>
    </row>
    <row r="4" spans="1:15" ht="23.25" customHeight="1" x14ac:dyDescent="0.2">
      <c r="B4" s="772">
        <v>2021</v>
      </c>
      <c r="C4" s="772"/>
      <c r="D4" s="772"/>
      <c r="E4" s="772"/>
      <c r="F4" s="772"/>
      <c r="G4" s="772"/>
      <c r="H4" s="772"/>
      <c r="I4" s="772"/>
      <c r="J4" s="772"/>
      <c r="K4" s="772"/>
      <c r="L4" s="772"/>
    </row>
    <row r="5" spans="1:15" ht="12.75" customHeight="1" x14ac:dyDescent="0.2">
      <c r="B5" s="2"/>
      <c r="C5" s="785" t="s">
        <v>77</v>
      </c>
      <c r="D5" s="216" t="s">
        <v>73</v>
      </c>
      <c r="E5" s="216" t="s">
        <v>73</v>
      </c>
      <c r="F5" s="788" t="s">
        <v>178</v>
      </c>
      <c r="G5" s="791" t="s">
        <v>132</v>
      </c>
      <c r="H5" s="791" t="s">
        <v>83</v>
      </c>
      <c r="I5" s="791" t="s">
        <v>81</v>
      </c>
      <c r="J5" s="791" t="s">
        <v>82</v>
      </c>
      <c r="K5" s="791" t="s">
        <v>196</v>
      </c>
      <c r="L5" s="794" t="s">
        <v>182</v>
      </c>
      <c r="M5" s="167"/>
    </row>
    <row r="6" spans="1:15" ht="29.25" customHeight="1" x14ac:dyDescent="0.2">
      <c r="B6" s="2"/>
      <c r="C6" s="786"/>
      <c r="D6" s="797" t="s">
        <v>179</v>
      </c>
      <c r="E6" s="799" t="s">
        <v>193</v>
      </c>
      <c r="F6" s="789"/>
      <c r="G6" s="792"/>
      <c r="H6" s="792"/>
      <c r="I6" s="792"/>
      <c r="J6" s="792"/>
      <c r="K6" s="792"/>
      <c r="L6" s="795"/>
    </row>
    <row r="7" spans="1:15" ht="15" customHeight="1" x14ac:dyDescent="0.2">
      <c r="A7" s="354"/>
      <c r="B7" s="2"/>
      <c r="C7" s="787"/>
      <c r="D7" s="798"/>
      <c r="E7" s="800"/>
      <c r="F7" s="790"/>
      <c r="G7" s="793"/>
      <c r="H7" s="793"/>
      <c r="I7" s="793"/>
      <c r="J7" s="793"/>
      <c r="K7" s="793"/>
      <c r="L7" s="796"/>
    </row>
    <row r="8" spans="1:15" ht="12.75" customHeight="1" x14ac:dyDescent="0.2">
      <c r="A8" s="354"/>
      <c r="B8" s="331" t="s">
        <v>226</v>
      </c>
      <c r="C8" s="421">
        <v>1380703</v>
      </c>
      <c r="D8" s="593">
        <v>582495</v>
      </c>
      <c r="E8" s="592">
        <v>431491</v>
      </c>
      <c r="F8" s="591">
        <v>973</v>
      </c>
      <c r="G8" s="592">
        <v>200</v>
      </c>
      <c r="H8" s="593">
        <v>9792</v>
      </c>
      <c r="I8" s="590">
        <v>10150</v>
      </c>
      <c r="J8" s="590">
        <v>5700</v>
      </c>
      <c r="K8" s="590">
        <v>153040</v>
      </c>
      <c r="L8" s="592">
        <v>186862</v>
      </c>
      <c r="M8" s="436" t="s">
        <v>226</v>
      </c>
      <c r="N8" s="354"/>
      <c r="O8" s="354"/>
    </row>
    <row r="9" spans="1:15" ht="12.75" customHeight="1" x14ac:dyDescent="0.2">
      <c r="A9" s="354"/>
      <c r="B9" s="10" t="s">
        <v>19</v>
      </c>
      <c r="C9" s="422">
        <v>21306</v>
      </c>
      <c r="D9" s="542">
        <v>9641</v>
      </c>
      <c r="E9" s="280">
        <v>4220</v>
      </c>
      <c r="F9" s="540">
        <v>35</v>
      </c>
      <c r="G9" s="540">
        <v>38</v>
      </c>
      <c r="H9" s="594">
        <v>369</v>
      </c>
      <c r="I9" s="594">
        <v>98</v>
      </c>
      <c r="J9" s="543">
        <v>244</v>
      </c>
      <c r="K9" s="543">
        <v>3829</v>
      </c>
      <c r="L9" s="538">
        <v>2832</v>
      </c>
      <c r="M9" s="10" t="s">
        <v>19</v>
      </c>
      <c r="N9" s="354"/>
      <c r="O9" s="354"/>
    </row>
    <row r="10" spans="1:15" ht="12.75" customHeight="1" x14ac:dyDescent="0.2">
      <c r="A10" s="354"/>
      <c r="B10" s="196" t="s">
        <v>3</v>
      </c>
      <c r="C10" s="366">
        <v>22222</v>
      </c>
      <c r="D10" s="534">
        <v>13556</v>
      </c>
      <c r="E10" s="281">
        <v>4842</v>
      </c>
      <c r="F10" s="539">
        <v>10</v>
      </c>
      <c r="G10" s="539">
        <v>3</v>
      </c>
      <c r="H10" s="281">
        <v>28</v>
      </c>
      <c r="I10" s="281">
        <v>47</v>
      </c>
      <c r="J10" s="281">
        <v>65</v>
      </c>
      <c r="K10" s="281">
        <v>2658</v>
      </c>
      <c r="L10" s="537">
        <v>1013</v>
      </c>
      <c r="M10" s="196" t="s">
        <v>3</v>
      </c>
      <c r="N10" s="354"/>
      <c r="O10" s="354"/>
    </row>
    <row r="11" spans="1:15" ht="12.75" customHeight="1" x14ac:dyDescent="0.2">
      <c r="A11" s="354"/>
      <c r="B11" s="10" t="s">
        <v>5</v>
      </c>
      <c r="C11" s="422">
        <v>44113</v>
      </c>
      <c r="D11" s="535">
        <v>32457</v>
      </c>
      <c r="E11" s="280">
        <v>6040</v>
      </c>
      <c r="F11" s="280">
        <v>54</v>
      </c>
      <c r="G11" s="280">
        <v>2</v>
      </c>
      <c r="H11" s="280">
        <v>95</v>
      </c>
      <c r="I11" s="280">
        <v>2</v>
      </c>
      <c r="J11" s="280">
        <v>43</v>
      </c>
      <c r="K11" s="280">
        <v>5091</v>
      </c>
      <c r="L11" s="538">
        <v>329</v>
      </c>
      <c r="M11" s="10" t="s">
        <v>5</v>
      </c>
      <c r="N11" s="354"/>
      <c r="O11" s="354"/>
    </row>
    <row r="12" spans="1:15" ht="12.75" customHeight="1" x14ac:dyDescent="0.2">
      <c r="A12" s="354"/>
      <c r="B12" s="196" t="s">
        <v>16</v>
      </c>
      <c r="C12" s="366">
        <v>11766</v>
      </c>
      <c r="D12" s="534">
        <v>4693</v>
      </c>
      <c r="E12" s="281">
        <v>3589</v>
      </c>
      <c r="F12" s="281">
        <v>13</v>
      </c>
      <c r="G12" s="281">
        <v>6</v>
      </c>
      <c r="H12" s="281">
        <v>21</v>
      </c>
      <c r="I12" s="281">
        <v>246</v>
      </c>
      <c r="J12" s="281">
        <v>84</v>
      </c>
      <c r="K12" s="281">
        <v>1474</v>
      </c>
      <c r="L12" s="537">
        <v>1640</v>
      </c>
      <c r="M12" s="196" t="s">
        <v>16</v>
      </c>
      <c r="N12" s="354"/>
      <c r="O12" s="354"/>
    </row>
    <row r="13" spans="1:15" ht="12.75" customHeight="1" x14ac:dyDescent="0.2">
      <c r="A13" s="354"/>
      <c r="B13" s="10" t="s">
        <v>20</v>
      </c>
      <c r="C13" s="422">
        <v>100517</v>
      </c>
      <c r="D13" s="535">
        <v>37704</v>
      </c>
      <c r="E13" s="280">
        <v>25779</v>
      </c>
      <c r="F13" s="280">
        <v>193</v>
      </c>
      <c r="G13" s="280">
        <v>30</v>
      </c>
      <c r="H13" s="280">
        <v>901</v>
      </c>
      <c r="I13" s="280">
        <v>574</v>
      </c>
      <c r="J13" s="280">
        <v>624</v>
      </c>
      <c r="K13" s="280">
        <v>19822</v>
      </c>
      <c r="L13" s="538">
        <v>14890</v>
      </c>
      <c r="M13" s="10" t="s">
        <v>20</v>
      </c>
      <c r="N13" s="354"/>
      <c r="O13" s="354"/>
    </row>
    <row r="14" spans="1:15" ht="12.75" customHeight="1" x14ac:dyDescent="0.2">
      <c r="A14" s="354"/>
      <c r="B14" s="196" t="s">
        <v>6</v>
      </c>
      <c r="C14" s="366">
        <v>6513</v>
      </c>
      <c r="D14" s="534">
        <v>3469</v>
      </c>
      <c r="E14" s="281">
        <v>963</v>
      </c>
      <c r="F14" s="281">
        <v>4</v>
      </c>
      <c r="G14" s="281">
        <v>0</v>
      </c>
      <c r="H14" s="281">
        <v>8</v>
      </c>
      <c r="I14" s="281">
        <v>57</v>
      </c>
      <c r="J14" s="281">
        <v>27</v>
      </c>
      <c r="K14" s="281">
        <v>1640</v>
      </c>
      <c r="L14" s="537">
        <v>345</v>
      </c>
      <c r="M14" s="196" t="s">
        <v>6</v>
      </c>
      <c r="N14" s="354"/>
      <c r="O14" s="354"/>
    </row>
    <row r="15" spans="1:15" ht="12.75" customHeight="1" x14ac:dyDescent="0.2">
      <c r="A15" s="354"/>
      <c r="B15" s="10" t="s">
        <v>23</v>
      </c>
      <c r="C15" s="422">
        <v>24052</v>
      </c>
      <c r="D15" s="535">
        <v>4808</v>
      </c>
      <c r="E15" s="280">
        <v>13861</v>
      </c>
      <c r="F15" s="540">
        <v>12</v>
      </c>
      <c r="G15" s="540">
        <v>3</v>
      </c>
      <c r="H15" s="540">
        <v>38</v>
      </c>
      <c r="I15" s="540">
        <v>201</v>
      </c>
      <c r="J15" s="280">
        <v>105</v>
      </c>
      <c r="K15" s="280">
        <v>2000</v>
      </c>
      <c r="L15" s="538">
        <v>3024</v>
      </c>
      <c r="M15" s="10" t="s">
        <v>23</v>
      </c>
      <c r="N15" s="354"/>
      <c r="O15" s="354"/>
    </row>
    <row r="16" spans="1:15" ht="12.75" customHeight="1" x14ac:dyDescent="0.2">
      <c r="A16" s="354"/>
      <c r="B16" s="196" t="s">
        <v>17</v>
      </c>
      <c r="C16" s="366">
        <v>60445</v>
      </c>
      <c r="D16" s="595">
        <v>16285</v>
      </c>
      <c r="E16" s="281">
        <v>33686</v>
      </c>
      <c r="F16" s="539">
        <v>8</v>
      </c>
      <c r="G16" s="539">
        <v>7</v>
      </c>
      <c r="H16" s="539">
        <v>31</v>
      </c>
      <c r="I16" s="539">
        <v>2474</v>
      </c>
      <c r="J16" s="539">
        <v>28</v>
      </c>
      <c r="K16" s="281">
        <v>6048</v>
      </c>
      <c r="L16" s="537">
        <v>1878</v>
      </c>
      <c r="M16" s="196" t="s">
        <v>17</v>
      </c>
      <c r="N16" s="354"/>
      <c r="O16" s="354"/>
    </row>
    <row r="17" spans="1:15" ht="12.75" customHeight="1" x14ac:dyDescent="0.2">
      <c r="A17" s="354"/>
      <c r="B17" s="10" t="s">
        <v>21</v>
      </c>
      <c r="C17" s="422">
        <v>224761</v>
      </c>
      <c r="D17" s="535">
        <v>108143</v>
      </c>
      <c r="E17" s="541">
        <v>64005</v>
      </c>
      <c r="F17" s="541">
        <v>74</v>
      </c>
      <c r="G17" s="541">
        <v>27</v>
      </c>
      <c r="H17" s="280">
        <v>104</v>
      </c>
      <c r="I17" s="280">
        <v>851</v>
      </c>
      <c r="J17" s="280">
        <v>238</v>
      </c>
      <c r="K17" s="280">
        <v>17460</v>
      </c>
      <c r="L17" s="538">
        <v>33859</v>
      </c>
      <c r="M17" s="10" t="s">
        <v>21</v>
      </c>
      <c r="N17" s="354"/>
      <c r="O17" s="354"/>
    </row>
    <row r="18" spans="1:15" ht="12.75" customHeight="1" x14ac:dyDescent="0.2">
      <c r="A18" s="354"/>
      <c r="B18" s="196" t="s">
        <v>22</v>
      </c>
      <c r="C18" s="366">
        <v>181815</v>
      </c>
      <c r="D18" s="534">
        <v>36824</v>
      </c>
      <c r="E18" s="281">
        <v>72501</v>
      </c>
      <c r="F18" s="281">
        <v>29</v>
      </c>
      <c r="G18" s="281">
        <v>28</v>
      </c>
      <c r="H18" s="281">
        <v>902</v>
      </c>
      <c r="I18" s="281">
        <v>1014</v>
      </c>
      <c r="J18" s="281">
        <v>722</v>
      </c>
      <c r="K18" s="281">
        <v>8034</v>
      </c>
      <c r="L18" s="537">
        <v>61761</v>
      </c>
      <c r="M18" s="196" t="s">
        <v>22</v>
      </c>
      <c r="N18" s="354"/>
      <c r="O18" s="354"/>
    </row>
    <row r="19" spans="1:15" ht="12.75" customHeight="1" x14ac:dyDescent="0.2">
      <c r="A19" s="354"/>
      <c r="B19" s="10" t="s">
        <v>42</v>
      </c>
      <c r="C19" s="422">
        <v>13228</v>
      </c>
      <c r="D19" s="535">
        <v>6142</v>
      </c>
      <c r="E19" s="280">
        <v>4190</v>
      </c>
      <c r="F19" s="280">
        <v>15</v>
      </c>
      <c r="G19" s="280">
        <v>2</v>
      </c>
      <c r="H19" s="280">
        <v>28</v>
      </c>
      <c r="I19" s="280">
        <v>1161</v>
      </c>
      <c r="J19" s="280">
        <v>18</v>
      </c>
      <c r="K19" s="280">
        <v>1514</v>
      </c>
      <c r="L19" s="538">
        <v>158</v>
      </c>
      <c r="M19" s="10" t="s">
        <v>42</v>
      </c>
      <c r="N19" s="354"/>
      <c r="O19" s="354"/>
    </row>
    <row r="20" spans="1:15" ht="12.75" customHeight="1" x14ac:dyDescent="0.2">
      <c r="A20" s="354"/>
      <c r="B20" s="196" t="s">
        <v>24</v>
      </c>
      <c r="C20" s="366">
        <v>115231</v>
      </c>
      <c r="D20" s="534">
        <v>59320</v>
      </c>
      <c r="E20" s="281">
        <v>29224</v>
      </c>
      <c r="F20" s="281">
        <v>25</v>
      </c>
      <c r="G20" s="281">
        <v>12</v>
      </c>
      <c r="H20" s="281">
        <v>1099</v>
      </c>
      <c r="I20" s="281">
        <v>789</v>
      </c>
      <c r="J20" s="281">
        <v>195</v>
      </c>
      <c r="K20" s="281">
        <v>21388</v>
      </c>
      <c r="L20" s="281">
        <v>3179</v>
      </c>
      <c r="M20" s="196" t="s">
        <v>24</v>
      </c>
      <c r="N20" s="354"/>
      <c r="O20" s="354"/>
    </row>
    <row r="21" spans="1:15" ht="12.75" customHeight="1" x14ac:dyDescent="0.2">
      <c r="A21" s="354"/>
      <c r="B21" s="10" t="s">
        <v>4</v>
      </c>
      <c r="C21" s="422">
        <v>3251</v>
      </c>
      <c r="D21" s="535">
        <v>776</v>
      </c>
      <c r="E21" s="280">
        <v>1216</v>
      </c>
      <c r="F21" s="280">
        <v>0</v>
      </c>
      <c r="G21" s="280">
        <v>0</v>
      </c>
      <c r="H21" s="280">
        <v>0</v>
      </c>
      <c r="I21" s="280">
        <v>74</v>
      </c>
      <c r="J21" s="280">
        <v>3</v>
      </c>
      <c r="K21" s="280">
        <v>847</v>
      </c>
      <c r="L21" s="280">
        <v>335</v>
      </c>
      <c r="M21" s="10" t="s">
        <v>4</v>
      </c>
      <c r="N21" s="354"/>
      <c r="O21" s="354"/>
    </row>
    <row r="22" spans="1:15" ht="12.75" customHeight="1" x14ac:dyDescent="0.2">
      <c r="A22" s="354"/>
      <c r="B22" s="196" t="s">
        <v>8</v>
      </c>
      <c r="C22" s="366">
        <v>8901</v>
      </c>
      <c r="D22" s="534">
        <v>3146</v>
      </c>
      <c r="E22" s="281">
        <v>1251</v>
      </c>
      <c r="F22" s="281">
        <v>10</v>
      </c>
      <c r="G22" s="281">
        <v>1</v>
      </c>
      <c r="H22" s="281">
        <v>21</v>
      </c>
      <c r="I22" s="281">
        <v>51</v>
      </c>
      <c r="J22" s="281">
        <v>24</v>
      </c>
      <c r="K22" s="281">
        <v>2158</v>
      </c>
      <c r="L22" s="281">
        <v>2239</v>
      </c>
      <c r="M22" s="196" t="s">
        <v>8</v>
      </c>
      <c r="N22" s="354"/>
      <c r="O22" s="354"/>
    </row>
    <row r="23" spans="1:15" ht="12.75" customHeight="1" x14ac:dyDescent="0.2">
      <c r="A23" s="354"/>
      <c r="B23" s="10" t="s">
        <v>9</v>
      </c>
      <c r="C23" s="422">
        <v>28969</v>
      </c>
      <c r="D23" s="535">
        <v>6824</v>
      </c>
      <c r="E23" s="280">
        <v>10779</v>
      </c>
      <c r="F23" s="280">
        <v>5</v>
      </c>
      <c r="G23" s="280">
        <v>2</v>
      </c>
      <c r="H23" s="280">
        <v>45</v>
      </c>
      <c r="I23" s="280">
        <v>14</v>
      </c>
      <c r="J23" s="280">
        <v>200</v>
      </c>
      <c r="K23" s="280">
        <v>2911</v>
      </c>
      <c r="L23" s="280">
        <v>8189</v>
      </c>
      <c r="M23" s="10" t="s">
        <v>9</v>
      </c>
      <c r="N23" s="354"/>
      <c r="O23" s="354"/>
    </row>
    <row r="24" spans="1:15" ht="12.75" customHeight="1" x14ac:dyDescent="0.2">
      <c r="A24" s="354"/>
      <c r="B24" s="196" t="s">
        <v>25</v>
      </c>
      <c r="C24" s="366">
        <v>1046</v>
      </c>
      <c r="D24" s="534">
        <v>416</v>
      </c>
      <c r="E24" s="281">
        <v>248</v>
      </c>
      <c r="F24" s="281">
        <v>1</v>
      </c>
      <c r="G24" s="281">
        <v>0</v>
      </c>
      <c r="H24" s="281">
        <v>23</v>
      </c>
      <c r="I24" s="281">
        <v>3</v>
      </c>
      <c r="J24" s="281">
        <v>24</v>
      </c>
      <c r="K24" s="281">
        <v>228</v>
      </c>
      <c r="L24" s="281">
        <v>103</v>
      </c>
      <c r="M24" s="196" t="s">
        <v>25</v>
      </c>
      <c r="N24" s="354"/>
      <c r="O24" s="354"/>
    </row>
    <row r="25" spans="1:15" ht="12.75" customHeight="1" x14ac:dyDescent="0.2">
      <c r="A25" s="354"/>
      <c r="B25" s="10" t="s">
        <v>7</v>
      </c>
      <c r="C25" s="422">
        <v>44149</v>
      </c>
      <c r="D25" s="535">
        <v>16878</v>
      </c>
      <c r="E25" s="280">
        <v>9758</v>
      </c>
      <c r="F25" s="540">
        <v>37</v>
      </c>
      <c r="G25" s="280">
        <v>3</v>
      </c>
      <c r="H25" s="280">
        <v>155</v>
      </c>
      <c r="I25" s="280">
        <v>12</v>
      </c>
      <c r="J25" s="280">
        <v>115</v>
      </c>
      <c r="K25" s="280">
        <v>5379</v>
      </c>
      <c r="L25" s="280">
        <v>11812</v>
      </c>
      <c r="M25" s="10" t="s">
        <v>7</v>
      </c>
      <c r="N25" s="354"/>
      <c r="O25" s="354"/>
    </row>
    <row r="26" spans="1:15" ht="12.75" customHeight="1" x14ac:dyDescent="0.2">
      <c r="A26" s="354"/>
      <c r="B26" s="196" t="s">
        <v>10</v>
      </c>
      <c r="C26" s="366">
        <v>3346</v>
      </c>
      <c r="D26" s="534">
        <v>443</v>
      </c>
      <c r="E26" s="281">
        <v>1700</v>
      </c>
      <c r="F26" s="539">
        <v>0</v>
      </c>
      <c r="G26" s="539">
        <v>0</v>
      </c>
      <c r="H26" s="281">
        <v>12</v>
      </c>
      <c r="I26" s="281">
        <v>165</v>
      </c>
      <c r="J26" s="281">
        <v>49</v>
      </c>
      <c r="K26" s="281">
        <v>763</v>
      </c>
      <c r="L26" s="281">
        <v>210</v>
      </c>
      <c r="M26" s="196" t="s">
        <v>10</v>
      </c>
      <c r="N26" s="354"/>
      <c r="O26" s="354"/>
    </row>
    <row r="27" spans="1:15" ht="12.75" customHeight="1" x14ac:dyDescent="0.2">
      <c r="A27" s="354"/>
      <c r="B27" s="10" t="s">
        <v>18</v>
      </c>
      <c r="C27" s="422">
        <v>59170</v>
      </c>
      <c r="D27" s="535">
        <v>18713</v>
      </c>
      <c r="E27" s="280">
        <v>12951</v>
      </c>
      <c r="F27" s="280">
        <v>62</v>
      </c>
      <c r="G27" s="280">
        <v>11</v>
      </c>
      <c r="H27" s="280">
        <v>4364</v>
      </c>
      <c r="I27" s="280">
        <v>722</v>
      </c>
      <c r="J27" s="280">
        <v>396</v>
      </c>
      <c r="K27" s="280">
        <v>11472</v>
      </c>
      <c r="L27" s="280">
        <v>10479</v>
      </c>
      <c r="M27" s="10" t="s">
        <v>18</v>
      </c>
      <c r="N27" s="354"/>
      <c r="O27" s="354"/>
    </row>
    <row r="28" spans="1:15" ht="12.75" customHeight="1" x14ac:dyDescent="0.2">
      <c r="A28" s="354"/>
      <c r="B28" s="196" t="s">
        <v>26</v>
      </c>
      <c r="C28" s="366">
        <v>15717</v>
      </c>
      <c r="D28" s="534">
        <v>7217</v>
      </c>
      <c r="E28" s="281">
        <v>5722</v>
      </c>
      <c r="F28" s="281">
        <v>30</v>
      </c>
      <c r="G28" s="281">
        <v>4</v>
      </c>
      <c r="H28" s="281">
        <v>102</v>
      </c>
      <c r="I28" s="281">
        <v>0</v>
      </c>
      <c r="J28" s="281">
        <v>233</v>
      </c>
      <c r="K28" s="281">
        <v>1528</v>
      </c>
      <c r="L28" s="281">
        <v>881</v>
      </c>
      <c r="M28" s="196" t="s">
        <v>26</v>
      </c>
      <c r="N28" s="354"/>
      <c r="O28" s="354"/>
    </row>
    <row r="29" spans="1:15" ht="12.75" customHeight="1" x14ac:dyDescent="0.2">
      <c r="A29" s="354"/>
      <c r="B29" s="10" t="s">
        <v>11</v>
      </c>
      <c r="C29" s="422">
        <v>174352</v>
      </c>
      <c r="D29" s="535">
        <v>103754</v>
      </c>
      <c r="E29" s="280">
        <v>44306</v>
      </c>
      <c r="F29" s="280">
        <v>159</v>
      </c>
      <c r="G29" s="280">
        <v>8</v>
      </c>
      <c r="H29" s="280">
        <v>414</v>
      </c>
      <c r="I29" s="280">
        <v>230</v>
      </c>
      <c r="J29" s="280">
        <v>1401</v>
      </c>
      <c r="K29" s="280">
        <v>17516</v>
      </c>
      <c r="L29" s="280">
        <v>6564</v>
      </c>
      <c r="M29" s="10" t="s">
        <v>11</v>
      </c>
      <c r="N29" s="354"/>
      <c r="O29" s="354"/>
    </row>
    <row r="30" spans="1:15" ht="12.75" customHeight="1" x14ac:dyDescent="0.2">
      <c r="A30" s="354"/>
      <c r="B30" s="196" t="s">
        <v>27</v>
      </c>
      <c r="C30" s="366">
        <v>36473</v>
      </c>
      <c r="D30" s="534">
        <v>8202</v>
      </c>
      <c r="E30" s="281">
        <v>18250</v>
      </c>
      <c r="F30" s="281">
        <v>6</v>
      </c>
      <c r="G30" s="281">
        <v>1</v>
      </c>
      <c r="H30" s="539">
        <v>53</v>
      </c>
      <c r="I30" s="281">
        <v>309</v>
      </c>
      <c r="J30" s="281">
        <v>106</v>
      </c>
      <c r="K30" s="281">
        <v>2799</v>
      </c>
      <c r="L30" s="281">
        <v>6747</v>
      </c>
      <c r="M30" s="196" t="s">
        <v>27</v>
      </c>
      <c r="N30" s="354"/>
      <c r="O30" s="354"/>
    </row>
    <row r="31" spans="1:15" ht="12.75" customHeight="1" x14ac:dyDescent="0.2">
      <c r="A31" s="354"/>
      <c r="B31" s="10" t="s">
        <v>12</v>
      </c>
      <c r="C31" s="422">
        <v>92117</v>
      </c>
      <c r="D31" s="535">
        <v>41874</v>
      </c>
      <c r="E31" s="280">
        <v>38060</v>
      </c>
      <c r="F31" s="280">
        <v>104</v>
      </c>
      <c r="G31" s="280">
        <v>2</v>
      </c>
      <c r="H31" s="280">
        <v>347</v>
      </c>
      <c r="I31" s="280">
        <v>65</v>
      </c>
      <c r="J31" s="280">
        <v>96</v>
      </c>
      <c r="K31" s="280">
        <v>4230</v>
      </c>
      <c r="L31" s="280">
        <v>7339</v>
      </c>
      <c r="M31" s="10" t="s">
        <v>12</v>
      </c>
      <c r="N31" s="354"/>
      <c r="O31" s="354"/>
    </row>
    <row r="32" spans="1:15" ht="12.75" customHeight="1" x14ac:dyDescent="0.2">
      <c r="A32" s="354"/>
      <c r="B32" s="196" t="s">
        <v>14</v>
      </c>
      <c r="C32" s="366">
        <v>9048</v>
      </c>
      <c r="D32" s="534">
        <v>5675</v>
      </c>
      <c r="E32" s="281">
        <v>950</v>
      </c>
      <c r="F32" s="281">
        <v>10</v>
      </c>
      <c r="G32" s="281">
        <v>2</v>
      </c>
      <c r="H32" s="281">
        <v>45</v>
      </c>
      <c r="I32" s="281">
        <v>39</v>
      </c>
      <c r="J32" s="281">
        <v>149</v>
      </c>
      <c r="K32" s="281">
        <v>1221</v>
      </c>
      <c r="L32" s="281">
        <v>957</v>
      </c>
      <c r="M32" s="196" t="s">
        <v>14</v>
      </c>
      <c r="N32" s="354"/>
      <c r="O32" s="354"/>
    </row>
    <row r="33" spans="1:15" ht="12.75" customHeight="1" x14ac:dyDescent="0.2">
      <c r="A33" s="354"/>
      <c r="B33" s="10" t="s">
        <v>13</v>
      </c>
      <c r="C33" s="422">
        <v>24513</v>
      </c>
      <c r="D33" s="535">
        <v>11227</v>
      </c>
      <c r="E33" s="280">
        <v>4822</v>
      </c>
      <c r="F33" s="540">
        <v>20</v>
      </c>
      <c r="G33" s="540">
        <v>6</v>
      </c>
      <c r="H33" s="540">
        <v>53</v>
      </c>
      <c r="I33" s="540">
        <v>2</v>
      </c>
      <c r="J33" s="280">
        <v>105</v>
      </c>
      <c r="K33" s="280">
        <v>5203</v>
      </c>
      <c r="L33" s="280">
        <v>3079</v>
      </c>
      <c r="M33" s="10" t="s">
        <v>13</v>
      </c>
      <c r="N33" s="354"/>
      <c r="O33" s="354"/>
    </row>
    <row r="34" spans="1:15" ht="12.75" customHeight="1" x14ac:dyDescent="0.2">
      <c r="A34" s="354"/>
      <c r="B34" s="196" t="s">
        <v>28</v>
      </c>
      <c r="C34" s="366">
        <v>23343</v>
      </c>
      <c r="D34" s="534">
        <v>9871</v>
      </c>
      <c r="E34" s="281">
        <v>8713</v>
      </c>
      <c r="F34" s="281">
        <v>14</v>
      </c>
      <c r="G34" s="281">
        <v>2</v>
      </c>
      <c r="H34" s="281">
        <v>120</v>
      </c>
      <c r="I34" s="281">
        <v>350</v>
      </c>
      <c r="J34" s="281">
        <v>117</v>
      </c>
      <c r="K34" s="281">
        <v>2645</v>
      </c>
      <c r="L34" s="281">
        <v>1511</v>
      </c>
      <c r="M34" s="196" t="s">
        <v>28</v>
      </c>
      <c r="N34" s="354"/>
      <c r="O34" s="354"/>
    </row>
    <row r="35" spans="1:15" ht="12.75" customHeight="1" x14ac:dyDescent="0.2">
      <c r="A35" s="354"/>
      <c r="B35" s="356" t="s">
        <v>29</v>
      </c>
      <c r="C35" s="423">
        <v>30339</v>
      </c>
      <c r="D35" s="536">
        <v>14437</v>
      </c>
      <c r="E35" s="424">
        <v>9865</v>
      </c>
      <c r="F35" s="424">
        <v>43</v>
      </c>
      <c r="G35" s="424">
        <v>0</v>
      </c>
      <c r="H35" s="424">
        <v>414</v>
      </c>
      <c r="I35" s="424">
        <v>600</v>
      </c>
      <c r="J35" s="424">
        <v>289</v>
      </c>
      <c r="K35" s="424">
        <v>3182</v>
      </c>
      <c r="L35" s="424">
        <v>1509</v>
      </c>
      <c r="M35" s="356" t="s">
        <v>29</v>
      </c>
      <c r="N35" s="354"/>
      <c r="O35" s="354"/>
    </row>
    <row r="36" spans="1:15" ht="12.75" customHeight="1" x14ac:dyDescent="0.2">
      <c r="A36" s="354"/>
      <c r="B36" s="367" t="s">
        <v>381</v>
      </c>
      <c r="C36" s="209"/>
      <c r="D36" s="210"/>
      <c r="E36" s="210"/>
      <c r="F36" s="210"/>
      <c r="G36" s="210"/>
      <c r="H36" s="210"/>
      <c r="I36" s="210"/>
      <c r="J36" s="210"/>
      <c r="K36" s="210"/>
    </row>
    <row r="37" spans="1:15" ht="12.75" customHeight="1" x14ac:dyDescent="0.2">
      <c r="B37" s="386" t="s">
        <v>258</v>
      </c>
      <c r="C37" s="208"/>
      <c r="D37" s="208"/>
      <c r="E37" s="208"/>
      <c r="F37" s="215"/>
      <c r="G37" s="208"/>
      <c r="H37" s="208"/>
      <c r="I37" s="208"/>
      <c r="J37" s="208"/>
      <c r="K37" s="208"/>
    </row>
    <row r="38" spans="1:15" ht="27.75" customHeight="1" x14ac:dyDescent="0.2">
      <c r="B38" s="783" t="s">
        <v>199</v>
      </c>
      <c r="C38" s="783"/>
      <c r="D38" s="783"/>
      <c r="E38" s="783"/>
      <c r="F38" s="783"/>
      <c r="G38" s="783"/>
      <c r="H38" s="783"/>
      <c r="I38" s="783"/>
      <c r="J38" s="783"/>
      <c r="K38" s="783"/>
      <c r="L38" s="783"/>
      <c r="M38" s="783"/>
    </row>
    <row r="39" spans="1:15" ht="26.25" customHeight="1" x14ac:dyDescent="0.2">
      <c r="B39" s="783" t="s">
        <v>192</v>
      </c>
      <c r="C39" s="783"/>
      <c r="D39" s="783"/>
      <c r="E39" s="783"/>
      <c r="F39" s="783"/>
      <c r="G39" s="783"/>
      <c r="H39" s="783"/>
      <c r="I39" s="783"/>
      <c r="J39" s="783"/>
      <c r="K39" s="783"/>
    </row>
    <row r="40" spans="1:15" ht="12" customHeight="1" x14ac:dyDescent="0.2">
      <c r="B40" s="233" t="s">
        <v>198</v>
      </c>
      <c r="C40" s="211"/>
      <c r="D40" s="212"/>
      <c r="E40" s="212"/>
      <c r="F40" s="212"/>
      <c r="G40" s="212"/>
      <c r="H40" s="212"/>
      <c r="I40" s="212"/>
      <c r="J40" s="212"/>
      <c r="K40" s="212"/>
    </row>
    <row r="41" spans="1:15" ht="15.75" customHeight="1" x14ac:dyDescent="0.2">
      <c r="B41" s="213" t="s">
        <v>177</v>
      </c>
      <c r="C41" s="214"/>
      <c r="D41" s="214"/>
      <c r="E41" s="214"/>
      <c r="F41" s="214"/>
      <c r="G41" s="214"/>
      <c r="H41" s="214"/>
      <c r="I41" s="214"/>
      <c r="J41" s="214"/>
      <c r="K41" s="214"/>
    </row>
    <row r="42" spans="1:15" ht="18.75" customHeight="1" x14ac:dyDescent="0.2"/>
    <row r="43" spans="1:15" x14ac:dyDescent="0.2">
      <c r="B43" s="354"/>
      <c r="C43" s="354"/>
      <c r="D43" s="354"/>
      <c r="E43" s="354"/>
      <c r="F43" s="354"/>
      <c r="G43" s="354"/>
      <c r="H43" s="354"/>
      <c r="I43" s="354"/>
      <c r="J43" s="354"/>
      <c r="K43" s="354"/>
      <c r="L43" s="354"/>
      <c r="M43" s="354"/>
    </row>
    <row r="44" spans="1:15" x14ac:dyDescent="0.2">
      <c r="B44" s="354"/>
      <c r="C44" s="354"/>
      <c r="D44" s="354"/>
      <c r="E44" s="354"/>
      <c r="F44" s="354"/>
      <c r="G44" s="354"/>
      <c r="H44" s="354"/>
      <c r="I44" s="354"/>
      <c r="J44" s="354"/>
      <c r="K44" s="354"/>
      <c r="L44" s="354"/>
      <c r="M44" s="354"/>
    </row>
  </sheetData>
  <mergeCells count="14">
    <mergeCell ref="B39:K39"/>
    <mergeCell ref="B3:M3"/>
    <mergeCell ref="C5:C7"/>
    <mergeCell ref="F5:F7"/>
    <mergeCell ref="G5:G7"/>
    <mergeCell ref="H5:H7"/>
    <mergeCell ref="I5:I7"/>
    <mergeCell ref="J5:J7"/>
    <mergeCell ref="K5:K7"/>
    <mergeCell ref="L5:L7"/>
    <mergeCell ref="D6:D7"/>
    <mergeCell ref="E6:E7"/>
    <mergeCell ref="B38:M38"/>
    <mergeCell ref="B4:L4"/>
  </mergeCells>
  <phoneticPr fontId="4" type="noConversion"/>
  <printOptions horizontalCentered="1"/>
  <pageMargins left="0.6692913385826772" right="0.27559055118110237" top="0.51181102362204722" bottom="0.27559055118110237" header="0" footer="0"/>
  <pageSetup paperSize="9" scale="94"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1:N43"/>
  <sheetViews>
    <sheetView zoomScaleNormal="100" workbookViewId="0">
      <selection activeCell="P20" sqref="P20"/>
    </sheetView>
  </sheetViews>
  <sheetFormatPr defaultRowHeight="12.75" x14ac:dyDescent="0.2"/>
  <cols>
    <col min="2" max="2" width="6.42578125" customWidth="1"/>
    <col min="3" max="3" width="8.5703125" customWidth="1"/>
    <col min="4" max="4" width="8.7109375" customWidth="1"/>
    <col min="5" max="6" width="8.28515625" customWidth="1"/>
    <col min="7" max="7" width="7.5703125" customWidth="1"/>
    <col min="8" max="8" width="8.140625" customWidth="1"/>
    <col min="9" max="13" width="8.28515625" customWidth="1"/>
    <col min="14" max="14" width="4" customWidth="1"/>
  </cols>
  <sheetData>
    <row r="1" spans="1:14" ht="14.25" customHeight="1" x14ac:dyDescent="0.2">
      <c r="C1" s="354"/>
      <c r="D1" s="354"/>
      <c r="E1" s="354"/>
      <c r="F1" s="354"/>
      <c r="G1" s="354"/>
      <c r="H1" s="354"/>
      <c r="I1" s="354"/>
      <c r="J1" s="354"/>
      <c r="K1" s="354"/>
      <c r="L1" s="354"/>
      <c r="M1" s="15" t="s">
        <v>173</v>
      </c>
      <c r="N1" s="15"/>
    </row>
    <row r="2" spans="1:14" ht="21" customHeight="1" x14ac:dyDescent="0.2">
      <c r="B2" s="772" t="s">
        <v>253</v>
      </c>
      <c r="C2" s="772"/>
      <c r="D2" s="772"/>
      <c r="E2" s="772"/>
      <c r="F2" s="772"/>
      <c r="G2" s="772"/>
      <c r="H2" s="772"/>
      <c r="I2" s="772"/>
      <c r="J2" s="772"/>
      <c r="K2" s="772"/>
      <c r="L2" s="772"/>
      <c r="M2" s="772"/>
    </row>
    <row r="3" spans="1:14" ht="18" customHeight="1" x14ac:dyDescent="0.2">
      <c r="B3" s="772" t="s">
        <v>383</v>
      </c>
      <c r="C3" s="772"/>
      <c r="D3" s="772"/>
      <c r="E3" s="772"/>
      <c r="F3" s="772"/>
      <c r="G3" s="772"/>
      <c r="H3" s="772"/>
      <c r="I3" s="772"/>
      <c r="J3" s="772"/>
      <c r="K3" s="772"/>
      <c r="L3" s="772"/>
      <c r="M3" s="772"/>
    </row>
    <row r="4" spans="1:14" ht="23.25" customHeight="1" x14ac:dyDescent="0.2">
      <c r="B4" s="2"/>
      <c r="C4" s="803" t="s">
        <v>77</v>
      </c>
      <c r="D4" s="216" t="s">
        <v>73</v>
      </c>
      <c r="E4" s="440" t="s">
        <v>73</v>
      </c>
      <c r="F4" s="788" t="s">
        <v>178</v>
      </c>
      <c r="G4" s="791" t="s">
        <v>132</v>
      </c>
      <c r="H4" s="791" t="s">
        <v>83</v>
      </c>
      <c r="I4" s="791" t="s">
        <v>81</v>
      </c>
      <c r="J4" s="791" t="s">
        <v>82</v>
      </c>
      <c r="K4" s="791" t="s">
        <v>196</v>
      </c>
      <c r="L4" s="794" t="s">
        <v>182</v>
      </c>
    </row>
    <row r="5" spans="1:14" ht="12.75" customHeight="1" x14ac:dyDescent="0.2">
      <c r="B5" s="2"/>
      <c r="C5" s="786"/>
      <c r="D5" s="799" t="s">
        <v>179</v>
      </c>
      <c r="E5" s="804" t="s">
        <v>193</v>
      </c>
      <c r="F5" s="789"/>
      <c r="G5" s="792"/>
      <c r="H5" s="792"/>
      <c r="I5" s="792"/>
      <c r="J5" s="792"/>
      <c r="K5" s="792"/>
      <c r="L5" s="795"/>
    </row>
    <row r="6" spans="1:14" ht="29.25" customHeight="1" x14ac:dyDescent="0.2">
      <c r="B6" s="378"/>
      <c r="C6" s="787"/>
      <c r="D6" s="800"/>
      <c r="E6" s="805"/>
      <c r="F6" s="790"/>
      <c r="G6" s="793"/>
      <c r="H6" s="793"/>
      <c r="I6" s="793"/>
      <c r="J6" s="793"/>
      <c r="K6" s="793"/>
      <c r="L6" s="796"/>
    </row>
    <row r="7" spans="1:14" ht="12.75" customHeight="1" x14ac:dyDescent="0.2">
      <c r="A7" s="352"/>
      <c r="B7" s="514" t="s">
        <v>226</v>
      </c>
      <c r="C7" s="530">
        <v>1506681.4</v>
      </c>
      <c r="D7" s="516">
        <v>397600.45999999985</v>
      </c>
      <c r="E7" s="516">
        <v>101128.77325769853</v>
      </c>
      <c r="F7" s="516">
        <v>64630.30999999999</v>
      </c>
      <c r="G7" s="515">
        <v>16362.659999999998</v>
      </c>
      <c r="H7" s="516">
        <v>8430.4200000000019</v>
      </c>
      <c r="I7" s="516">
        <v>151542.65000000002</v>
      </c>
      <c r="J7" s="515">
        <v>80028.92</v>
      </c>
      <c r="K7" s="516">
        <v>544866.00999999989</v>
      </c>
      <c r="L7" s="517">
        <v>142089.85</v>
      </c>
      <c r="M7" s="518" t="s">
        <v>226</v>
      </c>
    </row>
    <row r="8" spans="1:14" ht="12.75" customHeight="1" x14ac:dyDescent="0.2">
      <c r="B8" s="10" t="s">
        <v>19</v>
      </c>
      <c r="C8" s="531">
        <v>54419.95</v>
      </c>
      <c r="D8" s="368">
        <v>13456.12</v>
      </c>
      <c r="E8" s="368">
        <v>1224.32</v>
      </c>
      <c r="F8" s="499">
        <v>3096</v>
      </c>
      <c r="G8" s="499">
        <v>1391.45</v>
      </c>
      <c r="H8" s="499">
        <v>254.62999999999965</v>
      </c>
      <c r="I8" s="499">
        <v>2522.0500000000002</v>
      </c>
      <c r="J8" s="368">
        <v>2865.81</v>
      </c>
      <c r="K8" s="368">
        <v>23354.94</v>
      </c>
      <c r="L8" s="368">
        <v>6254.37</v>
      </c>
      <c r="M8" s="10" t="s">
        <v>19</v>
      </c>
    </row>
    <row r="9" spans="1:14" ht="12.75" customHeight="1" x14ac:dyDescent="0.2">
      <c r="A9" s="354"/>
      <c r="B9" s="196" t="s">
        <v>3</v>
      </c>
      <c r="C9" s="532">
        <v>9336.24</v>
      </c>
      <c r="D9" s="500">
        <v>4805.8599999999997</v>
      </c>
      <c r="E9" s="500">
        <v>399.59</v>
      </c>
      <c r="F9" s="501">
        <v>278</v>
      </c>
      <c r="G9" s="501">
        <v>150</v>
      </c>
      <c r="H9" s="501">
        <v>40</v>
      </c>
      <c r="I9" s="501">
        <v>43</v>
      </c>
      <c r="J9" s="500">
        <v>245.07</v>
      </c>
      <c r="K9" s="500">
        <v>2767.24</v>
      </c>
      <c r="L9" s="500">
        <v>607.53</v>
      </c>
      <c r="M9" s="196" t="s">
        <v>3</v>
      </c>
    </row>
    <row r="10" spans="1:14" ht="12.75" customHeight="1" x14ac:dyDescent="0.2">
      <c r="A10" s="354"/>
      <c r="B10" s="10" t="s">
        <v>5</v>
      </c>
      <c r="C10" s="531">
        <v>26197.41</v>
      </c>
      <c r="D10" s="368">
        <v>10084.02</v>
      </c>
      <c r="E10" s="368">
        <v>898.79</v>
      </c>
      <c r="F10" s="499">
        <v>900</v>
      </c>
      <c r="G10" s="499">
        <v>809</v>
      </c>
      <c r="H10" s="368">
        <v>30.89</v>
      </c>
      <c r="I10" s="502">
        <v>6.9500000000000028</v>
      </c>
      <c r="J10" s="368">
        <v>548.70000000000005</v>
      </c>
      <c r="K10" s="368">
        <v>10961.51</v>
      </c>
      <c r="L10" s="368">
        <v>1957.39</v>
      </c>
      <c r="M10" s="10" t="s">
        <v>5</v>
      </c>
    </row>
    <row r="11" spans="1:14" ht="12.75" customHeight="1" x14ac:dyDescent="0.2">
      <c r="A11" s="354"/>
      <c r="B11" s="196" t="s">
        <v>16</v>
      </c>
      <c r="C11" s="532">
        <v>75504.09</v>
      </c>
      <c r="D11" s="500">
        <v>7113.5</v>
      </c>
      <c r="E11" s="501">
        <v>1577</v>
      </c>
      <c r="F11" s="501">
        <v>1200</v>
      </c>
      <c r="G11" s="501">
        <v>614</v>
      </c>
      <c r="H11" s="500">
        <v>37.019999999999996</v>
      </c>
      <c r="I11" s="501">
        <v>46097.090000000004</v>
      </c>
      <c r="J11" s="500">
        <v>1181.22</v>
      </c>
      <c r="K11" s="500">
        <v>15362.51</v>
      </c>
      <c r="L11" s="500">
        <v>2321.41</v>
      </c>
      <c r="M11" s="196" t="s">
        <v>16</v>
      </c>
    </row>
    <row r="12" spans="1:14" ht="12.75" customHeight="1" x14ac:dyDescent="0.2">
      <c r="A12" s="354"/>
      <c r="B12" s="10" t="s">
        <v>20</v>
      </c>
      <c r="C12" s="531">
        <v>372864.34</v>
      </c>
      <c r="D12" s="368">
        <v>52183.78</v>
      </c>
      <c r="E12" s="368">
        <v>32523.25</v>
      </c>
      <c r="F12" s="368">
        <v>11676.99</v>
      </c>
      <c r="G12" s="368">
        <v>4166.7299999999996</v>
      </c>
      <c r="H12" s="368">
        <v>2225.44</v>
      </c>
      <c r="I12" s="368">
        <v>38790.39</v>
      </c>
      <c r="J12" s="368">
        <v>20859.21</v>
      </c>
      <c r="K12" s="368">
        <v>146224.43</v>
      </c>
      <c r="L12" s="368">
        <v>64214.12</v>
      </c>
      <c r="M12" s="10" t="s">
        <v>20</v>
      </c>
    </row>
    <row r="13" spans="1:14" ht="12.75" customHeight="1" x14ac:dyDescent="0.2">
      <c r="A13" s="354"/>
      <c r="B13" s="196" t="s">
        <v>6</v>
      </c>
      <c r="C13" s="532">
        <v>5396.92</v>
      </c>
      <c r="D13" s="500">
        <v>1555.56</v>
      </c>
      <c r="E13" s="501">
        <v>156</v>
      </c>
      <c r="F13" s="501">
        <v>39</v>
      </c>
      <c r="G13" s="501">
        <v>0</v>
      </c>
      <c r="H13" s="500">
        <v>0.17</v>
      </c>
      <c r="I13" s="501">
        <v>433</v>
      </c>
      <c r="J13" s="501">
        <v>100</v>
      </c>
      <c r="K13" s="500">
        <v>2851.78</v>
      </c>
      <c r="L13" s="500">
        <v>261.29000000000002</v>
      </c>
      <c r="M13" s="196" t="s">
        <v>6</v>
      </c>
    </row>
    <row r="14" spans="1:14" ht="12.75" customHeight="1" x14ac:dyDescent="0.2">
      <c r="A14" s="354"/>
      <c r="B14" s="10" t="s">
        <v>23</v>
      </c>
      <c r="C14" s="531">
        <v>18887.55</v>
      </c>
      <c r="D14" s="368">
        <v>3667.45</v>
      </c>
      <c r="E14" s="368">
        <v>2862.42</v>
      </c>
      <c r="F14" s="499">
        <v>230</v>
      </c>
      <c r="G14" s="368">
        <v>50</v>
      </c>
      <c r="H14" s="499">
        <v>500</v>
      </c>
      <c r="I14" s="499">
        <v>1503</v>
      </c>
      <c r="J14" s="499">
        <v>2361.5</v>
      </c>
      <c r="K14" s="368">
        <v>5481.99</v>
      </c>
      <c r="L14" s="368">
        <v>2231.08</v>
      </c>
      <c r="M14" s="10" t="s">
        <v>23</v>
      </c>
    </row>
    <row r="15" spans="1:14" ht="12.75" customHeight="1" x14ac:dyDescent="0.2">
      <c r="A15" s="354"/>
      <c r="B15" s="196" t="s">
        <v>17</v>
      </c>
      <c r="C15" s="532">
        <v>14466.31</v>
      </c>
      <c r="D15" s="501">
        <v>3065</v>
      </c>
      <c r="E15" s="500">
        <v>1046.73</v>
      </c>
      <c r="F15" s="501">
        <v>300</v>
      </c>
      <c r="G15" s="501">
        <v>339</v>
      </c>
      <c r="H15" s="501">
        <v>100</v>
      </c>
      <c r="I15" s="501">
        <v>1814</v>
      </c>
      <c r="J15" s="501">
        <v>905.70625000000007</v>
      </c>
      <c r="K15" s="500">
        <v>5893.44</v>
      </c>
      <c r="L15" s="500">
        <v>1002.53</v>
      </c>
      <c r="M15" s="196" t="s">
        <v>17</v>
      </c>
    </row>
    <row r="16" spans="1:14" ht="12.75" customHeight="1" x14ac:dyDescent="0.2">
      <c r="A16" s="354"/>
      <c r="B16" s="10" t="s">
        <v>21</v>
      </c>
      <c r="C16" s="531">
        <v>113823.2</v>
      </c>
      <c r="D16" s="368">
        <v>37433.230000000003</v>
      </c>
      <c r="E16" s="368">
        <v>8026.31</v>
      </c>
      <c r="F16" s="368">
        <v>1631.81</v>
      </c>
      <c r="G16" s="368">
        <v>1307.33</v>
      </c>
      <c r="H16" s="368">
        <v>23.700000000000003</v>
      </c>
      <c r="I16" s="368">
        <v>2116.21</v>
      </c>
      <c r="J16" s="368">
        <v>6662.12</v>
      </c>
      <c r="K16" s="368">
        <v>50075.26</v>
      </c>
      <c r="L16" s="368">
        <v>6547.24</v>
      </c>
      <c r="M16" s="10" t="s">
        <v>21</v>
      </c>
    </row>
    <row r="17" spans="1:13" ht="12.75" customHeight="1" x14ac:dyDescent="0.2">
      <c r="A17" s="354"/>
      <c r="B17" s="196" t="s">
        <v>22</v>
      </c>
      <c r="C17" s="532">
        <v>229644.44</v>
      </c>
      <c r="D17" s="500">
        <v>56840.89</v>
      </c>
      <c r="E17" s="500">
        <v>16767.939999999999</v>
      </c>
      <c r="F17" s="500">
        <v>24137.13</v>
      </c>
      <c r="G17" s="500">
        <v>766.35</v>
      </c>
      <c r="H17" s="500">
        <v>567.84</v>
      </c>
      <c r="I17" s="501">
        <v>36708</v>
      </c>
      <c r="J17" s="501">
        <v>16192</v>
      </c>
      <c r="K17" s="500">
        <v>62132.74</v>
      </c>
      <c r="L17" s="500">
        <v>15531.78</v>
      </c>
      <c r="M17" s="196" t="s">
        <v>22</v>
      </c>
    </row>
    <row r="18" spans="1:13" ht="12.75" customHeight="1" x14ac:dyDescent="0.2">
      <c r="A18" s="354"/>
      <c r="B18" s="10" t="s">
        <v>42</v>
      </c>
      <c r="C18" s="531">
        <v>4871.95</v>
      </c>
      <c r="D18" s="368">
        <v>2115.59</v>
      </c>
      <c r="E18" s="368">
        <v>266.60000000000002</v>
      </c>
      <c r="F18" s="499">
        <v>200</v>
      </c>
      <c r="G18" s="499">
        <v>59</v>
      </c>
      <c r="H18" s="368">
        <v>3.02</v>
      </c>
      <c r="I18" s="499">
        <v>429</v>
      </c>
      <c r="J18" s="368">
        <v>149.13</v>
      </c>
      <c r="K18" s="368">
        <v>1362.16</v>
      </c>
      <c r="L18" s="499">
        <v>287</v>
      </c>
      <c r="M18" s="10" t="s">
        <v>42</v>
      </c>
    </row>
    <row r="19" spans="1:13" ht="12.75" customHeight="1" x14ac:dyDescent="0.2">
      <c r="A19" s="354"/>
      <c r="B19" s="196" t="s">
        <v>24</v>
      </c>
      <c r="C19" s="532">
        <v>169799.44</v>
      </c>
      <c r="D19" s="500">
        <v>56195.15</v>
      </c>
      <c r="E19" s="500">
        <v>10112.629999999999</v>
      </c>
      <c r="F19" s="500">
        <v>7773.41</v>
      </c>
      <c r="G19" s="500">
        <v>2747.07</v>
      </c>
      <c r="H19" s="500">
        <v>315.31</v>
      </c>
      <c r="I19" s="500">
        <v>7511.36</v>
      </c>
      <c r="J19" s="500">
        <v>4701.33</v>
      </c>
      <c r="K19" s="500">
        <v>68630.2</v>
      </c>
      <c r="L19" s="500">
        <v>11812.98</v>
      </c>
      <c r="M19" s="196" t="s">
        <v>24</v>
      </c>
    </row>
    <row r="20" spans="1:13" ht="12.75" customHeight="1" x14ac:dyDescent="0.2">
      <c r="A20" s="354"/>
      <c r="B20" s="10" t="s">
        <v>4</v>
      </c>
      <c r="C20" s="531">
        <v>3697.18</v>
      </c>
      <c r="D20" s="368">
        <v>211.48</v>
      </c>
      <c r="E20" s="368">
        <v>131.36000000000001</v>
      </c>
      <c r="F20" s="368">
        <v>0</v>
      </c>
      <c r="G20" s="368">
        <v>0</v>
      </c>
      <c r="H20" s="368">
        <v>0</v>
      </c>
      <c r="I20" s="368">
        <v>67.97</v>
      </c>
      <c r="J20" s="368">
        <v>18.510000000000002</v>
      </c>
      <c r="K20" s="368">
        <v>3161.68</v>
      </c>
      <c r="L20" s="368">
        <v>106.18</v>
      </c>
      <c r="M20" s="10" t="s">
        <v>4</v>
      </c>
    </row>
    <row r="21" spans="1:13" ht="12.75" customHeight="1" x14ac:dyDescent="0.2">
      <c r="A21" s="354"/>
      <c r="B21" s="196" t="s">
        <v>8</v>
      </c>
      <c r="C21" s="532">
        <v>5271.64</v>
      </c>
      <c r="D21" s="500">
        <v>1645.59</v>
      </c>
      <c r="E21" s="501">
        <v>130</v>
      </c>
      <c r="F21" s="501">
        <v>132</v>
      </c>
      <c r="G21" s="501">
        <v>100</v>
      </c>
      <c r="H21" s="500">
        <v>0.59</v>
      </c>
      <c r="I21" s="500">
        <v>65.55</v>
      </c>
      <c r="J21" s="501">
        <v>344</v>
      </c>
      <c r="K21" s="500">
        <v>2583.17</v>
      </c>
      <c r="L21" s="501">
        <v>270.54368932038835</v>
      </c>
      <c r="M21" s="196" t="s">
        <v>8</v>
      </c>
    </row>
    <row r="22" spans="1:13" ht="12.75" customHeight="1" x14ac:dyDescent="0.2">
      <c r="A22" s="354"/>
      <c r="B22" s="10" t="s">
        <v>9</v>
      </c>
      <c r="C22" s="531">
        <v>14321.23</v>
      </c>
      <c r="D22" s="368">
        <v>8275.9599999999991</v>
      </c>
      <c r="E22" s="368">
        <v>281.27999999999997</v>
      </c>
      <c r="F22" s="499">
        <v>477</v>
      </c>
      <c r="G22" s="499">
        <v>0.1</v>
      </c>
      <c r="H22" s="368">
        <v>6.38</v>
      </c>
      <c r="I22" s="368">
        <v>166.70000000000002</v>
      </c>
      <c r="J22" s="368">
        <v>170.57</v>
      </c>
      <c r="K22" s="368">
        <v>4684.7</v>
      </c>
      <c r="L22" s="368">
        <v>258.05</v>
      </c>
      <c r="M22" s="10" t="s">
        <v>9</v>
      </c>
    </row>
    <row r="23" spans="1:13" ht="12.75" customHeight="1" x14ac:dyDescent="0.2">
      <c r="A23" s="354"/>
      <c r="B23" s="196" t="s">
        <v>25</v>
      </c>
      <c r="C23" s="532">
        <v>8215.2800000000007</v>
      </c>
      <c r="D23" s="500">
        <v>1550.09</v>
      </c>
      <c r="E23" s="500">
        <v>304</v>
      </c>
      <c r="F23" s="501">
        <v>70</v>
      </c>
      <c r="G23" s="500">
        <v>0</v>
      </c>
      <c r="H23" s="501">
        <v>49</v>
      </c>
      <c r="I23" s="501">
        <v>3</v>
      </c>
      <c r="J23" s="501">
        <v>2105</v>
      </c>
      <c r="K23" s="501">
        <v>3942</v>
      </c>
      <c r="L23" s="501">
        <v>192</v>
      </c>
      <c r="M23" s="196" t="s">
        <v>25</v>
      </c>
    </row>
    <row r="24" spans="1:13" ht="12.75" customHeight="1" x14ac:dyDescent="0.2">
      <c r="A24" s="354"/>
      <c r="B24" s="10" t="s">
        <v>7</v>
      </c>
      <c r="C24" s="531">
        <v>16802.04</v>
      </c>
      <c r="D24" s="368">
        <v>6654.75</v>
      </c>
      <c r="E24" s="368">
        <v>914</v>
      </c>
      <c r="F24" s="499">
        <v>480</v>
      </c>
      <c r="G24" s="368">
        <v>0.11</v>
      </c>
      <c r="H24" s="368">
        <v>76.010000000000005</v>
      </c>
      <c r="I24" s="368">
        <v>13.200000000000001</v>
      </c>
      <c r="J24" s="368">
        <v>1533.17</v>
      </c>
      <c r="K24" s="368">
        <v>5875.42</v>
      </c>
      <c r="L24" s="368">
        <v>1255.18</v>
      </c>
      <c r="M24" s="10" t="s">
        <v>7</v>
      </c>
    </row>
    <row r="25" spans="1:13" ht="12.75" customHeight="1" x14ac:dyDescent="0.2">
      <c r="A25" s="354"/>
      <c r="B25" s="196" t="s">
        <v>10</v>
      </c>
      <c r="C25" s="532">
        <v>3275.64</v>
      </c>
      <c r="D25" s="500">
        <v>141.66</v>
      </c>
      <c r="E25" s="500">
        <v>160.97999999999999</v>
      </c>
      <c r="F25" s="501">
        <v>0</v>
      </c>
      <c r="G25" s="501">
        <v>0</v>
      </c>
      <c r="H25" s="500">
        <v>0.76</v>
      </c>
      <c r="I25" s="500">
        <v>162.96</v>
      </c>
      <c r="J25" s="500">
        <v>2034.91</v>
      </c>
      <c r="K25" s="500">
        <v>695.38</v>
      </c>
      <c r="L25" s="500">
        <v>78.959999999999994</v>
      </c>
      <c r="M25" s="196" t="s">
        <v>10</v>
      </c>
    </row>
    <row r="26" spans="1:13" ht="12.75" customHeight="1" x14ac:dyDescent="0.2">
      <c r="A26" s="354"/>
      <c r="B26" s="10" t="s">
        <v>18</v>
      </c>
      <c r="C26" s="531">
        <v>105192.14</v>
      </c>
      <c r="D26" s="368">
        <v>29289.11</v>
      </c>
      <c r="E26" s="368">
        <v>3417.06</v>
      </c>
      <c r="F26" s="499">
        <v>1949</v>
      </c>
      <c r="G26" s="368">
        <v>193.55</v>
      </c>
      <c r="H26" s="368">
        <v>3639.11</v>
      </c>
      <c r="I26" s="368">
        <v>7338.7300000000005</v>
      </c>
      <c r="J26" s="368">
        <v>6948.37</v>
      </c>
      <c r="K26" s="368">
        <v>43618.52</v>
      </c>
      <c r="L26" s="368">
        <v>8799.11</v>
      </c>
      <c r="M26" s="10" t="s">
        <v>18</v>
      </c>
    </row>
    <row r="27" spans="1:13" ht="12.75" customHeight="1" x14ac:dyDescent="0.2">
      <c r="A27" s="354"/>
      <c r="B27" s="196" t="s">
        <v>26</v>
      </c>
      <c r="C27" s="532">
        <v>44271.360000000001</v>
      </c>
      <c r="D27" s="500">
        <v>10095.129999999999</v>
      </c>
      <c r="E27" s="500">
        <v>2979.05</v>
      </c>
      <c r="F27" s="501">
        <v>3955.9</v>
      </c>
      <c r="G27" s="501">
        <v>886</v>
      </c>
      <c r="H27" s="500">
        <v>83.16</v>
      </c>
      <c r="I27" s="500">
        <v>0</v>
      </c>
      <c r="J27" s="500">
        <v>2356.69</v>
      </c>
      <c r="K27" s="500">
        <v>20124.830000000002</v>
      </c>
      <c r="L27" s="500">
        <v>3790.83</v>
      </c>
      <c r="M27" s="196" t="s">
        <v>26</v>
      </c>
    </row>
    <row r="28" spans="1:13" ht="12.75" customHeight="1" x14ac:dyDescent="0.2">
      <c r="A28" s="354"/>
      <c r="B28" s="10" t="s">
        <v>11</v>
      </c>
      <c r="C28" s="531">
        <v>77679.86</v>
      </c>
      <c r="D28" s="368">
        <v>44516.84</v>
      </c>
      <c r="E28" s="368">
        <v>2574.75</v>
      </c>
      <c r="F28" s="368">
        <v>2168.81</v>
      </c>
      <c r="G28" s="368">
        <v>1202.97</v>
      </c>
      <c r="H28" s="368">
        <v>62.02</v>
      </c>
      <c r="I28" s="368">
        <v>1020.45</v>
      </c>
      <c r="J28" s="368">
        <v>2076.65</v>
      </c>
      <c r="K28" s="368">
        <v>19451.64</v>
      </c>
      <c r="L28" s="368">
        <v>4605.71</v>
      </c>
      <c r="M28" s="10" t="s">
        <v>11</v>
      </c>
    </row>
    <row r="29" spans="1:13" ht="12.75" customHeight="1" x14ac:dyDescent="0.2">
      <c r="A29" s="354"/>
      <c r="B29" s="196" t="s">
        <v>27</v>
      </c>
      <c r="C29" s="532">
        <v>20843.71</v>
      </c>
      <c r="D29" s="500">
        <v>6794.56</v>
      </c>
      <c r="E29" s="500">
        <v>1244.46</v>
      </c>
      <c r="F29" s="501">
        <v>85</v>
      </c>
      <c r="G29" s="501">
        <v>100</v>
      </c>
      <c r="H29" s="501">
        <v>20.28000000000003</v>
      </c>
      <c r="I29" s="500">
        <v>497.91</v>
      </c>
      <c r="J29" s="500">
        <v>2647.47</v>
      </c>
      <c r="K29" s="500">
        <v>8115.64</v>
      </c>
      <c r="L29" s="500">
        <v>1338.09</v>
      </c>
      <c r="M29" s="196" t="s">
        <v>27</v>
      </c>
    </row>
    <row r="30" spans="1:13" ht="12.75" customHeight="1" x14ac:dyDescent="0.2">
      <c r="A30" s="354"/>
      <c r="B30" s="10" t="s">
        <v>12</v>
      </c>
      <c r="C30" s="531">
        <v>22389.11</v>
      </c>
      <c r="D30" s="368">
        <v>12097.26</v>
      </c>
      <c r="E30" s="368">
        <v>1564.87</v>
      </c>
      <c r="F30" s="368">
        <v>978.49</v>
      </c>
      <c r="G30" s="368">
        <v>426</v>
      </c>
      <c r="H30" s="368">
        <v>129.18</v>
      </c>
      <c r="I30" s="368">
        <v>119.33</v>
      </c>
      <c r="J30" s="368">
        <v>442.98</v>
      </c>
      <c r="K30" s="368">
        <v>5168.47</v>
      </c>
      <c r="L30" s="368">
        <v>1462.53</v>
      </c>
      <c r="M30" s="10" t="s">
        <v>12</v>
      </c>
    </row>
    <row r="31" spans="1:13" ht="12.75" customHeight="1" x14ac:dyDescent="0.2">
      <c r="A31" s="354"/>
      <c r="B31" s="196" t="s">
        <v>14</v>
      </c>
      <c r="C31" s="532">
        <v>7177.02</v>
      </c>
      <c r="D31" s="500">
        <v>3503.16</v>
      </c>
      <c r="E31" s="500">
        <v>224.47325769854132</v>
      </c>
      <c r="F31" s="500">
        <v>223.7</v>
      </c>
      <c r="G31" s="501">
        <v>52</v>
      </c>
      <c r="H31" s="501">
        <v>4.5400000000000063</v>
      </c>
      <c r="I31" s="501">
        <v>36.909999999999997</v>
      </c>
      <c r="J31" s="500">
        <v>66.58</v>
      </c>
      <c r="K31" s="500">
        <v>2610.63</v>
      </c>
      <c r="L31" s="500">
        <v>455.25</v>
      </c>
      <c r="M31" s="196" t="s">
        <v>14</v>
      </c>
    </row>
    <row r="32" spans="1:13" ht="12.75" customHeight="1" x14ac:dyDescent="0.2">
      <c r="A32" s="354"/>
      <c r="B32" s="10" t="s">
        <v>13</v>
      </c>
      <c r="C32" s="531">
        <v>11179.07</v>
      </c>
      <c r="D32" s="368">
        <v>4593.49</v>
      </c>
      <c r="E32" s="368">
        <v>271.87</v>
      </c>
      <c r="F32" s="499">
        <v>600</v>
      </c>
      <c r="G32" s="499">
        <v>688</v>
      </c>
      <c r="H32" s="499">
        <v>42</v>
      </c>
      <c r="I32" s="499">
        <v>3</v>
      </c>
      <c r="J32" s="368">
        <v>96.06</v>
      </c>
      <c r="K32" s="368">
        <v>4000</v>
      </c>
      <c r="L32" s="368">
        <v>884.67</v>
      </c>
      <c r="M32" s="10" t="s">
        <v>13</v>
      </c>
    </row>
    <row r="33" spans="1:14" ht="12.75" customHeight="1" x14ac:dyDescent="0.2">
      <c r="A33" s="354"/>
      <c r="B33" s="196" t="s">
        <v>28</v>
      </c>
      <c r="C33" s="532">
        <v>20917.509999999998</v>
      </c>
      <c r="D33" s="500">
        <v>6517.07</v>
      </c>
      <c r="E33" s="500">
        <v>1920.26</v>
      </c>
      <c r="F33" s="501">
        <v>600</v>
      </c>
      <c r="G33" s="501">
        <v>314</v>
      </c>
      <c r="H33" s="500">
        <v>20.11</v>
      </c>
      <c r="I33" s="500">
        <v>1540.3400000000001</v>
      </c>
      <c r="J33" s="500">
        <v>1090.27</v>
      </c>
      <c r="K33" s="500">
        <v>7218.38</v>
      </c>
      <c r="L33" s="500">
        <v>1696.83</v>
      </c>
      <c r="M33" s="196" t="s">
        <v>28</v>
      </c>
    </row>
    <row r="34" spans="1:14" ht="12.75" customHeight="1" x14ac:dyDescent="0.2">
      <c r="A34" s="354"/>
      <c r="B34" s="356" t="s">
        <v>29</v>
      </c>
      <c r="C34" s="533">
        <v>50236.83</v>
      </c>
      <c r="D34" s="503">
        <v>13198.16</v>
      </c>
      <c r="E34" s="503">
        <v>9148.7800000000007</v>
      </c>
      <c r="F34" s="503">
        <v>1448.0700000000002</v>
      </c>
      <c r="G34" s="503">
        <v>0</v>
      </c>
      <c r="H34" s="503">
        <v>199.26</v>
      </c>
      <c r="I34" s="503">
        <v>2532.5499999999997</v>
      </c>
      <c r="J34" s="503">
        <v>1325.74</v>
      </c>
      <c r="K34" s="503">
        <v>18517.349999999999</v>
      </c>
      <c r="L34" s="503">
        <v>3866.91</v>
      </c>
      <c r="M34" s="356" t="s">
        <v>29</v>
      </c>
    </row>
    <row r="35" spans="1:14" ht="12.75" customHeight="1" x14ac:dyDescent="0.2">
      <c r="A35" s="354"/>
      <c r="B35" s="367" t="s">
        <v>381</v>
      </c>
      <c r="C35" s="209"/>
      <c r="D35" s="210"/>
      <c r="E35" s="210"/>
      <c r="F35" s="210"/>
      <c r="G35" s="210"/>
      <c r="H35" s="210"/>
      <c r="I35" s="210"/>
      <c r="J35" s="210"/>
      <c r="K35" s="210"/>
      <c r="M35" s="208"/>
    </row>
    <row r="36" spans="1:14" ht="12.75" customHeight="1" x14ac:dyDescent="0.2">
      <c r="A36" s="354"/>
      <c r="B36" s="386" t="s">
        <v>258</v>
      </c>
      <c r="C36" s="208"/>
      <c r="D36" s="208"/>
      <c r="E36" s="208"/>
      <c r="F36" s="215"/>
      <c r="G36" s="208"/>
      <c r="H36" s="208"/>
      <c r="I36" s="208"/>
      <c r="J36" s="208"/>
      <c r="K36" s="208"/>
      <c r="M36" s="211"/>
    </row>
    <row r="37" spans="1:14" ht="27" customHeight="1" x14ac:dyDescent="0.2">
      <c r="B37" s="802" t="s">
        <v>199</v>
      </c>
      <c r="C37" s="802"/>
      <c r="D37" s="802"/>
      <c r="E37" s="802"/>
      <c r="F37" s="802"/>
      <c r="G37" s="802"/>
      <c r="H37" s="802"/>
      <c r="I37" s="802"/>
      <c r="J37" s="802"/>
      <c r="K37" s="802"/>
      <c r="L37" s="802"/>
      <c r="M37" s="802"/>
    </row>
    <row r="38" spans="1:14" ht="19.5" customHeight="1" x14ac:dyDescent="0.2">
      <c r="B38" s="801" t="s">
        <v>192</v>
      </c>
      <c r="C38" s="801"/>
      <c r="D38" s="801"/>
      <c r="E38" s="801"/>
      <c r="F38" s="801"/>
      <c r="G38" s="801"/>
      <c r="H38" s="801"/>
      <c r="I38" s="801"/>
      <c r="J38" s="801"/>
      <c r="K38" s="801"/>
      <c r="L38" s="801"/>
      <c r="M38" s="801"/>
    </row>
    <row r="39" spans="1:14" ht="15" customHeight="1" x14ac:dyDescent="0.2">
      <c r="B39" s="233" t="s">
        <v>198</v>
      </c>
      <c r="C39" s="211"/>
      <c r="D39" s="212"/>
      <c r="E39" s="212"/>
      <c r="F39" s="212"/>
      <c r="G39" s="212"/>
      <c r="H39" s="212"/>
      <c r="I39" s="212"/>
      <c r="J39" s="212"/>
      <c r="K39" s="212"/>
      <c r="M39" s="214"/>
    </row>
    <row r="40" spans="1:14" ht="12" customHeight="1" x14ac:dyDescent="0.2">
      <c r="B40" s="213" t="s">
        <v>177</v>
      </c>
      <c r="C40" s="214"/>
      <c r="D40" s="214"/>
      <c r="E40" s="214"/>
      <c r="F40" s="214"/>
      <c r="G40" s="214"/>
      <c r="H40" s="214"/>
      <c r="I40" s="214"/>
      <c r="J40" s="214"/>
      <c r="K40" s="214"/>
      <c r="N40" s="439"/>
    </row>
    <row r="41" spans="1:14" ht="17.25" customHeight="1" x14ac:dyDescent="0.2"/>
    <row r="42" spans="1:14" x14ac:dyDescent="0.2">
      <c r="C42" s="354"/>
      <c r="D42" s="354"/>
      <c r="E42" s="354"/>
      <c r="F42" s="354"/>
      <c r="G42" s="354"/>
      <c r="H42" s="354"/>
      <c r="I42" s="354"/>
      <c r="J42" s="354"/>
      <c r="K42" s="354"/>
      <c r="L42" s="354"/>
    </row>
    <row r="43" spans="1:14" x14ac:dyDescent="0.2">
      <c r="C43" s="354"/>
      <c r="D43" s="354"/>
      <c r="E43" s="354"/>
      <c r="F43" s="354"/>
      <c r="G43" s="354"/>
      <c r="H43" s="354"/>
      <c r="I43" s="354"/>
      <c r="J43" s="354"/>
      <c r="K43" s="354"/>
      <c r="L43" s="354"/>
      <c r="M43" s="354"/>
    </row>
  </sheetData>
  <mergeCells count="14">
    <mergeCell ref="B38:M38"/>
    <mergeCell ref="B37:M37"/>
    <mergeCell ref="B2:M2"/>
    <mergeCell ref="B3:M3"/>
    <mergeCell ref="C4:C6"/>
    <mergeCell ref="D5:D6"/>
    <mergeCell ref="E5:E6"/>
    <mergeCell ref="G4:G6"/>
    <mergeCell ref="H4:H6"/>
    <mergeCell ref="I4:I6"/>
    <mergeCell ref="J4:J6"/>
    <mergeCell ref="K4:K6"/>
    <mergeCell ref="L4:L6"/>
    <mergeCell ref="F4:F6"/>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8"/>
  <dimension ref="B1:I62"/>
  <sheetViews>
    <sheetView zoomScale="115" zoomScaleNormal="115" workbookViewId="0">
      <selection activeCell="E19" sqref="E19"/>
    </sheetView>
  </sheetViews>
  <sheetFormatPr defaultColWidth="4.7109375" defaultRowHeight="12.75" x14ac:dyDescent="0.2"/>
  <cols>
    <col min="2" max="2" width="9.42578125" customWidth="1"/>
    <col min="3" max="7" width="11.28515625" customWidth="1"/>
    <col min="8" max="8" width="10.7109375" customWidth="1"/>
    <col min="9" max="9" width="9.85546875" customWidth="1"/>
  </cols>
  <sheetData>
    <row r="1" spans="2:9" ht="14.25" customHeight="1" x14ac:dyDescent="0.2">
      <c r="D1" s="141"/>
      <c r="E1" s="141"/>
      <c r="F1" s="141"/>
      <c r="I1" s="13" t="s">
        <v>161</v>
      </c>
    </row>
    <row r="2" spans="2:9" ht="15" customHeight="1" x14ac:dyDescent="0.2">
      <c r="B2" s="810" t="s">
        <v>141</v>
      </c>
      <c r="C2" s="810"/>
      <c r="D2" s="810"/>
      <c r="E2" s="810"/>
      <c r="F2" s="810"/>
      <c r="G2" s="810"/>
      <c r="H2" s="810"/>
      <c r="I2" s="810"/>
    </row>
    <row r="3" spans="2:9" ht="15" customHeight="1" x14ac:dyDescent="0.2">
      <c r="B3" s="811" t="s">
        <v>98</v>
      </c>
      <c r="C3" s="811"/>
      <c r="D3" s="811"/>
      <c r="E3" s="811"/>
      <c r="F3" s="811"/>
      <c r="G3" s="811"/>
      <c r="H3" s="811"/>
      <c r="I3" s="811"/>
    </row>
    <row r="4" spans="2:9" ht="15" customHeight="1" x14ac:dyDescent="0.2">
      <c r="B4" s="812">
        <v>2022</v>
      </c>
      <c r="C4" s="812"/>
      <c r="D4" s="812"/>
      <c r="E4" s="812"/>
      <c r="F4" s="812"/>
      <c r="G4" s="812"/>
      <c r="H4" s="812"/>
      <c r="I4" s="812"/>
    </row>
    <row r="5" spans="2:9" ht="15" customHeight="1" x14ac:dyDescent="0.2">
      <c r="B5" s="32"/>
      <c r="C5" s="813" t="s">
        <v>141</v>
      </c>
      <c r="D5" s="815" t="s">
        <v>114</v>
      </c>
      <c r="E5" s="816"/>
      <c r="F5" s="817"/>
      <c r="G5" s="818" t="s">
        <v>142</v>
      </c>
      <c r="H5" s="820" t="s">
        <v>118</v>
      </c>
      <c r="I5" s="56"/>
    </row>
    <row r="6" spans="2:9" ht="51.75" customHeight="1" x14ac:dyDescent="0.2">
      <c r="C6" s="814"/>
      <c r="D6" s="122" t="s">
        <v>78</v>
      </c>
      <c r="E6" s="120" t="s">
        <v>79</v>
      </c>
      <c r="F6" s="121" t="s">
        <v>80</v>
      </c>
      <c r="G6" s="819"/>
      <c r="H6" s="821"/>
      <c r="I6" s="56"/>
    </row>
    <row r="7" spans="2:9" ht="12" customHeight="1" x14ac:dyDescent="0.2">
      <c r="C7" s="333" t="s">
        <v>221</v>
      </c>
      <c r="D7" s="808"/>
      <c r="E7" s="808"/>
      <c r="F7" s="809"/>
      <c r="G7" s="118" t="s">
        <v>31</v>
      </c>
      <c r="H7" s="334" t="s">
        <v>222</v>
      </c>
      <c r="I7" s="53"/>
    </row>
    <row r="8" spans="2:9" ht="12" customHeight="1" x14ac:dyDescent="0.2">
      <c r="B8" s="332" t="s">
        <v>226</v>
      </c>
      <c r="C8" s="494">
        <v>1025797.1</v>
      </c>
      <c r="D8" s="495">
        <v>265166.40000000002</v>
      </c>
      <c r="E8" s="495">
        <v>603174.40000000002</v>
      </c>
      <c r="F8" s="495">
        <v>157456.4</v>
      </c>
      <c r="G8" s="496">
        <v>12.526709087936988</v>
      </c>
      <c r="H8" s="497">
        <v>2280</v>
      </c>
      <c r="I8" s="332" t="s">
        <v>226</v>
      </c>
    </row>
    <row r="9" spans="2:9" ht="12.75" customHeight="1" x14ac:dyDescent="0.2">
      <c r="B9" s="10" t="s">
        <v>19</v>
      </c>
      <c r="C9" s="284">
        <v>25670</v>
      </c>
      <c r="D9" s="282">
        <v>5789.9</v>
      </c>
      <c r="E9" s="282">
        <v>17516.3</v>
      </c>
      <c r="F9" s="285">
        <v>2363.8000000000002</v>
      </c>
      <c r="G9" s="250">
        <v>9.6111508819644342</v>
      </c>
      <c r="H9" s="283">
        <v>2200</v>
      </c>
      <c r="I9" s="10" t="s">
        <v>19</v>
      </c>
    </row>
    <row r="10" spans="2:9" ht="12.75" customHeight="1" x14ac:dyDescent="0.2">
      <c r="B10" s="76" t="s">
        <v>3</v>
      </c>
      <c r="C10" s="286">
        <v>7004.7</v>
      </c>
      <c r="D10" s="287">
        <v>848.7</v>
      </c>
      <c r="E10" s="287">
        <v>4148.3</v>
      </c>
      <c r="F10" s="288">
        <v>2007.6</v>
      </c>
      <c r="G10" s="239">
        <v>13.676780693533269</v>
      </c>
      <c r="H10" s="289">
        <v>1080</v>
      </c>
      <c r="I10" s="76" t="s">
        <v>3</v>
      </c>
    </row>
    <row r="11" spans="2:9" ht="12.75" customHeight="1" x14ac:dyDescent="0.2">
      <c r="B11" s="10" t="s">
        <v>5</v>
      </c>
      <c r="C11" s="284">
        <v>12874.8</v>
      </c>
      <c r="D11" s="282">
        <v>4942.6000000000004</v>
      </c>
      <c r="E11" s="282">
        <v>6684.9</v>
      </c>
      <c r="F11" s="285">
        <v>1247.3</v>
      </c>
      <c r="G11" s="250">
        <v>10.01179660690082</v>
      </c>
      <c r="H11" s="283">
        <v>1200</v>
      </c>
      <c r="I11" s="10" t="s">
        <v>5</v>
      </c>
    </row>
    <row r="12" spans="2:9" ht="12.75" customHeight="1" x14ac:dyDescent="0.2">
      <c r="B12" s="76" t="s">
        <v>16</v>
      </c>
      <c r="C12" s="286">
        <v>17646.099999999999</v>
      </c>
      <c r="D12" s="287">
        <v>5934.6</v>
      </c>
      <c r="E12" s="287">
        <v>10030</v>
      </c>
      <c r="F12" s="288">
        <v>1681.5</v>
      </c>
      <c r="G12" s="239">
        <v>10.815284976792562</v>
      </c>
      <c r="H12" s="289">
        <v>2990</v>
      </c>
      <c r="I12" s="76" t="s">
        <v>16</v>
      </c>
    </row>
    <row r="13" spans="2:9" ht="12.75" customHeight="1" x14ac:dyDescent="0.2">
      <c r="B13" s="10" t="s">
        <v>20</v>
      </c>
      <c r="C13" s="284">
        <v>253929</v>
      </c>
      <c r="D13" s="282">
        <v>78774</v>
      </c>
      <c r="E13" s="282">
        <v>135813</v>
      </c>
      <c r="F13" s="285">
        <v>39342</v>
      </c>
      <c r="G13" s="250">
        <v>13.529761543207705</v>
      </c>
      <c r="H13" s="283">
        <v>3030</v>
      </c>
      <c r="I13" s="10" t="s">
        <v>20</v>
      </c>
    </row>
    <row r="14" spans="2:9" ht="12.75" customHeight="1" x14ac:dyDescent="0.2">
      <c r="B14" s="76" t="s">
        <v>6</v>
      </c>
      <c r="C14" s="286">
        <v>2008.8</v>
      </c>
      <c r="D14" s="287">
        <v>345.9</v>
      </c>
      <c r="E14" s="287">
        <v>1345</v>
      </c>
      <c r="F14" s="288">
        <v>317.89999999999998</v>
      </c>
      <c r="G14" s="239">
        <v>11.081995068048789</v>
      </c>
      <c r="H14" s="289">
        <v>1510</v>
      </c>
      <c r="I14" s="76" t="s">
        <v>6</v>
      </c>
    </row>
    <row r="15" spans="2:9" ht="12.75" customHeight="1" x14ac:dyDescent="0.2">
      <c r="B15" s="10" t="s">
        <v>23</v>
      </c>
      <c r="C15" s="284">
        <v>12465.3</v>
      </c>
      <c r="D15" s="282">
        <v>3706</v>
      </c>
      <c r="E15" s="282">
        <v>6179</v>
      </c>
      <c r="F15" s="285">
        <v>2580.3000000000002</v>
      </c>
      <c r="G15" s="250">
        <v>10.307949292560096</v>
      </c>
      <c r="H15" s="283">
        <v>2440</v>
      </c>
      <c r="I15" s="10" t="s">
        <v>23</v>
      </c>
    </row>
    <row r="16" spans="2:9" ht="12.75" customHeight="1" x14ac:dyDescent="0.2">
      <c r="B16" s="76" t="s">
        <v>17</v>
      </c>
      <c r="C16" s="286">
        <v>19872</v>
      </c>
      <c r="D16" s="287">
        <v>5323.5</v>
      </c>
      <c r="E16" s="287">
        <v>7250</v>
      </c>
      <c r="F16" s="288">
        <v>7298.4</v>
      </c>
      <c r="G16" s="239">
        <v>12.894986840261016</v>
      </c>
      <c r="H16" s="289">
        <v>1880</v>
      </c>
      <c r="I16" s="76" t="s">
        <v>17</v>
      </c>
    </row>
    <row r="17" spans="2:9" ht="12.75" customHeight="1" x14ac:dyDescent="0.2">
      <c r="B17" s="10" t="s">
        <v>21</v>
      </c>
      <c r="C17" s="284">
        <v>94777</v>
      </c>
      <c r="D17" s="282">
        <v>22962</v>
      </c>
      <c r="E17" s="282">
        <v>58070</v>
      </c>
      <c r="F17" s="285">
        <v>13745</v>
      </c>
      <c r="G17" s="256">
        <v>11.942666330645162</v>
      </c>
      <c r="H17" s="290">
        <v>1990</v>
      </c>
      <c r="I17" s="10" t="s">
        <v>21</v>
      </c>
    </row>
    <row r="18" spans="2:9" ht="12.75" customHeight="1" x14ac:dyDescent="0.2">
      <c r="B18" s="76" t="s">
        <v>22</v>
      </c>
      <c r="C18" s="286">
        <v>187209</v>
      </c>
      <c r="D18" s="287">
        <v>36740</v>
      </c>
      <c r="E18" s="287">
        <v>117906</v>
      </c>
      <c r="F18" s="288">
        <v>32563</v>
      </c>
      <c r="G18" s="239">
        <v>13.594733746287407</v>
      </c>
      <c r="H18" s="289">
        <v>2730</v>
      </c>
      <c r="I18" s="76" t="s">
        <v>22</v>
      </c>
    </row>
    <row r="19" spans="2:9" ht="12.75" customHeight="1" x14ac:dyDescent="0.2">
      <c r="B19" s="10" t="s">
        <v>42</v>
      </c>
      <c r="C19" s="291">
        <v>4238.8999999999996</v>
      </c>
      <c r="D19" s="292">
        <v>753.7</v>
      </c>
      <c r="E19" s="292">
        <v>2592.6999999999998</v>
      </c>
      <c r="F19" s="293">
        <v>892.5</v>
      </c>
      <c r="G19" s="274">
        <v>8.2827576234822402</v>
      </c>
      <c r="H19" s="294">
        <v>1080</v>
      </c>
      <c r="I19" s="10" t="s">
        <v>42</v>
      </c>
    </row>
    <row r="20" spans="2:9" ht="12.75" customHeight="1" x14ac:dyDescent="0.2">
      <c r="B20" s="76" t="s">
        <v>24</v>
      </c>
      <c r="C20" s="286">
        <v>142647.20000000001</v>
      </c>
      <c r="D20" s="287">
        <v>28679.3</v>
      </c>
      <c r="E20" s="287">
        <v>97973.1</v>
      </c>
      <c r="F20" s="288">
        <v>15994.8</v>
      </c>
      <c r="G20" s="239">
        <v>12.130405481537229</v>
      </c>
      <c r="H20" s="289">
        <v>2420</v>
      </c>
      <c r="I20" s="76" t="s">
        <v>24</v>
      </c>
    </row>
    <row r="21" spans="2:9" ht="12.75" customHeight="1" x14ac:dyDescent="0.2">
      <c r="B21" s="10" t="s">
        <v>4</v>
      </c>
      <c r="C21" s="284">
        <v>2220.8000000000002</v>
      </c>
      <c r="D21" s="282">
        <v>520.29999999999995</v>
      </c>
      <c r="E21" s="282">
        <v>1284.8</v>
      </c>
      <c r="F21" s="285">
        <v>415.6</v>
      </c>
      <c r="G21" s="250">
        <v>12.485101981155413</v>
      </c>
      <c r="H21" s="283">
        <v>2430</v>
      </c>
      <c r="I21" s="10" t="s">
        <v>4</v>
      </c>
    </row>
    <row r="22" spans="2:9" ht="12.75" customHeight="1" x14ac:dyDescent="0.2">
      <c r="B22" s="76" t="s">
        <v>8</v>
      </c>
      <c r="C22" s="286">
        <v>2603.4</v>
      </c>
      <c r="D22" s="287">
        <v>440.5</v>
      </c>
      <c r="E22" s="287">
        <v>1676.3</v>
      </c>
      <c r="F22" s="288">
        <v>486.5</v>
      </c>
      <c r="G22" s="239">
        <v>11.337270066889632</v>
      </c>
      <c r="H22" s="289">
        <v>1380</v>
      </c>
      <c r="I22" s="76" t="s">
        <v>8</v>
      </c>
    </row>
    <row r="23" spans="2:9" ht="12.75" customHeight="1" x14ac:dyDescent="0.2">
      <c r="B23" s="10" t="s">
        <v>9</v>
      </c>
      <c r="C23" s="284">
        <v>6451.5</v>
      </c>
      <c r="D23" s="282">
        <v>1470</v>
      </c>
      <c r="E23" s="282">
        <v>4502.2</v>
      </c>
      <c r="F23" s="285">
        <v>479.3</v>
      </c>
      <c r="G23" s="250">
        <v>16.466813684952065</v>
      </c>
      <c r="H23" s="283">
        <v>2280</v>
      </c>
      <c r="I23" s="10" t="s">
        <v>9</v>
      </c>
    </row>
    <row r="24" spans="2:9" ht="12.75" customHeight="1" x14ac:dyDescent="0.2">
      <c r="B24" s="76" t="s">
        <v>25</v>
      </c>
      <c r="C24" s="286">
        <v>3669.1</v>
      </c>
      <c r="D24" s="287">
        <v>804.9</v>
      </c>
      <c r="E24" s="287">
        <v>2669.8</v>
      </c>
      <c r="F24" s="288">
        <v>194.5</v>
      </c>
      <c r="G24" s="239">
        <v>14.690502882767456</v>
      </c>
      <c r="H24" s="289">
        <v>5620</v>
      </c>
      <c r="I24" s="76" t="s">
        <v>25</v>
      </c>
    </row>
    <row r="25" spans="2:9" ht="12.75" customHeight="1" x14ac:dyDescent="0.2">
      <c r="B25" s="10" t="s">
        <v>7</v>
      </c>
      <c r="C25" s="284">
        <v>10099.700000000001</v>
      </c>
      <c r="D25" s="282">
        <v>2320.5</v>
      </c>
      <c r="E25" s="282">
        <v>6844.2</v>
      </c>
      <c r="F25" s="285">
        <v>935</v>
      </c>
      <c r="G25" s="250">
        <v>12.029065945060076</v>
      </c>
      <c r="H25" s="283">
        <v>1040</v>
      </c>
      <c r="I25" s="10" t="s">
        <v>7</v>
      </c>
    </row>
    <row r="26" spans="2:9" ht="12.75" customHeight="1" x14ac:dyDescent="0.2">
      <c r="B26" s="76" t="s">
        <v>10</v>
      </c>
      <c r="C26" s="286">
        <v>895</v>
      </c>
      <c r="D26" s="287">
        <v>230.3</v>
      </c>
      <c r="E26" s="287">
        <v>393.8</v>
      </c>
      <c r="F26" s="288">
        <v>270.89999999999998</v>
      </c>
      <c r="G26" s="239">
        <v>10.732444359171142</v>
      </c>
      <c r="H26" s="289">
        <v>1680</v>
      </c>
      <c r="I26" s="76" t="s">
        <v>10</v>
      </c>
    </row>
    <row r="27" spans="2:9" ht="12.75" customHeight="1" x14ac:dyDescent="0.2">
      <c r="B27" s="10" t="s">
        <v>18</v>
      </c>
      <c r="C27" s="284">
        <v>49036</v>
      </c>
      <c r="D27" s="282">
        <v>12145</v>
      </c>
      <c r="E27" s="282">
        <v>28602</v>
      </c>
      <c r="F27" s="285">
        <v>8289</v>
      </c>
      <c r="G27" s="256">
        <v>12.115611735114914</v>
      </c>
      <c r="H27" s="290">
        <v>2770</v>
      </c>
      <c r="I27" s="10" t="s">
        <v>18</v>
      </c>
    </row>
    <row r="28" spans="2:9" ht="12.75" customHeight="1" x14ac:dyDescent="0.2">
      <c r="B28" s="76" t="s">
        <v>26</v>
      </c>
      <c r="C28" s="286">
        <v>26685.200000000001</v>
      </c>
      <c r="D28" s="287">
        <v>6671.7</v>
      </c>
      <c r="E28" s="287">
        <v>15560.7</v>
      </c>
      <c r="F28" s="288">
        <v>4452.8</v>
      </c>
      <c r="G28" s="239">
        <v>11.810024881192529</v>
      </c>
      <c r="H28" s="289">
        <v>2950</v>
      </c>
      <c r="I28" s="76" t="s">
        <v>26</v>
      </c>
    </row>
    <row r="29" spans="2:9" ht="12.75" customHeight="1" x14ac:dyDescent="0.2">
      <c r="B29" s="10" t="s">
        <v>11</v>
      </c>
      <c r="C29" s="291">
        <v>50149.9</v>
      </c>
      <c r="D29" s="292">
        <v>17646.5</v>
      </c>
      <c r="E29" s="292">
        <v>26425</v>
      </c>
      <c r="F29" s="293">
        <v>6078.3</v>
      </c>
      <c r="G29" s="274">
        <v>13.428528356208288</v>
      </c>
      <c r="H29" s="294">
        <v>1330</v>
      </c>
      <c r="I29" s="10" t="s">
        <v>11</v>
      </c>
    </row>
    <row r="30" spans="2:9" ht="12.75" customHeight="1" x14ac:dyDescent="0.2">
      <c r="B30" s="76" t="s">
        <v>27</v>
      </c>
      <c r="C30" s="286">
        <v>20182.2</v>
      </c>
      <c r="D30" s="287">
        <v>6986.9</v>
      </c>
      <c r="E30" s="287">
        <v>10672</v>
      </c>
      <c r="F30" s="288">
        <v>2523.1999999999998</v>
      </c>
      <c r="G30" s="239">
        <v>12.095920139669275</v>
      </c>
      <c r="H30" s="289">
        <v>1960</v>
      </c>
      <c r="I30" s="76" t="s">
        <v>27</v>
      </c>
    </row>
    <row r="31" spans="2:9" ht="12.75" customHeight="1" x14ac:dyDescent="0.2">
      <c r="B31" s="10" t="s">
        <v>12</v>
      </c>
      <c r="C31" s="284">
        <v>19525.599999999999</v>
      </c>
      <c r="D31" s="282">
        <v>5421.4</v>
      </c>
      <c r="E31" s="282">
        <v>9043.9</v>
      </c>
      <c r="F31" s="285">
        <v>5060.3</v>
      </c>
      <c r="G31" s="250">
        <v>11.074069494811084</v>
      </c>
      <c r="H31" s="283">
        <v>1030</v>
      </c>
      <c r="I31" s="10" t="s">
        <v>12</v>
      </c>
    </row>
    <row r="32" spans="2:9" ht="12.75" customHeight="1" x14ac:dyDescent="0.2">
      <c r="B32" s="76" t="s">
        <v>14</v>
      </c>
      <c r="C32" s="286">
        <v>5537.7</v>
      </c>
      <c r="D32" s="287">
        <v>1638.9</v>
      </c>
      <c r="E32" s="287">
        <v>3661</v>
      </c>
      <c r="F32" s="288">
        <v>237.8</v>
      </c>
      <c r="G32" s="239">
        <v>17.475038814485693</v>
      </c>
      <c r="H32" s="289">
        <v>2630</v>
      </c>
      <c r="I32" s="76" t="s">
        <v>14</v>
      </c>
    </row>
    <row r="33" spans="2:9" ht="12.75" customHeight="1" x14ac:dyDescent="0.2">
      <c r="B33" s="10" t="s">
        <v>13</v>
      </c>
      <c r="C33" s="284">
        <v>3480.2</v>
      </c>
      <c r="D33" s="282">
        <v>648.9</v>
      </c>
      <c r="E33" s="282">
        <v>2127.6999999999998</v>
      </c>
      <c r="F33" s="285">
        <v>703.6</v>
      </c>
      <c r="G33" s="250">
        <v>5.3176258470659237</v>
      </c>
      <c r="H33" s="283">
        <v>630</v>
      </c>
      <c r="I33" s="10" t="s">
        <v>13</v>
      </c>
    </row>
    <row r="34" spans="2:9" ht="12.75" customHeight="1" x14ac:dyDescent="0.2">
      <c r="B34" s="76" t="s">
        <v>28</v>
      </c>
      <c r="C34" s="286">
        <v>14581</v>
      </c>
      <c r="D34" s="287">
        <v>3412</v>
      </c>
      <c r="E34" s="287">
        <v>8991</v>
      </c>
      <c r="F34" s="288">
        <v>2178</v>
      </c>
      <c r="G34" s="239">
        <v>11.073980967425893</v>
      </c>
      <c r="H34" s="289">
        <v>2620</v>
      </c>
      <c r="I34" s="76" t="s">
        <v>28</v>
      </c>
    </row>
    <row r="35" spans="2:9" ht="12.75" customHeight="1" x14ac:dyDescent="0.2">
      <c r="B35" s="11" t="s">
        <v>29</v>
      </c>
      <c r="C35" s="380">
        <v>30327.8</v>
      </c>
      <c r="D35" s="381">
        <v>10008</v>
      </c>
      <c r="E35" s="381">
        <v>15203</v>
      </c>
      <c r="F35" s="382">
        <v>5116.7</v>
      </c>
      <c r="G35" s="363">
        <v>12.747411453074943</v>
      </c>
      <c r="H35" s="383">
        <v>2890</v>
      </c>
      <c r="I35" s="11" t="s">
        <v>29</v>
      </c>
    </row>
    <row r="36" spans="2:9" ht="12.75" customHeight="1" x14ac:dyDescent="0.2">
      <c r="B36" s="260" t="s">
        <v>362</v>
      </c>
      <c r="C36" s="5"/>
      <c r="D36" s="5"/>
      <c r="E36" s="5"/>
      <c r="F36" s="5"/>
    </row>
    <row r="37" spans="2:9" ht="12.75" customHeight="1" x14ac:dyDescent="0.2">
      <c r="B37" s="806" t="s">
        <v>378</v>
      </c>
      <c r="C37" s="807"/>
      <c r="D37" s="807"/>
      <c r="E37" s="807"/>
      <c r="F37" s="807"/>
      <c r="G37" s="807"/>
      <c r="H37" s="807"/>
      <c r="I37" s="255"/>
    </row>
    <row r="38" spans="2:9" ht="12.75" customHeight="1" x14ac:dyDescent="0.2">
      <c r="B38" s="745"/>
      <c r="C38" s="745"/>
      <c r="D38" s="745"/>
      <c r="E38" s="745"/>
      <c r="F38" s="745"/>
      <c r="G38" s="257"/>
      <c r="H38" s="257"/>
    </row>
    <row r="39" spans="2:9" ht="15" hidden="1" customHeight="1" x14ac:dyDescent="0.2"/>
    <row r="40" spans="2:9" ht="12.75" hidden="1" customHeight="1" x14ac:dyDescent="0.2"/>
    <row r="41" spans="2:9" hidden="1" x14ac:dyDescent="0.2">
      <c r="C41" s="330"/>
      <c r="D41" s="330"/>
      <c r="E41" s="330"/>
      <c r="F41" s="330"/>
    </row>
    <row r="42" spans="2:9" hidden="1" x14ac:dyDescent="0.2"/>
    <row r="43" spans="2:9" hidden="1" x14ac:dyDescent="0.2"/>
    <row r="44" spans="2:9" hidden="1" x14ac:dyDescent="0.2"/>
    <row r="45" spans="2:9" hidden="1" x14ac:dyDescent="0.2"/>
    <row r="46" spans="2:9" hidden="1" x14ac:dyDescent="0.2"/>
    <row r="47" spans="2:9" hidden="1" x14ac:dyDescent="0.2"/>
    <row r="48" spans="2:9"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sheetData>
  <mergeCells count="10">
    <mergeCell ref="B38:F38"/>
    <mergeCell ref="B37:H37"/>
    <mergeCell ref="D7:F7"/>
    <mergeCell ref="B2:I2"/>
    <mergeCell ref="B3:I3"/>
    <mergeCell ref="B4:I4"/>
    <mergeCell ref="C5:C6"/>
    <mergeCell ref="D5:F5"/>
    <mergeCell ref="G5:G6"/>
    <mergeCell ref="H5:H6"/>
  </mergeCells>
  <phoneticPr fontId="4" type="noConversion"/>
  <printOptions horizontalCentered="1"/>
  <pageMargins left="0.6692913385826772" right="0.27559055118110237" top="0.51181102362204722" bottom="0.27559055118110237" header="0" footer="0"/>
  <pageSetup paperSize="9" fitToHeight="0"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7"/>
  <dimension ref="C1:J71"/>
  <sheetViews>
    <sheetView workbookViewId="0">
      <selection activeCell="D1" sqref="D1"/>
    </sheetView>
  </sheetViews>
  <sheetFormatPr defaultRowHeight="12.75" x14ac:dyDescent="0.2"/>
  <cols>
    <col min="2" max="2" width="2.5703125" customWidth="1"/>
    <col min="3" max="3" width="4.42578125" customWidth="1"/>
    <col min="4" max="7" width="11.7109375" customWidth="1"/>
    <col min="8" max="8" width="10.140625" customWidth="1"/>
    <col min="9" max="9" width="11.28515625" customWidth="1"/>
    <col min="10" max="10" width="9.5703125" customWidth="1"/>
  </cols>
  <sheetData>
    <row r="1" spans="3:10" ht="14.25" customHeight="1" x14ac:dyDescent="0.2">
      <c r="D1" s="6"/>
      <c r="I1" s="13" t="s">
        <v>174</v>
      </c>
    </row>
    <row r="2" spans="3:10" ht="15" customHeight="1" x14ac:dyDescent="0.2">
      <c r="C2" s="826" t="s">
        <v>254</v>
      </c>
      <c r="D2" s="826"/>
      <c r="E2" s="826"/>
      <c r="F2" s="826"/>
      <c r="G2" s="826"/>
      <c r="H2" s="826"/>
      <c r="I2" s="826"/>
      <c r="J2" s="826"/>
    </row>
    <row r="3" spans="3:10" ht="15" customHeight="1" x14ac:dyDescent="0.2">
      <c r="C3" s="827" t="s">
        <v>115</v>
      </c>
      <c r="D3" s="827"/>
      <c r="E3" s="827"/>
      <c r="F3" s="827"/>
      <c r="G3" s="827"/>
      <c r="H3" s="827"/>
      <c r="I3" s="827"/>
      <c r="J3" s="827"/>
    </row>
    <row r="4" spans="3:10" ht="15" customHeight="1" x14ac:dyDescent="0.2">
      <c r="C4" s="832" t="s">
        <v>220</v>
      </c>
      <c r="D4" s="833"/>
      <c r="E4" s="833"/>
      <c r="F4" s="833"/>
      <c r="G4" s="833"/>
      <c r="H4" s="833"/>
      <c r="I4" s="833"/>
      <c r="J4" s="833"/>
    </row>
    <row r="5" spans="3:10" ht="26.25" customHeight="1" x14ac:dyDescent="0.2">
      <c r="C5" s="822" t="s">
        <v>107</v>
      </c>
      <c r="D5" s="828" t="s">
        <v>113</v>
      </c>
      <c r="E5" s="828" t="s">
        <v>108</v>
      </c>
      <c r="F5" s="830" t="s">
        <v>109</v>
      </c>
      <c r="G5" s="562" t="s">
        <v>114</v>
      </c>
      <c r="H5" s="81"/>
    </row>
    <row r="6" spans="3:10" ht="38.25" customHeight="1" x14ac:dyDescent="0.2">
      <c r="C6" s="823"/>
      <c r="D6" s="829"/>
      <c r="E6" s="829"/>
      <c r="F6" s="831"/>
      <c r="G6" s="139" t="s">
        <v>117</v>
      </c>
      <c r="H6" s="79" t="s">
        <v>116</v>
      </c>
      <c r="J6" s="194"/>
    </row>
    <row r="7" spans="3:10" ht="15.75" customHeight="1" x14ac:dyDescent="0.2">
      <c r="C7" s="123">
        <v>2023</v>
      </c>
      <c r="D7" s="200">
        <v>126.91</v>
      </c>
      <c r="E7" s="200">
        <v>128.29</v>
      </c>
      <c r="F7" s="563">
        <v>122.53</v>
      </c>
      <c r="G7" s="567">
        <v>122.84</v>
      </c>
      <c r="H7" s="412">
        <v>119.9</v>
      </c>
      <c r="J7" s="194"/>
    </row>
    <row r="8" spans="3:10" ht="14.25" customHeight="1" x14ac:dyDescent="0.2">
      <c r="C8" s="123">
        <v>2022</v>
      </c>
      <c r="D8" s="200">
        <v>119.32</v>
      </c>
      <c r="E8" s="200">
        <v>125.14</v>
      </c>
      <c r="F8" s="564">
        <v>116.39</v>
      </c>
      <c r="G8" s="568">
        <v>116.41</v>
      </c>
      <c r="H8" s="412">
        <v>116.31</v>
      </c>
      <c r="J8" s="194"/>
    </row>
    <row r="9" spans="3:10" ht="11.25" customHeight="1" x14ac:dyDescent="0.2">
      <c r="C9" s="123">
        <v>2021</v>
      </c>
      <c r="D9" s="200">
        <v>109.28</v>
      </c>
      <c r="E9" s="200">
        <v>111.64</v>
      </c>
      <c r="F9" s="564">
        <v>107.96</v>
      </c>
      <c r="G9" s="568">
        <v>107.82</v>
      </c>
      <c r="H9" s="412">
        <v>109.33</v>
      </c>
      <c r="J9" s="194"/>
    </row>
    <row r="10" spans="3:10" ht="11.25" customHeight="1" x14ac:dyDescent="0.2">
      <c r="C10" s="123">
        <v>2020</v>
      </c>
      <c r="D10" s="200">
        <v>106.2</v>
      </c>
      <c r="E10" s="200">
        <v>104.52</v>
      </c>
      <c r="F10" s="564">
        <v>104.69</v>
      </c>
      <c r="G10" s="568">
        <v>104.65</v>
      </c>
      <c r="H10" s="412">
        <v>105.17</v>
      </c>
      <c r="J10" s="194"/>
    </row>
    <row r="11" spans="3:10" ht="12" customHeight="1" x14ac:dyDescent="0.2">
      <c r="C11" s="123">
        <v>2019</v>
      </c>
      <c r="D11" s="200">
        <v>105.42</v>
      </c>
      <c r="E11" s="200">
        <v>106.98</v>
      </c>
      <c r="F11" s="564">
        <v>103.66</v>
      </c>
      <c r="G11" s="568">
        <v>103.61</v>
      </c>
      <c r="H11" s="412">
        <v>104.28</v>
      </c>
      <c r="J11" s="194"/>
    </row>
    <row r="12" spans="3:10" ht="14.25" customHeight="1" x14ac:dyDescent="0.2">
      <c r="C12" s="123">
        <v>2018</v>
      </c>
      <c r="D12" s="200">
        <v>103.89</v>
      </c>
      <c r="E12" s="200">
        <v>105.6</v>
      </c>
      <c r="F12" s="564">
        <v>102.41</v>
      </c>
      <c r="G12" s="568">
        <v>102.32</v>
      </c>
      <c r="H12" s="412">
        <v>103.51</v>
      </c>
      <c r="J12" s="194"/>
    </row>
    <row r="13" spans="3:10" ht="15" customHeight="1" x14ac:dyDescent="0.2">
      <c r="C13" s="123">
        <v>2017</v>
      </c>
      <c r="D13" s="200">
        <v>101.96</v>
      </c>
      <c r="E13" s="200">
        <v>102</v>
      </c>
      <c r="F13" s="564">
        <v>101.12</v>
      </c>
      <c r="G13" s="568">
        <v>100.98</v>
      </c>
      <c r="H13" s="412">
        <v>102.65</v>
      </c>
    </row>
    <row r="14" spans="3:10" ht="15" customHeight="1" x14ac:dyDescent="0.2">
      <c r="C14" s="123">
        <v>2016</v>
      </c>
      <c r="D14" s="200">
        <v>100.25</v>
      </c>
      <c r="E14" s="200">
        <v>98.81</v>
      </c>
      <c r="F14" s="564">
        <v>100.36</v>
      </c>
      <c r="G14" s="568">
        <v>100.29</v>
      </c>
      <c r="H14" s="412">
        <v>101.16</v>
      </c>
    </row>
    <row r="15" spans="3:10" ht="12.75" customHeight="1" x14ac:dyDescent="0.2">
      <c r="C15" s="375">
        <v>2015</v>
      </c>
      <c r="D15" s="376">
        <v>100</v>
      </c>
      <c r="E15" s="376">
        <v>100</v>
      </c>
      <c r="F15" s="565">
        <v>100</v>
      </c>
      <c r="G15" s="569">
        <v>100</v>
      </c>
      <c r="H15" s="560">
        <v>100</v>
      </c>
    </row>
    <row r="16" spans="3:10" ht="12" customHeight="1" x14ac:dyDescent="0.2">
      <c r="C16" s="123">
        <v>2014</v>
      </c>
      <c r="D16" s="200">
        <v>99.9</v>
      </c>
      <c r="E16" s="200">
        <v>102.74</v>
      </c>
      <c r="F16" s="564">
        <v>99.44</v>
      </c>
      <c r="G16" s="568">
        <v>99.48</v>
      </c>
      <c r="H16" s="412">
        <v>98.95</v>
      </c>
    </row>
    <row r="17" spans="3:10" ht="12" customHeight="1" x14ac:dyDescent="0.2">
      <c r="C17" s="123">
        <v>2013</v>
      </c>
      <c r="D17" s="200">
        <v>99.35</v>
      </c>
      <c r="E17" s="200">
        <v>102.83</v>
      </c>
      <c r="F17" s="564">
        <v>98.82</v>
      </c>
      <c r="G17" s="568">
        <v>98.87</v>
      </c>
      <c r="H17" s="412">
        <v>98.25</v>
      </c>
      <c r="J17" s="194"/>
    </row>
    <row r="18" spans="3:10" ht="12" customHeight="1" x14ac:dyDescent="0.2">
      <c r="C18" s="123">
        <v>2012</v>
      </c>
      <c r="D18" s="200">
        <v>97.88</v>
      </c>
      <c r="E18" s="200">
        <v>102.44</v>
      </c>
      <c r="F18" s="564">
        <v>98.71</v>
      </c>
      <c r="G18" s="568">
        <v>98.83</v>
      </c>
      <c r="H18" s="412">
        <v>97.46</v>
      </c>
    </row>
    <row r="19" spans="3:10" ht="13.5" customHeight="1" x14ac:dyDescent="0.2">
      <c r="C19" s="123">
        <v>2011</v>
      </c>
      <c r="D19" s="200">
        <v>95.36</v>
      </c>
      <c r="E19" s="200">
        <v>98.74</v>
      </c>
      <c r="F19" s="564">
        <v>98.43</v>
      </c>
      <c r="G19" s="568">
        <v>98.55</v>
      </c>
      <c r="H19" s="412">
        <v>97.06</v>
      </c>
    </row>
    <row r="20" spans="3:10" ht="12" customHeight="1" x14ac:dyDescent="0.2">
      <c r="C20" s="123">
        <v>2010</v>
      </c>
      <c r="D20" s="200">
        <v>92.49</v>
      </c>
      <c r="E20" s="200">
        <v>93.27</v>
      </c>
      <c r="F20" s="564">
        <v>97.83</v>
      </c>
      <c r="G20" s="568">
        <v>98.04</v>
      </c>
      <c r="H20" s="412">
        <v>95.57</v>
      </c>
    </row>
    <row r="21" spans="3:10" ht="12" customHeight="1" x14ac:dyDescent="0.2">
      <c r="C21" s="123">
        <v>2009</v>
      </c>
      <c r="D21" s="200">
        <v>90.6</v>
      </c>
      <c r="E21" s="200">
        <v>88.51</v>
      </c>
      <c r="F21" s="564">
        <v>97.29</v>
      </c>
      <c r="G21" s="568">
        <v>97.57</v>
      </c>
      <c r="H21" s="412">
        <v>94.32</v>
      </c>
    </row>
    <row r="22" spans="3:10" ht="12" customHeight="1" x14ac:dyDescent="0.2">
      <c r="C22" s="123">
        <v>2008</v>
      </c>
      <c r="D22" s="200">
        <v>89.72</v>
      </c>
      <c r="E22" s="200">
        <v>90.39</v>
      </c>
      <c r="F22" s="564">
        <v>97.4</v>
      </c>
      <c r="G22" s="568">
        <v>97.93</v>
      </c>
      <c r="H22" s="412">
        <v>91.64</v>
      </c>
    </row>
    <row r="23" spans="3:10" ht="13.5" customHeight="1" x14ac:dyDescent="0.2">
      <c r="C23" s="123">
        <v>2007</v>
      </c>
      <c r="D23" s="200">
        <v>86.55</v>
      </c>
      <c r="E23" s="200">
        <v>86.26</v>
      </c>
      <c r="F23" s="564">
        <v>97.73</v>
      </c>
      <c r="G23" s="568">
        <v>98.33</v>
      </c>
      <c r="H23" s="412">
        <v>91.22</v>
      </c>
    </row>
    <row r="24" spans="3:10" ht="12.75" customHeight="1" x14ac:dyDescent="0.2">
      <c r="C24" s="123">
        <v>2006</v>
      </c>
      <c r="D24" s="200">
        <v>84.58</v>
      </c>
      <c r="E24" s="200">
        <v>84.15</v>
      </c>
      <c r="F24" s="564">
        <v>96.77</v>
      </c>
      <c r="G24" s="568">
        <v>97.34</v>
      </c>
      <c r="H24" s="412">
        <v>90.52</v>
      </c>
    </row>
    <row r="25" spans="3:10" ht="14.25" customHeight="1" x14ac:dyDescent="0.2">
      <c r="C25" s="73">
        <v>2005</v>
      </c>
      <c r="D25" s="323">
        <v>82.75</v>
      </c>
      <c r="E25" s="323">
        <v>81.709999999999994</v>
      </c>
      <c r="F25" s="566">
        <v>96.16</v>
      </c>
      <c r="G25" s="570">
        <v>96.64</v>
      </c>
      <c r="H25" s="561">
        <v>90.99</v>
      </c>
    </row>
    <row r="26" spans="3:10" ht="46.5" customHeight="1" x14ac:dyDescent="0.2">
      <c r="D26" s="193"/>
      <c r="E26" s="193"/>
      <c r="F26" s="193"/>
      <c r="G26" s="193"/>
      <c r="H26" s="193"/>
      <c r="J26" s="2"/>
    </row>
    <row r="27" spans="3:10" ht="45.75" customHeight="1" x14ac:dyDescent="0.2">
      <c r="C27" s="822" t="s">
        <v>107</v>
      </c>
      <c r="D27" s="824" t="s">
        <v>110</v>
      </c>
      <c r="E27" s="348" t="s">
        <v>114</v>
      </c>
      <c r="F27" s="74"/>
      <c r="G27" s="74"/>
      <c r="H27" s="80"/>
    </row>
    <row r="28" spans="3:10" ht="61.5" customHeight="1" x14ac:dyDescent="0.2">
      <c r="C28" s="823"/>
      <c r="D28" s="825"/>
      <c r="E28" s="119" t="s">
        <v>137</v>
      </c>
      <c r="F28" s="82" t="s">
        <v>138</v>
      </c>
      <c r="G28" s="82" t="s">
        <v>139</v>
      </c>
      <c r="H28" s="79" t="s">
        <v>140</v>
      </c>
    </row>
    <row r="29" spans="3:10" ht="13.5" customHeight="1" x14ac:dyDescent="0.2">
      <c r="C29" s="123">
        <v>2023</v>
      </c>
      <c r="D29" s="372">
        <v>133.37</v>
      </c>
      <c r="E29" s="572">
        <v>120.72</v>
      </c>
      <c r="F29" s="577">
        <v>138.19999999999999</v>
      </c>
      <c r="G29" s="577">
        <v>132.51</v>
      </c>
      <c r="H29" s="373">
        <v>124.32</v>
      </c>
    </row>
    <row r="30" spans="3:10" ht="14.25" customHeight="1" x14ac:dyDescent="0.2">
      <c r="C30" s="123">
        <v>2022</v>
      </c>
      <c r="D30" s="413">
        <v>132.01</v>
      </c>
      <c r="E30" s="573">
        <v>112.09</v>
      </c>
      <c r="F30" s="578">
        <v>143.47999999999999</v>
      </c>
      <c r="G30" s="578">
        <v>122.75</v>
      </c>
      <c r="H30" s="414">
        <v>119.92</v>
      </c>
    </row>
    <row r="31" spans="3:10" ht="10.5" customHeight="1" x14ac:dyDescent="0.2">
      <c r="C31" s="123">
        <v>2021</v>
      </c>
      <c r="D31" s="413">
        <v>114.3</v>
      </c>
      <c r="E31" s="573">
        <v>105.04</v>
      </c>
      <c r="F31" s="578">
        <v>115.4</v>
      </c>
      <c r="G31" s="578">
        <v>115.49</v>
      </c>
      <c r="H31" s="414">
        <v>113.37</v>
      </c>
      <c r="J31" s="2"/>
    </row>
    <row r="32" spans="3:10" ht="11.25" customHeight="1" x14ac:dyDescent="0.2">
      <c r="C32" s="123">
        <v>2020</v>
      </c>
      <c r="D32" s="413">
        <v>103.99</v>
      </c>
      <c r="E32" s="573">
        <v>102.88</v>
      </c>
      <c r="F32" s="578">
        <v>98.48</v>
      </c>
      <c r="G32" s="578">
        <v>112.06</v>
      </c>
      <c r="H32" s="414">
        <v>109.44</v>
      </c>
      <c r="I32" s="344"/>
    </row>
    <row r="33" spans="3:10" ht="11.25" customHeight="1" x14ac:dyDescent="0.2">
      <c r="C33" s="123">
        <v>2019</v>
      </c>
      <c r="D33" s="413">
        <v>108.38</v>
      </c>
      <c r="E33" s="573">
        <v>101.88</v>
      </c>
      <c r="F33" s="578">
        <v>109.11</v>
      </c>
      <c r="G33" s="578">
        <v>109</v>
      </c>
      <c r="H33" s="414">
        <v>107.82</v>
      </c>
    </row>
    <row r="34" spans="3:10" ht="12.75" customHeight="1" x14ac:dyDescent="0.2">
      <c r="C34" s="123">
        <v>2018</v>
      </c>
      <c r="D34" s="140">
        <v>107.2</v>
      </c>
      <c r="E34" s="573">
        <v>101.18</v>
      </c>
      <c r="F34" s="578">
        <v>109.06</v>
      </c>
      <c r="G34" s="578">
        <v>105.89</v>
      </c>
      <c r="H34" s="414">
        <v>106.09</v>
      </c>
    </row>
    <row r="35" spans="3:10" ht="12" customHeight="1" x14ac:dyDescent="0.2">
      <c r="C35" s="123">
        <v>2017</v>
      </c>
      <c r="D35" s="140">
        <v>101.86</v>
      </c>
      <c r="E35" s="573">
        <v>100.55</v>
      </c>
      <c r="F35" s="578">
        <v>100.73</v>
      </c>
      <c r="G35" s="578">
        <v>103.35</v>
      </c>
      <c r="H35" s="414">
        <v>103.49</v>
      </c>
    </row>
    <row r="36" spans="3:10" ht="12" customHeight="1" x14ac:dyDescent="0.2">
      <c r="C36" s="123">
        <v>2016</v>
      </c>
      <c r="D36" s="415">
        <v>97.59</v>
      </c>
      <c r="E36" s="574">
        <v>100.02</v>
      </c>
      <c r="F36" s="579">
        <v>94.15</v>
      </c>
      <c r="G36" s="579">
        <v>101.39</v>
      </c>
      <c r="H36" s="415">
        <v>101.5</v>
      </c>
    </row>
    <row r="37" spans="3:10" ht="12" customHeight="1" x14ac:dyDescent="0.2">
      <c r="C37" s="123">
        <v>2015</v>
      </c>
      <c r="D37" s="346">
        <v>100</v>
      </c>
      <c r="E37" s="575">
        <v>100</v>
      </c>
      <c r="F37" s="580">
        <v>100</v>
      </c>
      <c r="G37" s="580">
        <v>100</v>
      </c>
      <c r="H37" s="416">
        <v>100</v>
      </c>
    </row>
    <row r="38" spans="3:10" ht="12" customHeight="1" x14ac:dyDescent="0.2">
      <c r="C38" s="123">
        <v>2014</v>
      </c>
      <c r="D38" s="168">
        <v>105.55</v>
      </c>
      <c r="E38" s="574">
        <v>100.17</v>
      </c>
      <c r="F38" s="579">
        <v>112.49</v>
      </c>
      <c r="G38" s="579">
        <v>98.33</v>
      </c>
      <c r="H38" s="415">
        <v>98.81</v>
      </c>
    </row>
    <row r="39" spans="3:10" ht="12" customHeight="1" x14ac:dyDescent="0.2">
      <c r="C39" s="123">
        <v>2013</v>
      </c>
      <c r="D39" s="168">
        <v>106.61</v>
      </c>
      <c r="E39" s="574">
        <v>99.97</v>
      </c>
      <c r="F39" s="579">
        <v>116.31</v>
      </c>
      <c r="G39" s="579">
        <v>96.28</v>
      </c>
      <c r="H39" s="415">
        <v>97.49</v>
      </c>
      <c r="I39" s="167"/>
      <c r="J39" s="167"/>
    </row>
    <row r="40" spans="3:10" ht="12" customHeight="1" x14ac:dyDescent="0.2">
      <c r="C40" s="123">
        <v>2012</v>
      </c>
      <c r="D40" s="168">
        <v>106.94</v>
      </c>
      <c r="E40" s="574">
        <v>99.33</v>
      </c>
      <c r="F40" s="579">
        <v>118.8</v>
      </c>
      <c r="G40" s="579">
        <v>94.1</v>
      </c>
      <c r="H40" s="415">
        <v>95.8</v>
      </c>
    </row>
    <row r="41" spans="3:10" ht="12" customHeight="1" x14ac:dyDescent="0.2">
      <c r="C41" s="123">
        <v>2011</v>
      </c>
      <c r="D41" s="140">
        <v>101.93</v>
      </c>
      <c r="E41" s="573">
        <v>97.11</v>
      </c>
      <c r="F41" s="578">
        <v>110.95</v>
      </c>
      <c r="G41" s="578">
        <v>91.77</v>
      </c>
      <c r="H41" s="414">
        <v>94.2</v>
      </c>
    </row>
    <row r="42" spans="3:10" ht="12" customHeight="1" x14ac:dyDescent="0.2">
      <c r="C42" s="123">
        <v>2010</v>
      </c>
      <c r="D42" s="140">
        <v>94.04</v>
      </c>
      <c r="E42" s="573">
        <v>94.89</v>
      </c>
      <c r="F42" s="578">
        <v>97.63</v>
      </c>
      <c r="G42" s="578">
        <v>89.13</v>
      </c>
      <c r="H42" s="414">
        <v>92.63</v>
      </c>
    </row>
    <row r="43" spans="3:10" ht="15.75" customHeight="1" x14ac:dyDescent="0.2">
      <c r="C43" s="123">
        <v>2009</v>
      </c>
      <c r="D43" s="168">
        <v>86.71</v>
      </c>
      <c r="E43" s="574">
        <v>93.91</v>
      </c>
      <c r="F43" s="579">
        <v>85.29</v>
      </c>
      <c r="G43" s="579">
        <v>86.71</v>
      </c>
      <c r="H43" s="415">
        <v>90.93</v>
      </c>
    </row>
    <row r="44" spans="3:10" ht="11.25" customHeight="1" x14ac:dyDescent="0.2">
      <c r="C44" s="123">
        <v>2008</v>
      </c>
      <c r="D44" s="168">
        <v>91.03</v>
      </c>
      <c r="E44" s="574">
        <v>92.75</v>
      </c>
      <c r="F44" s="579">
        <v>96.64</v>
      </c>
      <c r="G44" s="579">
        <v>83.4</v>
      </c>
      <c r="H44" s="415">
        <v>88.46</v>
      </c>
    </row>
    <row r="45" spans="3:10" ht="17.25" customHeight="1" x14ac:dyDescent="0.2">
      <c r="C45" s="123">
        <v>2007</v>
      </c>
      <c r="D45" s="168">
        <v>84.93</v>
      </c>
      <c r="E45" s="574">
        <v>90.51</v>
      </c>
      <c r="F45" s="579">
        <v>87.74</v>
      </c>
      <c r="G45" s="579">
        <v>79.8</v>
      </c>
      <c r="H45" s="415">
        <v>85.94</v>
      </c>
    </row>
    <row r="46" spans="3:10" ht="16.5" customHeight="1" x14ac:dyDescent="0.2">
      <c r="C46" s="123">
        <v>2006</v>
      </c>
      <c r="D46" s="168">
        <v>82.4</v>
      </c>
      <c r="E46" s="574">
        <v>88.7</v>
      </c>
      <c r="F46" s="579">
        <v>85.7</v>
      </c>
      <c r="G46" s="579">
        <v>76.650000000000006</v>
      </c>
      <c r="H46" s="415">
        <v>83.74</v>
      </c>
    </row>
    <row r="47" spans="3:10" ht="14.25" customHeight="1" x14ac:dyDescent="0.2">
      <c r="C47" s="73">
        <v>2005</v>
      </c>
      <c r="D47" s="324">
        <v>78.98</v>
      </c>
      <c r="E47" s="576">
        <v>87.04</v>
      </c>
      <c r="F47" s="581">
        <v>81.19</v>
      </c>
      <c r="G47" s="581">
        <v>73.94</v>
      </c>
      <c r="H47" s="571">
        <v>81.97</v>
      </c>
    </row>
    <row r="48" spans="3:10" ht="44.25" customHeight="1" x14ac:dyDescent="0.2">
      <c r="C48" s="345"/>
      <c r="D48" s="345"/>
      <c r="E48" s="345"/>
      <c r="F48" s="345"/>
      <c r="G48" s="345"/>
      <c r="H48" s="345"/>
    </row>
    <row r="49" spans="3:10" ht="51" customHeight="1" x14ac:dyDescent="0.2">
      <c r="C49" s="167"/>
      <c r="D49" s="167"/>
      <c r="E49" s="167"/>
      <c r="F49" s="167"/>
      <c r="G49" s="167"/>
      <c r="H49" s="167"/>
      <c r="I49" s="327"/>
      <c r="J49" s="327"/>
    </row>
    <row r="50" spans="3:10" ht="37.5" customHeight="1" x14ac:dyDescent="0.2">
      <c r="C50" s="822" t="s">
        <v>107</v>
      </c>
      <c r="D50" s="824" t="s">
        <v>111</v>
      </c>
      <c r="E50" s="348" t="s">
        <v>114</v>
      </c>
      <c r="F50" s="75"/>
      <c r="G50" s="75"/>
      <c r="H50" s="75"/>
      <c r="I50" s="198"/>
      <c r="J50" s="199"/>
    </row>
    <row r="51" spans="3:10" ht="12" customHeight="1" x14ac:dyDescent="0.2">
      <c r="C51" s="823"/>
      <c r="D51" s="825"/>
      <c r="E51" s="119" t="s">
        <v>133</v>
      </c>
      <c r="F51" s="82" t="s">
        <v>134</v>
      </c>
      <c r="G51" s="82" t="s">
        <v>135</v>
      </c>
      <c r="H51" s="82" t="s">
        <v>136</v>
      </c>
      <c r="I51" s="82" t="s">
        <v>112</v>
      </c>
      <c r="J51" s="79" t="s">
        <v>148</v>
      </c>
    </row>
    <row r="52" spans="3:10" ht="12" customHeight="1" x14ac:dyDescent="0.2">
      <c r="C52" s="123">
        <v>2023</v>
      </c>
      <c r="D52" s="374">
        <v>118.91</v>
      </c>
      <c r="E52" s="563">
        <v>111.36</v>
      </c>
      <c r="F52" s="567">
        <v>121.71</v>
      </c>
      <c r="G52" s="567">
        <v>143.05000000000001</v>
      </c>
      <c r="H52" s="567">
        <v>127.48</v>
      </c>
      <c r="I52" s="567">
        <v>98.02</v>
      </c>
      <c r="J52" s="417">
        <v>125.48</v>
      </c>
    </row>
    <row r="53" spans="3:10" ht="12" customHeight="1" x14ac:dyDescent="0.2">
      <c r="C53" s="123">
        <v>2022</v>
      </c>
      <c r="D53" s="411">
        <v>113.18</v>
      </c>
      <c r="E53" s="564">
        <v>106.72</v>
      </c>
      <c r="F53" s="568">
        <v>117.28</v>
      </c>
      <c r="G53" s="568">
        <v>130.54</v>
      </c>
      <c r="H53" s="568">
        <v>122.58</v>
      </c>
      <c r="I53" s="568">
        <v>98.78</v>
      </c>
      <c r="J53" s="412">
        <v>117.49</v>
      </c>
    </row>
    <row r="54" spans="3:10" ht="14.25" customHeight="1" x14ac:dyDescent="0.2">
      <c r="C54" s="123">
        <v>2021</v>
      </c>
      <c r="D54" s="411">
        <v>107.69</v>
      </c>
      <c r="E54" s="564">
        <v>106.19</v>
      </c>
      <c r="F54" s="568">
        <v>110.67</v>
      </c>
      <c r="G54" s="568">
        <v>104.87</v>
      </c>
      <c r="H54" s="568">
        <v>111.61</v>
      </c>
      <c r="I54" s="568">
        <v>108.38</v>
      </c>
      <c r="J54" s="412">
        <v>110.51</v>
      </c>
    </row>
    <row r="55" spans="3:10" ht="12" customHeight="1" x14ac:dyDescent="0.2">
      <c r="C55" s="123">
        <v>2020</v>
      </c>
      <c r="D55" s="411">
        <v>106.11</v>
      </c>
      <c r="E55" s="564">
        <v>104.5</v>
      </c>
      <c r="F55" s="568">
        <v>109.2</v>
      </c>
      <c r="G55" s="568">
        <v>101.41</v>
      </c>
      <c r="H55" s="568">
        <v>108.7</v>
      </c>
      <c r="I55" s="568">
        <v>107.19</v>
      </c>
      <c r="J55" s="412">
        <v>108.66</v>
      </c>
    </row>
    <row r="56" spans="3:10" ht="12" customHeight="1" x14ac:dyDescent="0.2">
      <c r="C56" s="123">
        <v>2019</v>
      </c>
      <c r="D56" s="411">
        <v>107.81</v>
      </c>
      <c r="E56" s="564">
        <v>106.49</v>
      </c>
      <c r="F56" s="568">
        <v>108.18</v>
      </c>
      <c r="G56" s="568">
        <v>107.2</v>
      </c>
      <c r="H56" s="568">
        <v>109.9</v>
      </c>
      <c r="I56" s="568">
        <v>105.95</v>
      </c>
      <c r="J56" s="412">
        <v>106.63</v>
      </c>
    </row>
    <row r="57" spans="3:10" ht="12" customHeight="1" x14ac:dyDescent="0.2">
      <c r="C57" s="123">
        <v>2018</v>
      </c>
      <c r="D57" s="201">
        <v>105.68</v>
      </c>
      <c r="E57" s="564">
        <v>104.12</v>
      </c>
      <c r="F57" s="568">
        <v>106.52</v>
      </c>
      <c r="G57" s="568">
        <v>104.46</v>
      </c>
      <c r="H57" s="568">
        <v>106</v>
      </c>
      <c r="I57" s="568">
        <v>104.39</v>
      </c>
      <c r="J57" s="412">
        <v>104.11</v>
      </c>
    </row>
    <row r="58" spans="3:10" ht="12" customHeight="1" x14ac:dyDescent="0.2">
      <c r="C58" s="123">
        <v>2017</v>
      </c>
      <c r="D58" s="201">
        <v>103.84</v>
      </c>
      <c r="E58" s="564">
        <v>102.72</v>
      </c>
      <c r="F58" s="568">
        <v>104.48</v>
      </c>
      <c r="G58" s="568">
        <v>102.1</v>
      </c>
      <c r="H58" s="568">
        <v>105.79</v>
      </c>
      <c r="I58" s="568">
        <v>102.8</v>
      </c>
      <c r="J58" s="412">
        <v>101.92</v>
      </c>
    </row>
    <row r="59" spans="3:10" ht="12" customHeight="1" x14ac:dyDescent="0.2">
      <c r="C59" s="123">
        <v>2016</v>
      </c>
      <c r="D59" s="201">
        <v>100.58</v>
      </c>
      <c r="E59" s="564">
        <v>100.35</v>
      </c>
      <c r="F59" s="568">
        <v>101.46</v>
      </c>
      <c r="G59" s="568">
        <v>97.44</v>
      </c>
      <c r="H59" s="568">
        <v>103.07</v>
      </c>
      <c r="I59" s="568">
        <v>101.2</v>
      </c>
      <c r="J59" s="412">
        <v>100.02</v>
      </c>
    </row>
    <row r="60" spans="3:10" ht="12" customHeight="1" x14ac:dyDescent="0.2">
      <c r="C60" s="123">
        <v>2015</v>
      </c>
      <c r="D60" s="347">
        <v>100</v>
      </c>
      <c r="E60" s="584">
        <v>100</v>
      </c>
      <c r="F60" s="587">
        <v>100</v>
      </c>
      <c r="G60" s="587">
        <v>100</v>
      </c>
      <c r="H60" s="587">
        <v>100</v>
      </c>
      <c r="I60" s="587">
        <v>100</v>
      </c>
      <c r="J60" s="418">
        <v>100</v>
      </c>
    </row>
    <row r="61" spans="3:10" x14ac:dyDescent="0.2">
      <c r="C61" s="123">
        <v>2014</v>
      </c>
      <c r="D61" s="201">
        <v>98.37</v>
      </c>
      <c r="E61" s="585">
        <v>98.93</v>
      </c>
      <c r="F61" s="568">
        <v>98.27</v>
      </c>
      <c r="G61" s="568">
        <v>98.51</v>
      </c>
      <c r="H61" s="568">
        <v>96.77</v>
      </c>
      <c r="I61" s="568">
        <v>97.82</v>
      </c>
      <c r="J61" s="412">
        <v>99.69</v>
      </c>
    </row>
    <row r="62" spans="3:10" x14ac:dyDescent="0.2">
      <c r="C62" s="123">
        <v>2013</v>
      </c>
      <c r="D62" s="201">
        <v>96.37</v>
      </c>
      <c r="E62" s="585">
        <v>96.8</v>
      </c>
      <c r="F62" s="568">
        <v>96.53</v>
      </c>
      <c r="G62" s="568">
        <v>97.65</v>
      </c>
      <c r="H62" s="568">
        <v>94.04</v>
      </c>
      <c r="I62" s="568">
        <v>95.31</v>
      </c>
      <c r="J62" s="412">
        <v>99.11</v>
      </c>
    </row>
    <row r="63" spans="3:10" x14ac:dyDescent="0.2">
      <c r="C63" s="123">
        <v>2012</v>
      </c>
      <c r="D63" s="201">
        <v>93.32</v>
      </c>
      <c r="E63" s="585">
        <v>94.15</v>
      </c>
      <c r="F63" s="568">
        <v>94.27</v>
      </c>
      <c r="G63" s="568">
        <v>93.88</v>
      </c>
      <c r="H63" s="568">
        <v>93.96</v>
      </c>
      <c r="I63" s="568">
        <v>92.13</v>
      </c>
      <c r="J63" s="412">
        <v>98.63</v>
      </c>
    </row>
    <row r="64" spans="3:10" x14ac:dyDescent="0.2">
      <c r="C64" s="123">
        <v>2011</v>
      </c>
      <c r="D64" s="201">
        <v>88.97</v>
      </c>
      <c r="E64" s="585">
        <v>90.15</v>
      </c>
      <c r="F64" s="568">
        <v>90.61</v>
      </c>
      <c r="G64" s="568">
        <v>89.55</v>
      </c>
      <c r="H64" s="568">
        <v>91.25</v>
      </c>
      <c r="I64" s="568">
        <v>87.79</v>
      </c>
      <c r="J64" s="412">
        <v>96.93</v>
      </c>
    </row>
    <row r="65" spans="3:10" x14ac:dyDescent="0.2">
      <c r="C65" s="123">
        <v>2010</v>
      </c>
      <c r="D65" s="201">
        <v>84.2</v>
      </c>
      <c r="E65" s="585">
        <v>86.87</v>
      </c>
      <c r="F65" s="568">
        <v>87.16</v>
      </c>
      <c r="G65" s="568">
        <v>83.47</v>
      </c>
      <c r="H65" s="568">
        <v>83.77</v>
      </c>
      <c r="I65" s="568">
        <v>84.28</v>
      </c>
      <c r="J65" s="582">
        <v>96.09</v>
      </c>
    </row>
    <row r="66" spans="3:10" x14ac:dyDescent="0.2">
      <c r="C66" s="123">
        <v>2009</v>
      </c>
      <c r="D66" s="201">
        <v>81.38</v>
      </c>
      <c r="E66" s="585">
        <v>82.7</v>
      </c>
      <c r="F66" s="568">
        <v>84.98</v>
      </c>
      <c r="G66" s="568">
        <v>81.84</v>
      </c>
      <c r="H66" s="568">
        <v>83.22</v>
      </c>
      <c r="I66" s="568">
        <v>82.2</v>
      </c>
      <c r="J66" s="582">
        <v>96.59</v>
      </c>
    </row>
    <row r="67" spans="3:10" x14ac:dyDescent="0.2">
      <c r="C67" s="123">
        <v>2008</v>
      </c>
      <c r="D67" s="201">
        <v>78.61</v>
      </c>
      <c r="E67" s="585">
        <v>79.09</v>
      </c>
      <c r="F67" s="568">
        <v>81.67</v>
      </c>
      <c r="G67" s="568">
        <v>82.49</v>
      </c>
      <c r="H67" s="568">
        <v>76.61</v>
      </c>
      <c r="I67" s="568">
        <v>78.94</v>
      </c>
      <c r="J67" s="582">
        <v>96.23</v>
      </c>
    </row>
    <row r="68" spans="3:10" x14ac:dyDescent="0.2">
      <c r="C68" s="123">
        <v>2007</v>
      </c>
      <c r="D68" s="201">
        <v>74.010000000000005</v>
      </c>
      <c r="E68" s="585">
        <v>75.98</v>
      </c>
      <c r="F68" s="568">
        <v>77.66</v>
      </c>
      <c r="G68" s="568">
        <v>74.650000000000006</v>
      </c>
      <c r="H68" s="568">
        <v>73.59</v>
      </c>
      <c r="I68" s="568">
        <v>75.44</v>
      </c>
      <c r="J68" s="582">
        <v>93.35</v>
      </c>
    </row>
    <row r="69" spans="3:10" x14ac:dyDescent="0.2">
      <c r="C69" s="123">
        <v>2006</v>
      </c>
      <c r="D69" s="201">
        <v>71.64</v>
      </c>
      <c r="E69" s="585">
        <v>72.56</v>
      </c>
      <c r="F69" s="568">
        <v>74.8</v>
      </c>
      <c r="G69" s="568">
        <v>74.94</v>
      </c>
      <c r="H69" s="568">
        <v>69.06</v>
      </c>
      <c r="I69" s="568">
        <v>73.099999999999994</v>
      </c>
      <c r="J69" s="582">
        <v>90.59</v>
      </c>
    </row>
    <row r="70" spans="3:10" x14ac:dyDescent="0.2">
      <c r="C70" s="325">
        <v>2005</v>
      </c>
      <c r="D70" s="326">
        <v>69.62</v>
      </c>
      <c r="E70" s="586">
        <v>70.319999999999993</v>
      </c>
      <c r="F70" s="570">
        <v>72.41</v>
      </c>
      <c r="G70" s="570">
        <v>74.47</v>
      </c>
      <c r="H70" s="570">
        <v>65.05</v>
      </c>
      <c r="I70" s="570">
        <v>70.67</v>
      </c>
      <c r="J70" s="583">
        <v>88.42</v>
      </c>
    </row>
    <row r="71" spans="3:10" x14ac:dyDescent="0.2">
      <c r="C71" s="498" t="s">
        <v>236</v>
      </c>
    </row>
  </sheetData>
  <sortState xmlns:xlrd2="http://schemas.microsoft.com/office/spreadsheetml/2017/richdata2" ref="C76:J95">
    <sortCondition descending="1" ref="D76:D95"/>
  </sortState>
  <mergeCells count="11">
    <mergeCell ref="C50:C51"/>
    <mergeCell ref="D50:D51"/>
    <mergeCell ref="C27:C28"/>
    <mergeCell ref="D27:D28"/>
    <mergeCell ref="C2:J2"/>
    <mergeCell ref="C3:J3"/>
    <mergeCell ref="C5:C6"/>
    <mergeCell ref="D5:D6"/>
    <mergeCell ref="E5:E6"/>
    <mergeCell ref="F5:F6"/>
    <mergeCell ref="C4:J4"/>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dimension ref="B1:J33"/>
  <sheetViews>
    <sheetView workbookViewId="0">
      <selection activeCell="K27" sqref="K27"/>
    </sheetView>
  </sheetViews>
  <sheetFormatPr defaultRowHeight="12.75" x14ac:dyDescent="0.2"/>
  <cols>
    <col min="1" max="1" width="2.140625" customWidth="1"/>
    <col min="2" max="2" width="16.42578125" customWidth="1"/>
    <col min="3" max="3" width="11.7109375" customWidth="1"/>
    <col min="4" max="4" width="9.5703125" customWidth="1"/>
    <col min="5" max="5" width="9.85546875" customWidth="1"/>
    <col min="6" max="6" width="7.85546875" customWidth="1"/>
    <col min="7" max="7" width="10" customWidth="1"/>
    <col min="8" max="9" width="9" customWidth="1"/>
    <col min="10" max="10" width="6" customWidth="1"/>
  </cols>
  <sheetData>
    <row r="1" spans="2:10" ht="14.25" customHeight="1" x14ac:dyDescent="0.2">
      <c r="H1" s="124" t="s">
        <v>162</v>
      </c>
    </row>
    <row r="2" spans="2:10" ht="30" customHeight="1" x14ac:dyDescent="0.2">
      <c r="B2" s="772" t="s">
        <v>255</v>
      </c>
      <c r="C2" s="772"/>
      <c r="D2" s="772"/>
      <c r="E2" s="772"/>
      <c r="F2" s="772"/>
      <c r="G2" s="772"/>
      <c r="H2" s="772"/>
    </row>
    <row r="3" spans="2:10" ht="24" customHeight="1" x14ac:dyDescent="0.2">
      <c r="B3" s="773">
        <v>2023</v>
      </c>
      <c r="C3" s="773"/>
      <c r="D3" s="773"/>
      <c r="E3" s="773"/>
      <c r="F3" s="773"/>
      <c r="G3" s="773"/>
      <c r="H3" s="773"/>
    </row>
    <row r="4" spans="2:10" ht="24" customHeight="1" x14ac:dyDescent="0.25">
      <c r="B4" s="128"/>
      <c r="C4" s="834" t="s">
        <v>223</v>
      </c>
      <c r="D4" s="835"/>
      <c r="E4" s="835"/>
      <c r="F4" s="835"/>
      <c r="G4" s="835"/>
      <c r="H4" s="836"/>
    </row>
    <row r="5" spans="2:10" s="18" customFormat="1" ht="12" customHeight="1" x14ac:dyDescent="0.2">
      <c r="B5" s="138"/>
      <c r="C5" s="837" t="s">
        <v>231</v>
      </c>
      <c r="D5" s="815"/>
      <c r="E5" s="815"/>
      <c r="F5" s="815"/>
      <c r="G5" s="815"/>
      <c r="H5" s="838"/>
      <c r="I5"/>
      <c r="J5"/>
    </row>
    <row r="6" spans="2:10" ht="12" customHeight="1" x14ac:dyDescent="0.2">
      <c r="B6" s="129"/>
      <c r="C6" s="839" t="s">
        <v>70</v>
      </c>
      <c r="D6" s="809"/>
      <c r="E6" s="839" t="s">
        <v>71</v>
      </c>
      <c r="F6" s="809"/>
      <c r="G6" s="840" t="s">
        <v>145</v>
      </c>
      <c r="H6" s="841"/>
    </row>
    <row r="7" spans="2:10" ht="15" customHeight="1" x14ac:dyDescent="0.2">
      <c r="B7" s="125" t="s">
        <v>72</v>
      </c>
      <c r="C7" s="295">
        <v>1126.335172307</v>
      </c>
      <c r="D7" s="132">
        <f>C7/$C$16</f>
        <v>0.44108276845968791</v>
      </c>
      <c r="E7" s="295">
        <v>1287.511396308</v>
      </c>
      <c r="F7" s="132">
        <f>E7/$E$16</f>
        <v>0.51238743751399274</v>
      </c>
      <c r="G7" s="295">
        <f>C7+E7</f>
        <v>2413.8465686150003</v>
      </c>
      <c r="H7" s="132">
        <f>G7/$G$16</f>
        <v>0.47644799277740896</v>
      </c>
    </row>
    <row r="8" spans="2:10" ht="15" customHeight="1" x14ac:dyDescent="0.2">
      <c r="B8" s="134" t="s">
        <v>73</v>
      </c>
      <c r="C8" s="296">
        <v>618.26247252500002</v>
      </c>
      <c r="D8" s="135">
        <f t="shared" ref="D8:D16" si="0">C8/$C$16</f>
        <v>0.24211702672615185</v>
      </c>
      <c r="E8" s="296">
        <v>473.027041596</v>
      </c>
      <c r="F8" s="135">
        <f t="shared" ref="F8:F16" si="1">E8/$E$16</f>
        <v>0.18824929582232491</v>
      </c>
      <c r="G8" s="296">
        <f t="shared" ref="G8:G15" si="2">C8+E8</f>
        <v>1091.2895141210001</v>
      </c>
      <c r="H8" s="135">
        <f t="shared" ref="H8:H15" si="3">G8/$G$16</f>
        <v>0.21540006117303198</v>
      </c>
    </row>
    <row r="9" spans="2:10" ht="15" customHeight="1" x14ac:dyDescent="0.2">
      <c r="B9" s="126" t="s">
        <v>74</v>
      </c>
      <c r="C9" s="295">
        <v>37.763581182999999</v>
      </c>
      <c r="D9" s="132">
        <f t="shared" si="0"/>
        <v>1.4788550819231392E-2</v>
      </c>
      <c r="E9" s="295">
        <v>33.158440388000002</v>
      </c>
      <c r="F9" s="132">
        <f t="shared" si="1"/>
        <v>1.319597508114285E-2</v>
      </c>
      <c r="G9" s="295">
        <f t="shared" si="2"/>
        <v>70.922021571000002</v>
      </c>
      <c r="H9" s="132">
        <f t="shared" si="3"/>
        <v>1.3998675500161229E-2</v>
      </c>
    </row>
    <row r="10" spans="2:10" ht="15" customHeight="1" x14ac:dyDescent="0.2">
      <c r="B10" s="134" t="s">
        <v>146</v>
      </c>
      <c r="C10" s="296">
        <v>5.8221750119999998</v>
      </c>
      <c r="D10" s="135">
        <f t="shared" si="0"/>
        <v>2.2800149865601568E-3</v>
      </c>
      <c r="E10" s="296">
        <v>3.296698336</v>
      </c>
      <c r="F10" s="135">
        <f t="shared" si="1"/>
        <v>1.3119781444137172E-3</v>
      </c>
      <c r="G10" s="296">
        <f t="shared" si="2"/>
        <v>9.1188733479999993</v>
      </c>
      <c r="H10" s="135">
        <f t="shared" si="3"/>
        <v>1.7998943924339252E-3</v>
      </c>
    </row>
    <row r="11" spans="2:10" ht="15" customHeight="1" x14ac:dyDescent="0.2">
      <c r="B11" s="126" t="s">
        <v>75</v>
      </c>
      <c r="C11" s="295">
        <v>13.860428386000001</v>
      </c>
      <c r="D11" s="132">
        <f t="shared" si="0"/>
        <v>5.4278657675335112E-3</v>
      </c>
      <c r="E11" s="295">
        <v>150.586339944</v>
      </c>
      <c r="F11" s="132">
        <f t="shared" si="1"/>
        <v>5.992843952276692E-2</v>
      </c>
      <c r="G11" s="295">
        <f t="shared" si="2"/>
        <v>164.44676833</v>
      </c>
      <c r="H11" s="132">
        <f t="shared" si="3"/>
        <v>3.2458704587224607E-2</v>
      </c>
    </row>
    <row r="12" spans="2:10" ht="15" customHeight="1" x14ac:dyDescent="0.2">
      <c r="B12" s="134" t="s">
        <v>76</v>
      </c>
      <c r="C12" s="296">
        <v>670.63734250100003</v>
      </c>
      <c r="D12" s="135">
        <f t="shared" si="0"/>
        <v>0.26262748685802595</v>
      </c>
      <c r="E12" s="296">
        <v>437.314350021</v>
      </c>
      <c r="F12" s="135">
        <f t="shared" si="1"/>
        <v>0.1740368122860127</v>
      </c>
      <c r="G12" s="296">
        <f t="shared" si="2"/>
        <v>1107.951692522</v>
      </c>
      <c r="H12" s="135">
        <f t="shared" si="3"/>
        <v>0.21868886235769489</v>
      </c>
    </row>
    <row r="13" spans="2:10" ht="15" customHeight="1" x14ac:dyDescent="0.2">
      <c r="B13" s="126" t="s">
        <v>157</v>
      </c>
      <c r="C13" s="295">
        <v>64.020016800999997</v>
      </c>
      <c r="D13" s="132">
        <f t="shared" si="0"/>
        <v>2.507080213928015E-2</v>
      </c>
      <c r="E13" s="295">
        <v>25.869817118</v>
      </c>
      <c r="F13" s="132">
        <f t="shared" si="1"/>
        <v>1.0295341338381971E-2</v>
      </c>
      <c r="G13" s="295">
        <f t="shared" si="2"/>
        <v>89.889833918999997</v>
      </c>
      <c r="H13" s="132">
        <f t="shared" si="3"/>
        <v>1.774256553778215E-2</v>
      </c>
    </row>
    <row r="14" spans="2:10" ht="15" customHeight="1" x14ac:dyDescent="0.2">
      <c r="B14" s="134" t="s">
        <v>158</v>
      </c>
      <c r="C14" s="296">
        <v>1.109636678</v>
      </c>
      <c r="D14" s="135">
        <f t="shared" si="0"/>
        <v>4.3454349109436002E-4</v>
      </c>
      <c r="E14" s="296">
        <v>1.853705567</v>
      </c>
      <c r="F14" s="135">
        <f t="shared" si="1"/>
        <v>7.377142043978747E-4</v>
      </c>
      <c r="G14" s="296">
        <f t="shared" si="2"/>
        <v>2.9633422449999998</v>
      </c>
      <c r="H14" s="135">
        <f t="shared" si="3"/>
        <v>5.8490812253773374E-4</v>
      </c>
    </row>
    <row r="15" spans="2:10" ht="15" customHeight="1" x14ac:dyDescent="0.2">
      <c r="B15" s="127" t="s">
        <v>159</v>
      </c>
      <c r="C15" s="297">
        <v>15.757921444000001</v>
      </c>
      <c r="D15" s="133">
        <f t="shared" si="0"/>
        <v>6.1709407524346803E-3</v>
      </c>
      <c r="E15" s="297">
        <v>100.15145923199999</v>
      </c>
      <c r="F15" s="133">
        <f t="shared" si="1"/>
        <v>3.9857006086566421E-2</v>
      </c>
      <c r="G15" s="297">
        <f t="shared" si="2"/>
        <v>115.909380676</v>
      </c>
      <c r="H15" s="133">
        <f t="shared" si="3"/>
        <v>2.2878335551724516E-2</v>
      </c>
    </row>
    <row r="16" spans="2:10" ht="15" customHeight="1" x14ac:dyDescent="0.2">
      <c r="B16" s="136" t="s">
        <v>77</v>
      </c>
      <c r="C16" s="298">
        <f>SUM(C7:C15)</f>
        <v>2553.5687468370002</v>
      </c>
      <c r="D16" s="137">
        <f t="shared" si="0"/>
        <v>1</v>
      </c>
      <c r="E16" s="298">
        <f>SUM(E7:E15)</f>
        <v>2512.7692485099997</v>
      </c>
      <c r="F16" s="137">
        <f t="shared" si="1"/>
        <v>1</v>
      </c>
      <c r="G16" s="298">
        <f t="shared" ref="G16:H16" si="4">SUM(G7:G15)</f>
        <v>5066.3379953470003</v>
      </c>
      <c r="H16" s="137">
        <f t="shared" si="4"/>
        <v>0.99999999999999989</v>
      </c>
    </row>
    <row r="17" spans="2:10" ht="18" customHeight="1" x14ac:dyDescent="0.2">
      <c r="B17" s="130"/>
      <c r="C17" s="131"/>
      <c r="D17" s="131"/>
      <c r="E17" s="131"/>
      <c r="F17" s="131"/>
      <c r="G17" s="131"/>
      <c r="H17" s="131"/>
    </row>
    <row r="18" spans="2:10" ht="24" customHeight="1" x14ac:dyDescent="0.2">
      <c r="B18" s="130"/>
      <c r="C18" s="842" t="s">
        <v>147</v>
      </c>
      <c r="D18" s="835"/>
      <c r="E18" s="835"/>
      <c r="F18" s="835"/>
      <c r="G18" s="835"/>
      <c r="H18" s="836"/>
    </row>
    <row r="19" spans="2:10" s="18" customFormat="1" ht="12" customHeight="1" x14ac:dyDescent="0.2">
      <c r="B19" s="130"/>
      <c r="C19" s="837" t="s">
        <v>231</v>
      </c>
      <c r="D19" s="815"/>
      <c r="E19" s="815"/>
      <c r="F19" s="815"/>
      <c r="G19" s="815"/>
      <c r="H19" s="838"/>
      <c r="I19"/>
      <c r="J19"/>
    </row>
    <row r="20" spans="2:10" ht="12" customHeight="1" x14ac:dyDescent="0.2">
      <c r="B20" s="130"/>
      <c r="C20" s="839" t="s">
        <v>70</v>
      </c>
      <c r="D20" s="809"/>
      <c r="E20" s="839" t="s">
        <v>71</v>
      </c>
      <c r="F20" s="809"/>
      <c r="G20" s="840" t="s">
        <v>145</v>
      </c>
      <c r="H20" s="841"/>
    </row>
    <row r="21" spans="2:10" ht="15" customHeight="1" x14ac:dyDescent="0.2">
      <c r="B21" s="125" t="s">
        <v>72</v>
      </c>
      <c r="C21" s="295">
        <v>498.31041579999999</v>
      </c>
      <c r="D21" s="132">
        <f>C21/$C$30</f>
        <v>0.73652439831948979</v>
      </c>
      <c r="E21" s="295">
        <v>1114.4401468000001</v>
      </c>
      <c r="F21" s="132">
        <f>E21/$E$30</f>
        <v>0.73995443432849239</v>
      </c>
      <c r="G21" s="295">
        <f>C21+E21</f>
        <v>1612.7505626000002</v>
      </c>
      <c r="H21" s="132">
        <f>G21/$G$30</f>
        <v>0.73889121024706417</v>
      </c>
    </row>
    <row r="22" spans="2:10" ht="15" customHeight="1" x14ac:dyDescent="0.2">
      <c r="B22" s="134" t="s">
        <v>73</v>
      </c>
      <c r="C22" s="296">
        <v>108.74757459999999</v>
      </c>
      <c r="D22" s="135">
        <f t="shared" ref="D22:D30" si="5">C22/$C$30</f>
        <v>0.16073362990492968</v>
      </c>
      <c r="E22" s="296">
        <v>79.492722299999997</v>
      </c>
      <c r="F22" s="135">
        <f t="shared" ref="F22:F30" si="6">E22/$E$30</f>
        <v>5.2780755011049126E-2</v>
      </c>
      <c r="G22" s="296">
        <f t="shared" ref="G22:G30" si="7">C22+E22</f>
        <v>188.24029689999998</v>
      </c>
      <c r="H22" s="135">
        <f t="shared" ref="H22:H30" si="8">G22/$G$30</f>
        <v>8.6243405532889603E-2</v>
      </c>
    </row>
    <row r="23" spans="2:10" ht="15" customHeight="1" x14ac:dyDescent="0.2">
      <c r="B23" s="126" t="s">
        <v>74</v>
      </c>
      <c r="C23" s="295">
        <v>28.6670786</v>
      </c>
      <c r="D23" s="132">
        <f t="shared" si="5"/>
        <v>4.2371185004322201E-2</v>
      </c>
      <c r="E23" s="295">
        <v>47.3205594</v>
      </c>
      <c r="F23" s="132">
        <f t="shared" si="6"/>
        <v>3.1419415267367162E-2</v>
      </c>
      <c r="G23" s="295">
        <f t="shared" si="7"/>
        <v>75.987638000000004</v>
      </c>
      <c r="H23" s="132">
        <f t="shared" si="8"/>
        <v>3.4814185843543538E-2</v>
      </c>
    </row>
    <row r="24" spans="2:10" ht="15" customHeight="1" x14ac:dyDescent="0.2">
      <c r="B24" s="134" t="s">
        <v>146</v>
      </c>
      <c r="C24" s="296">
        <v>10.5812358</v>
      </c>
      <c r="D24" s="135">
        <f t="shared" si="5"/>
        <v>1.5639525251664718E-2</v>
      </c>
      <c r="E24" s="296">
        <v>6.0303949000000001</v>
      </c>
      <c r="F24" s="135">
        <f t="shared" si="6"/>
        <v>4.0039991917194678E-3</v>
      </c>
      <c r="G24" s="296">
        <f t="shared" si="7"/>
        <v>16.611630699999999</v>
      </c>
      <c r="H24" s="135">
        <f t="shared" si="8"/>
        <v>7.6107168688953489E-3</v>
      </c>
    </row>
    <row r="25" spans="2:10" ht="15" customHeight="1" x14ac:dyDescent="0.2">
      <c r="B25" s="370" t="s">
        <v>75</v>
      </c>
      <c r="C25" s="295">
        <v>5.9726172999999996</v>
      </c>
      <c r="D25" s="132">
        <f t="shared" si="5"/>
        <v>8.8277873064580552E-3</v>
      </c>
      <c r="E25" s="295">
        <v>212.9051613</v>
      </c>
      <c r="F25" s="132">
        <f t="shared" si="6"/>
        <v>0.14136256545290307</v>
      </c>
      <c r="G25" s="295">
        <f t="shared" si="7"/>
        <v>218.8777786</v>
      </c>
      <c r="H25" s="132">
        <f t="shared" si="8"/>
        <v>0.1002801490053208</v>
      </c>
    </row>
    <row r="26" spans="2:10" ht="15" customHeight="1" x14ac:dyDescent="0.2">
      <c r="B26" s="134" t="s">
        <v>76</v>
      </c>
      <c r="C26" s="296">
        <v>16.622035100000002</v>
      </c>
      <c r="D26" s="135">
        <f t="shared" si="5"/>
        <v>2.4568088510087575E-2</v>
      </c>
      <c r="E26" s="296">
        <v>3.1265341000000002</v>
      </c>
      <c r="F26" s="135">
        <f t="shared" si="6"/>
        <v>2.0759237524035704E-3</v>
      </c>
      <c r="G26" s="296">
        <f t="shared" si="7"/>
        <v>19.748569200000002</v>
      </c>
      <c r="H26" s="135">
        <f t="shared" si="8"/>
        <v>9.0479237987747436E-3</v>
      </c>
    </row>
    <row r="27" spans="2:10" ht="15" customHeight="1" x14ac:dyDescent="0.2">
      <c r="B27" s="370" t="s">
        <v>157</v>
      </c>
      <c r="C27" s="295">
        <v>0.61456149999999998</v>
      </c>
      <c r="D27" s="132">
        <f t="shared" si="5"/>
        <v>9.0834854072063549E-4</v>
      </c>
      <c r="E27" s="295">
        <v>0.37254910000000002</v>
      </c>
      <c r="F27" s="132">
        <f t="shared" si="6"/>
        <v>2.4736129557217143E-4</v>
      </c>
      <c r="G27" s="295">
        <f t="shared" si="7"/>
        <v>0.98711060000000006</v>
      </c>
      <c r="H27" s="132">
        <f t="shared" si="8"/>
        <v>4.5225056049948245E-4</v>
      </c>
    </row>
    <row r="28" spans="2:10" ht="15" customHeight="1" x14ac:dyDescent="0.2">
      <c r="B28" s="371" t="s">
        <v>158</v>
      </c>
      <c r="C28" s="296">
        <v>8.7104999999999995E-3</v>
      </c>
      <c r="D28" s="135">
        <f t="shared" si="5"/>
        <v>1.2874496635319811E-5</v>
      </c>
      <c r="E28" s="296">
        <v>2.8637599999999999E-2</v>
      </c>
      <c r="F28" s="135">
        <f t="shared" si="6"/>
        <v>1.9014497251711562E-5</v>
      </c>
      <c r="G28" s="296">
        <f t="shared" si="7"/>
        <v>3.7348099999999995E-2</v>
      </c>
      <c r="H28" s="135">
        <f t="shared" si="8"/>
        <v>1.7111252942264745E-5</v>
      </c>
    </row>
    <row r="29" spans="2:10" ht="15" customHeight="1" x14ac:dyDescent="0.2">
      <c r="B29" s="369" t="s">
        <v>159</v>
      </c>
      <c r="C29" s="297">
        <v>7.0459114999999999</v>
      </c>
      <c r="D29" s="133">
        <f t="shared" si="5"/>
        <v>1.0414162665692114E-2</v>
      </c>
      <c r="E29" s="297">
        <v>42.376230900000003</v>
      </c>
      <c r="F29" s="133">
        <f t="shared" si="6"/>
        <v>2.8136531203241357E-2</v>
      </c>
      <c r="G29" s="297">
        <f t="shared" si="7"/>
        <v>49.422142400000006</v>
      </c>
      <c r="H29" s="133">
        <f t="shared" si="8"/>
        <v>2.2643046890070108E-2</v>
      </c>
    </row>
    <row r="30" spans="2:10" ht="15" customHeight="1" x14ac:dyDescent="0.2">
      <c r="B30" s="136" t="s">
        <v>77</v>
      </c>
      <c r="C30" s="298">
        <f>SUM(C21:C29)</f>
        <v>676.57014069999991</v>
      </c>
      <c r="D30" s="137">
        <f t="shared" si="5"/>
        <v>1</v>
      </c>
      <c r="E30" s="298">
        <f t="shared" ref="E30" si="9">SUM(E21:E29)</f>
        <v>1506.0929364000001</v>
      </c>
      <c r="F30" s="137">
        <f t="shared" si="6"/>
        <v>1</v>
      </c>
      <c r="G30" s="298">
        <f t="shared" si="7"/>
        <v>2182.6630771</v>
      </c>
      <c r="H30" s="137">
        <f t="shared" si="8"/>
        <v>1</v>
      </c>
    </row>
    <row r="31" spans="2:10" ht="15" customHeight="1" x14ac:dyDescent="0.2">
      <c r="B31" s="260" t="s">
        <v>372</v>
      </c>
      <c r="C31" s="131"/>
      <c r="D31" s="131"/>
      <c r="E31" s="131"/>
      <c r="F31" s="131"/>
      <c r="G31" s="131"/>
      <c r="H31" s="131"/>
    </row>
    <row r="32" spans="2:10" ht="12.75" customHeight="1" x14ac:dyDescent="0.2">
      <c r="B32" s="203"/>
    </row>
    <row r="33" spans="2:2" x14ac:dyDescent="0.2">
      <c r="B33" s="203"/>
    </row>
  </sheetData>
  <mergeCells count="12">
    <mergeCell ref="C20:D20"/>
    <mergeCell ref="E20:F20"/>
    <mergeCell ref="G20:H20"/>
    <mergeCell ref="C6:D6"/>
    <mergeCell ref="E6:F6"/>
    <mergeCell ref="G6:H6"/>
    <mergeCell ref="C18:H18"/>
    <mergeCell ref="B2:H2"/>
    <mergeCell ref="B3:H3"/>
    <mergeCell ref="C4:H4"/>
    <mergeCell ref="C5:H5"/>
    <mergeCell ref="C19:H19"/>
  </mergeCells>
  <phoneticPr fontId="4"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dimension ref="B1:V41"/>
  <sheetViews>
    <sheetView zoomScale="85" zoomScaleNormal="85" workbookViewId="0">
      <selection activeCell="N41" sqref="N41"/>
    </sheetView>
  </sheetViews>
  <sheetFormatPr defaultRowHeight="12.75" x14ac:dyDescent="0.2"/>
  <cols>
    <col min="2" max="2" width="9.140625" customWidth="1"/>
    <col min="3" max="20" width="7.7109375" style="5" customWidth="1"/>
    <col min="21" max="21" width="7.7109375" style="392" customWidth="1"/>
    <col min="22" max="22" width="7.140625" style="5" customWidth="1"/>
  </cols>
  <sheetData>
    <row r="1" spans="2:22" ht="15.75" x14ac:dyDescent="0.2">
      <c r="B1" s="174"/>
      <c r="V1" s="175" t="s">
        <v>175</v>
      </c>
    </row>
    <row r="2" spans="2:22" ht="15.75" customHeight="1" x14ac:dyDescent="0.2">
      <c r="B2" s="772" t="s">
        <v>181</v>
      </c>
      <c r="C2" s="843"/>
      <c r="D2" s="843"/>
      <c r="E2" s="843"/>
      <c r="F2" s="843"/>
      <c r="G2" s="843"/>
      <c r="H2" s="843"/>
      <c r="I2" s="843"/>
      <c r="J2" s="843"/>
      <c r="K2" s="843"/>
      <c r="L2" s="843"/>
      <c r="M2" s="843"/>
      <c r="N2" s="843"/>
      <c r="O2" s="843"/>
      <c r="P2" s="843"/>
      <c r="Q2" s="843"/>
      <c r="R2" s="843"/>
      <c r="S2" s="843"/>
      <c r="T2" s="843"/>
      <c r="U2" s="843"/>
      <c r="V2" s="843"/>
    </row>
    <row r="3" spans="2:22" ht="12.75" customHeight="1" x14ac:dyDescent="0.2">
      <c r="B3" s="773" t="s">
        <v>188</v>
      </c>
      <c r="C3" s="844"/>
      <c r="D3" s="844"/>
      <c r="E3" s="844"/>
      <c r="F3" s="844"/>
      <c r="G3" s="844"/>
      <c r="H3" s="844"/>
      <c r="I3" s="844"/>
      <c r="J3" s="844"/>
      <c r="K3" s="844"/>
      <c r="L3" s="844"/>
      <c r="M3" s="844"/>
      <c r="N3" s="844"/>
      <c r="O3" s="844"/>
      <c r="P3" s="844"/>
      <c r="Q3" s="844"/>
      <c r="R3" s="844"/>
      <c r="S3" s="844"/>
      <c r="T3" s="844"/>
      <c r="U3" s="844"/>
      <c r="V3" s="844"/>
    </row>
    <row r="4" spans="2:22" x14ac:dyDescent="0.2">
      <c r="B4" s="6"/>
      <c r="F4" s="176"/>
      <c r="G4" s="176"/>
      <c r="H4" s="259"/>
      <c r="I4" s="176"/>
      <c r="J4" s="275"/>
      <c r="K4" s="275"/>
      <c r="L4" s="275"/>
      <c r="M4" s="275"/>
      <c r="N4" s="275"/>
      <c r="O4" s="275"/>
      <c r="P4" s="275"/>
      <c r="Q4" s="275"/>
      <c r="R4" s="275"/>
      <c r="S4" s="275"/>
      <c r="T4" s="275"/>
    </row>
    <row r="5" spans="2:22" ht="18" x14ac:dyDescent="0.2">
      <c r="B5" s="129"/>
      <c r="C5" s="177">
        <v>2005</v>
      </c>
      <c r="D5" s="177">
        <v>2006</v>
      </c>
      <c r="E5" s="177">
        <v>2007</v>
      </c>
      <c r="F5" s="177">
        <v>2008</v>
      </c>
      <c r="G5" s="177">
        <v>2009</v>
      </c>
      <c r="H5" s="177">
        <v>2010</v>
      </c>
      <c r="I5" s="177">
        <v>2011</v>
      </c>
      <c r="J5" s="177">
        <v>2012</v>
      </c>
      <c r="K5" s="177">
        <v>2013</v>
      </c>
      <c r="L5" s="177">
        <v>2014</v>
      </c>
      <c r="M5" s="177">
        <v>2015</v>
      </c>
      <c r="N5" s="177">
        <v>2016</v>
      </c>
      <c r="O5" s="177">
        <v>2017</v>
      </c>
      <c r="P5" s="377">
        <v>2018</v>
      </c>
      <c r="Q5" s="377">
        <v>2019</v>
      </c>
      <c r="R5" s="377">
        <v>2020</v>
      </c>
      <c r="S5" s="377">
        <v>2021</v>
      </c>
      <c r="T5" s="178">
        <v>2022</v>
      </c>
      <c r="U5" s="390" t="s">
        <v>379</v>
      </c>
      <c r="V5" s="180"/>
    </row>
    <row r="6" spans="2:22" ht="13.5" customHeight="1" x14ac:dyDescent="0.2">
      <c r="B6" s="181"/>
      <c r="C6" s="182"/>
      <c r="D6" s="182"/>
      <c r="E6" s="182"/>
      <c r="F6" s="182"/>
      <c r="G6" s="183"/>
      <c r="H6" s="258"/>
      <c r="I6" s="258"/>
      <c r="J6" s="258"/>
      <c r="K6" s="258"/>
      <c r="L6" s="258"/>
      <c r="M6" s="258"/>
      <c r="N6" s="258"/>
      <c r="O6" s="258"/>
      <c r="P6" s="258"/>
      <c r="Q6" s="258"/>
      <c r="R6" s="258"/>
      <c r="S6" s="258"/>
      <c r="T6" s="184"/>
      <c r="U6" s="391"/>
      <c r="V6" s="180"/>
    </row>
    <row r="7" spans="2:22" x14ac:dyDescent="0.2">
      <c r="B7" s="332" t="s">
        <v>226</v>
      </c>
      <c r="C7" s="335"/>
      <c r="D7" s="335"/>
      <c r="E7" s="335" vm="1">
        <v>1.318103</v>
      </c>
      <c r="F7" s="335" vm="2">
        <v>1.299747</v>
      </c>
      <c r="G7" s="335" vm="3">
        <v>1.3390230000000001</v>
      </c>
      <c r="H7" s="335" vm="4">
        <v>1.3266039999999999</v>
      </c>
      <c r="I7" s="335" vm="5">
        <v>1.311477</v>
      </c>
      <c r="J7" s="335" vm="6">
        <v>1.3236159999999999</v>
      </c>
      <c r="K7" s="335" vm="7">
        <v>1.3076129999999999</v>
      </c>
      <c r="L7" s="335" vm="8">
        <v>1.290402</v>
      </c>
      <c r="M7" s="335" vm="9">
        <v>1.2828170000000001</v>
      </c>
      <c r="N7" s="335" vm="10">
        <v>1.289107</v>
      </c>
      <c r="O7" s="335" vm="11">
        <v>1.2647409999999999</v>
      </c>
      <c r="P7" s="335" vm="12">
        <v>1.254993</v>
      </c>
      <c r="Q7" s="335" vm="752">
        <v>1.2159469999999999</v>
      </c>
      <c r="R7" s="335" vm="822">
        <v>1.1013580000000001</v>
      </c>
      <c r="S7" s="335" vm="882">
        <v>1.0961860000000001</v>
      </c>
      <c r="T7" s="336" vm="940">
        <v>0.91893100000000005</v>
      </c>
      <c r="U7" s="393"/>
      <c r="V7" s="332" t="s">
        <v>226</v>
      </c>
    </row>
    <row r="8" spans="2:22" x14ac:dyDescent="0.2">
      <c r="B8" s="10" t="s">
        <v>19</v>
      </c>
      <c r="C8" s="187">
        <v>1.2673464192037398</v>
      </c>
      <c r="D8" s="187" vm="13">
        <v>1.175775</v>
      </c>
      <c r="E8" s="187" vm="14">
        <v>1.165815</v>
      </c>
      <c r="F8" s="187" vm="15">
        <v>1.129634</v>
      </c>
      <c r="G8" s="187" vm="16">
        <v>1.161041</v>
      </c>
      <c r="H8" s="187" vm="17">
        <v>1.1693450000000001</v>
      </c>
      <c r="I8" s="388" vm="18">
        <v>1.174444</v>
      </c>
      <c r="J8" s="187" vm="19">
        <v>1.1115569999999999</v>
      </c>
      <c r="K8" s="187" vm="20">
        <v>1.055831</v>
      </c>
      <c r="L8" s="187" vm="21">
        <v>1.0940510000000001</v>
      </c>
      <c r="M8" s="187" vm="22">
        <v>1.121602</v>
      </c>
      <c r="N8" s="187" vm="23">
        <v>1.1863250000000001</v>
      </c>
      <c r="O8" s="187" vm="24">
        <v>1.193913</v>
      </c>
      <c r="P8" s="187" vm="25">
        <v>1.226623</v>
      </c>
      <c r="Q8" s="187" vm="753">
        <v>1.1547769999999999</v>
      </c>
      <c r="R8" s="187" vm="823">
        <v>0.97353100000000004</v>
      </c>
      <c r="S8" s="187" vm="883">
        <v>1.061043</v>
      </c>
      <c r="T8" s="188" vm="941">
        <v>0.83829399999999998</v>
      </c>
      <c r="U8" s="394">
        <v>19</v>
      </c>
      <c r="V8" s="186" t="s">
        <v>19</v>
      </c>
    </row>
    <row r="9" spans="2:22" x14ac:dyDescent="0.2">
      <c r="B9" s="76" t="s">
        <v>3</v>
      </c>
      <c r="C9" s="189"/>
      <c r="D9" s="189" t="s">
        <v>197</v>
      </c>
      <c r="E9" s="189" vm="26">
        <v>2.739204</v>
      </c>
      <c r="F9" s="189" vm="27">
        <v>2.7770929999999998</v>
      </c>
      <c r="G9" s="189" vm="28">
        <v>2.4232649999999998</v>
      </c>
      <c r="H9" s="189" vm="29">
        <v>2.355524</v>
      </c>
      <c r="I9" s="189" vm="30">
        <v>2.2802440000000002</v>
      </c>
      <c r="J9" s="189" vm="31">
        <v>2.2702849999999999</v>
      </c>
      <c r="K9" s="189" vm="32">
        <v>2.357183</v>
      </c>
      <c r="L9" s="189" vm="33">
        <v>2.246502</v>
      </c>
      <c r="M9" s="189" vm="34">
        <v>2.3978280000000001</v>
      </c>
      <c r="N9" s="189" vm="35">
        <v>2.1332870000000002</v>
      </c>
      <c r="O9" s="189" vm="36">
        <v>2.122563</v>
      </c>
      <c r="P9" s="189" vm="37">
        <v>1.876592</v>
      </c>
      <c r="Q9" s="189" vm="754">
        <v>1.9016709999999999</v>
      </c>
      <c r="R9" s="189" vm="824">
        <v>1.8016540000000001</v>
      </c>
      <c r="S9" s="189" vm="884">
        <v>1.679052</v>
      </c>
      <c r="T9" s="190" vm="942">
        <v>1.319593</v>
      </c>
      <c r="U9" s="395">
        <v>6</v>
      </c>
      <c r="V9" s="185" t="s">
        <v>3</v>
      </c>
    </row>
    <row r="10" spans="2:22" x14ac:dyDescent="0.2">
      <c r="B10" s="10" t="s">
        <v>5</v>
      </c>
      <c r="C10" s="187">
        <v>2.160462035361693</v>
      </c>
      <c r="D10" s="187" vm="38">
        <v>2.0739740000000002</v>
      </c>
      <c r="E10" s="187" vm="39">
        <v>2.0194380000000001</v>
      </c>
      <c r="F10" s="187" vm="40">
        <v>1.9023410000000001</v>
      </c>
      <c r="G10" s="187" vm="41">
        <v>1.9179200000000001</v>
      </c>
      <c r="H10" s="187" vm="42">
        <v>1.8835329999999999</v>
      </c>
      <c r="I10" s="187" vm="43">
        <v>1.8497760000000001</v>
      </c>
      <c r="J10" s="317" vm="44">
        <v>1.785863</v>
      </c>
      <c r="K10" s="317" vm="45">
        <v>1.745468</v>
      </c>
      <c r="L10" s="317" vm="46">
        <v>1.7339929999999999</v>
      </c>
      <c r="M10" s="317" vm="47">
        <v>1.6985440000000001</v>
      </c>
      <c r="N10" s="317" vm="48">
        <v>1.7140139999999999</v>
      </c>
      <c r="O10" s="317" vm="49">
        <v>1.6039680000000001</v>
      </c>
      <c r="P10" s="317" vm="50">
        <v>1.576614</v>
      </c>
      <c r="Q10" s="317" vm="755">
        <v>1.4920610000000001</v>
      </c>
      <c r="R10" s="317" vm="825">
        <v>1.379961</v>
      </c>
      <c r="S10" s="317" vm="885">
        <v>1.3562639999999999</v>
      </c>
      <c r="T10" s="279" vm="943">
        <v>1.154892</v>
      </c>
      <c r="U10" s="396">
        <v>11</v>
      </c>
      <c r="V10" s="186" t="s">
        <v>5</v>
      </c>
    </row>
    <row r="11" spans="2:22" x14ac:dyDescent="0.2">
      <c r="B11" s="76" t="s">
        <v>16</v>
      </c>
      <c r="C11" s="189">
        <v>1.2017810553185229</v>
      </c>
      <c r="D11" s="189" vm="51">
        <v>1.1267659999999999</v>
      </c>
      <c r="E11" s="189" vm="52">
        <v>1.1093599999999999</v>
      </c>
      <c r="F11" s="189" vm="53">
        <v>1.063285</v>
      </c>
      <c r="G11" s="189" vm="54">
        <v>1.0971900000000001</v>
      </c>
      <c r="H11" s="189" vm="55">
        <v>1.0146919999999999</v>
      </c>
      <c r="I11" s="189" vm="56">
        <v>0.98239500000000002</v>
      </c>
      <c r="J11" s="189" vm="57">
        <v>0.93935100000000005</v>
      </c>
      <c r="K11" s="189" vm="58">
        <v>0.91672200000000004</v>
      </c>
      <c r="L11" s="189" vm="59">
        <v>0.89039599999999997</v>
      </c>
      <c r="M11" s="189" vm="60">
        <v>0.87864699999999996</v>
      </c>
      <c r="N11" s="189" vm="61">
        <v>0.87055300000000002</v>
      </c>
      <c r="O11" s="189" vm="62">
        <v>0.70346799999999998</v>
      </c>
      <c r="P11" s="189" vm="63">
        <v>0.71265500000000004</v>
      </c>
      <c r="Q11" s="189" vm="756">
        <v>0.67368700000000004</v>
      </c>
      <c r="R11" s="189" vm="826">
        <v>0.62295699999999998</v>
      </c>
      <c r="S11" s="189">
        <v>0.69909699999999997</v>
      </c>
      <c r="T11" s="190" vm="944">
        <v>0.57800799999999997</v>
      </c>
      <c r="U11" s="397">
        <v>24</v>
      </c>
      <c r="V11" s="185" t="s">
        <v>16</v>
      </c>
    </row>
    <row r="12" spans="2:22" x14ac:dyDescent="0.2">
      <c r="B12" s="10" t="s">
        <v>20</v>
      </c>
      <c r="C12" s="187">
        <v>1.5341576692425885</v>
      </c>
      <c r="D12" s="187" vm="64">
        <v>1.4682200000000001</v>
      </c>
      <c r="E12" s="187" vm="65">
        <v>1.406687</v>
      </c>
      <c r="F12" s="187" vm="66">
        <v>1.3973169999999999</v>
      </c>
      <c r="G12" s="187" vm="67">
        <v>1.446129</v>
      </c>
      <c r="H12" s="187" vm="68">
        <v>1.3874109999999999</v>
      </c>
      <c r="I12" s="187" vm="69">
        <v>1.321534</v>
      </c>
      <c r="J12" s="187" vm="70">
        <v>1.283142</v>
      </c>
      <c r="K12" s="187" vm="71">
        <v>1.249117</v>
      </c>
      <c r="L12" s="187" vm="72">
        <v>1.2134240000000001</v>
      </c>
      <c r="M12" s="187" vm="73">
        <v>1.1897260000000001</v>
      </c>
      <c r="N12" s="187" vm="74">
        <v>1.162933</v>
      </c>
      <c r="O12" s="187" vm="75">
        <v>1.1200680000000001</v>
      </c>
      <c r="P12" s="187" vm="76">
        <v>1.092085</v>
      </c>
      <c r="Q12" s="187" vm="757">
        <v>1.057188</v>
      </c>
      <c r="R12" s="187" vm="827">
        <v>0.98405500000000001</v>
      </c>
      <c r="S12" s="187" vm="886">
        <v>0.91902499999999998</v>
      </c>
      <c r="T12" s="188" vm="945">
        <v>0.75806600000000002</v>
      </c>
      <c r="U12" s="394">
        <v>22</v>
      </c>
      <c r="V12" s="186" t="s">
        <v>20</v>
      </c>
    </row>
    <row r="13" spans="2:22" x14ac:dyDescent="0.2">
      <c r="B13" s="76" t="s">
        <v>6</v>
      </c>
      <c r="C13" s="189">
        <v>1.8095770846097159</v>
      </c>
      <c r="D13" s="189" vm="77">
        <v>1.6931499999999999</v>
      </c>
      <c r="E13" s="189" vm="78">
        <v>1.7013499999999999</v>
      </c>
      <c r="F13" s="189" vm="79">
        <v>1.647421</v>
      </c>
      <c r="G13" s="189" vm="80">
        <v>2.1661630000000001</v>
      </c>
      <c r="H13" s="189" vm="81">
        <v>2.068638</v>
      </c>
      <c r="I13" s="189" vm="82">
        <v>2.0546489999999999</v>
      </c>
      <c r="J13" s="189" vm="83">
        <v>2.0292240000000001</v>
      </c>
      <c r="K13" s="189" vm="84">
        <v>1.8737969999999999</v>
      </c>
      <c r="L13" s="189" vm="85">
        <v>1.893686</v>
      </c>
      <c r="M13" s="189" vm="86">
        <v>2.02691</v>
      </c>
      <c r="N13" s="189" vm="87">
        <v>2.2475269999999998</v>
      </c>
      <c r="O13" s="189" vm="88">
        <v>2.1619899999999999</v>
      </c>
      <c r="P13" s="189" vm="89">
        <v>2.0024139999999999</v>
      </c>
      <c r="Q13" s="189" vm="758">
        <v>2.2986019999999998</v>
      </c>
      <c r="R13" s="189" vm="828">
        <v>1.4608410000000001</v>
      </c>
      <c r="S13" s="189" vm="887">
        <v>1.509879</v>
      </c>
      <c r="T13" s="190" vm="946">
        <v>1.3216479999999999</v>
      </c>
      <c r="U13" s="397">
        <v>5</v>
      </c>
      <c r="V13" s="185" t="s">
        <v>6</v>
      </c>
    </row>
    <row r="14" spans="2:22" x14ac:dyDescent="0.2">
      <c r="B14" s="10" t="s">
        <v>23</v>
      </c>
      <c r="C14" s="187">
        <v>1.1810326361025243</v>
      </c>
      <c r="D14" s="187" vm="90">
        <v>1.1044639999999999</v>
      </c>
      <c r="E14" s="187" vm="91">
        <v>1.0788930000000001</v>
      </c>
      <c r="F14" s="187" vm="92">
        <v>1.120593</v>
      </c>
      <c r="G14" s="187" vm="93">
        <v>1.2596940000000001</v>
      </c>
      <c r="H14" s="187" vm="94">
        <v>1.3055209999999999</v>
      </c>
      <c r="I14" s="187" vm="95">
        <v>1.2979609999999999</v>
      </c>
      <c r="J14" s="187" vm="96">
        <v>1.2419070000000001</v>
      </c>
      <c r="K14" s="187" vm="97">
        <v>1.220845</v>
      </c>
      <c r="L14" s="187" vm="98">
        <v>1.123683</v>
      </c>
      <c r="M14" s="187" vm="99">
        <v>0.87339599999999995</v>
      </c>
      <c r="N14" s="187" vm="100">
        <v>0.87319199999999997</v>
      </c>
      <c r="O14" s="187" vm="101">
        <v>0.760154</v>
      </c>
      <c r="P14" s="187" vm="102">
        <v>0.71943199999999996</v>
      </c>
      <c r="Q14" s="187" vm="759">
        <v>0.66125599999999995</v>
      </c>
      <c r="R14" s="187" vm="829">
        <v>0.54346899999999998</v>
      </c>
      <c r="S14" s="187" vm="888">
        <v>0.52299700000000005</v>
      </c>
      <c r="T14" s="188" vm="947">
        <v>0.394756</v>
      </c>
      <c r="U14" s="394">
        <v>27</v>
      </c>
      <c r="V14" s="186" t="s">
        <v>23</v>
      </c>
    </row>
    <row r="15" spans="2:22" x14ac:dyDescent="0.2">
      <c r="B15" s="76" t="s">
        <v>17</v>
      </c>
      <c r="C15" s="189">
        <v>1.0815588806995744</v>
      </c>
      <c r="D15" s="189" vm="103">
        <v>0.79653200000000002</v>
      </c>
      <c r="E15" s="189" vm="104">
        <v>0.86234299999999997</v>
      </c>
      <c r="F15" s="189" vm="105">
        <v>0.81059800000000004</v>
      </c>
      <c r="G15" s="189" vm="106">
        <v>1.0886260000000001</v>
      </c>
      <c r="H15" s="189" vm="107">
        <v>1.674118</v>
      </c>
      <c r="I15" s="189" vm="108">
        <v>1.8024359999999999</v>
      </c>
      <c r="J15" s="189" vm="109">
        <v>1.9210579999999999</v>
      </c>
      <c r="K15" s="189" vm="110">
        <v>1.8083389999999999</v>
      </c>
      <c r="L15" s="189" vm="111">
        <v>1.8552660000000001</v>
      </c>
      <c r="M15" s="189" vm="112">
        <v>1.8159829999999999</v>
      </c>
      <c r="N15" s="189" vm="113">
        <v>1.8358719999999999</v>
      </c>
      <c r="O15" s="189" vm="114">
        <v>1.8493200000000001</v>
      </c>
      <c r="P15" s="189" vm="115">
        <v>1.88066</v>
      </c>
      <c r="Q15" s="189" vm="760">
        <v>1.8137920000000001</v>
      </c>
      <c r="R15" s="189" vm="830">
        <v>1.65008</v>
      </c>
      <c r="S15" s="189" vm="889">
        <v>1.658658</v>
      </c>
      <c r="T15" s="190" vm="948">
        <v>1.5227489999999999</v>
      </c>
      <c r="U15" s="397">
        <v>2</v>
      </c>
      <c r="V15" s="185" t="s">
        <v>17</v>
      </c>
    </row>
    <row r="16" spans="2:22" x14ac:dyDescent="0.2">
      <c r="B16" s="10" t="s">
        <v>21</v>
      </c>
      <c r="C16" s="187">
        <v>1.277387122470395</v>
      </c>
      <c r="D16" s="187" vm="116">
        <v>1.2178439999999999</v>
      </c>
      <c r="E16" s="187" vm="117">
        <v>1.173923</v>
      </c>
      <c r="F16" s="187" vm="118">
        <v>1.0882879999999999</v>
      </c>
      <c r="G16" s="187" vm="119">
        <v>1.0903160000000001</v>
      </c>
      <c r="H16" s="187" vm="120">
        <v>1.0842639999999999</v>
      </c>
      <c r="I16" s="187" vm="121">
        <v>1.0465679999999999</v>
      </c>
      <c r="J16" s="187" vm="122">
        <v>1.02783</v>
      </c>
      <c r="K16" s="187" vm="123">
        <v>1.1809810000000001</v>
      </c>
      <c r="L16" s="187" vm="124">
        <v>1.143319</v>
      </c>
      <c r="M16" s="187" vm="125">
        <v>1.1343190000000001</v>
      </c>
      <c r="N16" s="187" vm="126">
        <v>1.143554</v>
      </c>
      <c r="O16" s="187" vm="127">
        <v>1.1085670000000001</v>
      </c>
      <c r="P16" s="187" vm="128">
        <v>1.0926530000000001</v>
      </c>
      <c r="Q16" s="187" vm="761">
        <v>1.081723</v>
      </c>
      <c r="R16" s="187" vm="831">
        <v>1.003498</v>
      </c>
      <c r="S16" s="187" vm="890">
        <v>1.0360929999999999</v>
      </c>
      <c r="T16" s="188" vm="949">
        <v>0.96377199999999996</v>
      </c>
      <c r="U16" s="394">
        <v>16</v>
      </c>
      <c r="V16" s="186" t="s">
        <v>21</v>
      </c>
    </row>
    <row r="17" spans="2:22" x14ac:dyDescent="0.2">
      <c r="B17" s="76" t="s">
        <v>22</v>
      </c>
      <c r="C17" s="189">
        <v>1.3383913344296599</v>
      </c>
      <c r="D17" s="189" vm="129">
        <v>1.222523</v>
      </c>
      <c r="E17" s="189" vm="130">
        <v>1.242685</v>
      </c>
      <c r="F17" s="189" vm="131">
        <v>1.1962079999999999</v>
      </c>
      <c r="G17" s="189" vm="132">
        <v>1.206658</v>
      </c>
      <c r="H17" s="189" vm="133">
        <v>1.1596820000000001</v>
      </c>
      <c r="I17" s="189" vm="134">
        <v>1.1701980000000001</v>
      </c>
      <c r="J17" s="189" vm="135">
        <v>1.1125510000000001</v>
      </c>
      <c r="K17" s="189" vm="136">
        <v>1.1057110000000001</v>
      </c>
      <c r="L17" s="189" vm="137">
        <v>1.0946309999999999</v>
      </c>
      <c r="M17" s="189" vm="138">
        <v>1.1609179999999999</v>
      </c>
      <c r="N17" s="189" vm="139">
        <v>1.2160439999999999</v>
      </c>
      <c r="O17" s="189" vm="140">
        <v>1.25864</v>
      </c>
      <c r="P17" s="189" vm="141">
        <v>1.32395</v>
      </c>
      <c r="Q17" s="189" vm="762">
        <v>1.2844009999999999</v>
      </c>
      <c r="R17" s="189" vm="832">
        <v>1.16076</v>
      </c>
      <c r="S17" s="189" vm="891">
        <v>1.1831879999999999</v>
      </c>
      <c r="T17" s="190" vm="950">
        <v>1.1585049999999999</v>
      </c>
      <c r="U17" s="397">
        <v>9</v>
      </c>
      <c r="V17" s="185" t="s">
        <v>22</v>
      </c>
    </row>
    <row r="18" spans="2:22" x14ac:dyDescent="0.2">
      <c r="B18" s="10" t="s">
        <v>42</v>
      </c>
      <c r="C18" s="187">
        <v>2.1627703230937176</v>
      </c>
      <c r="D18" s="187" vm="142">
        <v>1.5227029999999999</v>
      </c>
      <c r="E18" s="187" vm="143">
        <v>1.1251979999999999</v>
      </c>
      <c r="F18" s="187" vm="144">
        <v>0.90438099999999999</v>
      </c>
      <c r="G18" s="187" vm="145">
        <v>0.93670900000000001</v>
      </c>
      <c r="H18" s="187" vm="146">
        <v>1.8276319999999999</v>
      </c>
      <c r="I18" s="187" vm="147">
        <v>1.7177640000000001</v>
      </c>
      <c r="J18" s="187" vm="148">
        <v>1.6514120000000001</v>
      </c>
      <c r="K18" s="187" vm="149">
        <v>1.919252</v>
      </c>
      <c r="L18" s="187" vm="150">
        <v>2.0875629999999998</v>
      </c>
      <c r="M18" s="187" vm="151">
        <v>2.2262629999999999</v>
      </c>
      <c r="N18" s="187" vm="152">
        <v>2.2522160000000002</v>
      </c>
      <c r="O18" s="187" vm="153">
        <v>2.2144240000000002</v>
      </c>
      <c r="P18" s="187" vm="154">
        <v>2.1575929999999999</v>
      </c>
      <c r="Q18" s="187" vm="763">
        <v>2.1156489999999999</v>
      </c>
      <c r="R18" s="187" vm="833">
        <v>2.0041880000000001</v>
      </c>
      <c r="S18" s="187" vm="892">
        <v>1.433581</v>
      </c>
      <c r="T18" s="188" vm="951">
        <v>1.2854779999999999</v>
      </c>
      <c r="U18" s="394">
        <v>8</v>
      </c>
      <c r="V18" s="186" t="s">
        <v>42</v>
      </c>
    </row>
    <row r="19" spans="2:22" x14ac:dyDescent="0.2">
      <c r="B19" s="76" t="s">
        <v>24</v>
      </c>
      <c r="C19" s="189">
        <v>1.5272798914967893</v>
      </c>
      <c r="D19" s="189" vm="155">
        <v>1.4422200000000001</v>
      </c>
      <c r="E19" s="189" vm="156">
        <v>1.3810929999999999</v>
      </c>
      <c r="F19" s="189" vm="157">
        <v>1.3493980000000001</v>
      </c>
      <c r="G19" s="189" vm="158">
        <v>1.395384</v>
      </c>
      <c r="H19" s="189" vm="159">
        <v>1.3592010000000001</v>
      </c>
      <c r="I19" s="189" vm="160">
        <v>1.4064270000000001</v>
      </c>
      <c r="J19" s="189" vm="161">
        <v>1.6951609999999999</v>
      </c>
      <c r="K19" s="189" vm="162">
        <v>1.6301349999999999</v>
      </c>
      <c r="L19" s="189" vm="163">
        <v>1.611094</v>
      </c>
      <c r="M19" s="189" vm="164">
        <v>1.558989</v>
      </c>
      <c r="N19" s="189" vm="165">
        <v>1.524095</v>
      </c>
      <c r="O19" s="189" vm="166">
        <v>1.5228759999999999</v>
      </c>
      <c r="P19" s="189" vm="167">
        <v>1.4775560000000001</v>
      </c>
      <c r="Q19" s="189" vm="764">
        <v>1.4570909999999999</v>
      </c>
      <c r="R19" s="189" vm="834">
        <v>1.301434</v>
      </c>
      <c r="S19" s="189" vm="893">
        <v>1.3796310000000001</v>
      </c>
      <c r="T19" s="190" vm="952">
        <v>0.93874899999999994</v>
      </c>
      <c r="U19" s="397">
        <v>18</v>
      </c>
      <c r="V19" s="185" t="s">
        <v>24</v>
      </c>
    </row>
    <row r="20" spans="2:22" x14ac:dyDescent="0.2">
      <c r="B20" s="10" t="s">
        <v>4</v>
      </c>
      <c r="C20" s="187">
        <v>1.4615054710539488</v>
      </c>
      <c r="D20" s="187" vm="168">
        <v>1.367205</v>
      </c>
      <c r="E20" s="187" vm="169">
        <v>1.3315300000000001</v>
      </c>
      <c r="F20" s="187" vm="170">
        <v>1.37036</v>
      </c>
      <c r="G20" s="187" vm="171">
        <v>1.37924</v>
      </c>
      <c r="H20" s="187" vm="172">
        <v>1.569747</v>
      </c>
      <c r="I20" s="187" vm="173">
        <v>1.597837</v>
      </c>
      <c r="J20" s="187" vm="174">
        <v>1.5285139999999999</v>
      </c>
      <c r="K20" s="187" vm="175">
        <v>1.7906580000000001</v>
      </c>
      <c r="L20" s="187" vm="176">
        <v>2.015123</v>
      </c>
      <c r="M20" s="187" vm="177">
        <v>2.0197609999999999</v>
      </c>
      <c r="N20" s="187" vm="178">
        <v>1.991816</v>
      </c>
      <c r="O20" s="187" vm="179">
        <v>1.9213389999999999</v>
      </c>
      <c r="P20" s="187" vm="180">
        <v>1.797685</v>
      </c>
      <c r="Q20" s="187" vm="765">
        <v>1.5153479999999999</v>
      </c>
      <c r="R20" s="187" vm="835">
        <v>1.4373210000000001</v>
      </c>
      <c r="S20" s="187" vm="894">
        <v>1.4126380000000001</v>
      </c>
      <c r="T20" s="188" vm="953">
        <v>1.0466569999999999</v>
      </c>
      <c r="U20" s="394">
        <v>13</v>
      </c>
      <c r="V20" s="186" t="s">
        <v>4</v>
      </c>
    </row>
    <row r="21" spans="2:22" x14ac:dyDescent="0.2">
      <c r="B21" s="76" t="s">
        <v>8</v>
      </c>
      <c r="C21" s="189">
        <v>2.1084700082014241</v>
      </c>
      <c r="D21" s="189" vm="181">
        <v>1.807734</v>
      </c>
      <c r="E21" s="189" vm="182">
        <v>1.5649059999999999</v>
      </c>
      <c r="F21" s="189" vm="183">
        <v>1.5394490000000001</v>
      </c>
      <c r="G21" s="189" vm="184">
        <v>1.9850969999999999</v>
      </c>
      <c r="H21" s="189" vm="185">
        <v>1.9805440000000001</v>
      </c>
      <c r="I21" s="189" vm="186">
        <v>1.8808100000000001</v>
      </c>
      <c r="J21" s="189" vm="187">
        <v>1.6871590000000001</v>
      </c>
      <c r="K21" s="189" vm="188">
        <v>1.669716</v>
      </c>
      <c r="L21" s="189" vm="189">
        <v>1.6743140000000001</v>
      </c>
      <c r="M21" s="189" vm="190">
        <v>1.7112499999999999</v>
      </c>
      <c r="N21" s="189" vm="191">
        <v>1.8368789999999999</v>
      </c>
      <c r="O21" s="189" vm="192">
        <v>1.799002</v>
      </c>
      <c r="P21" s="189" vm="193">
        <v>1.8469070000000001</v>
      </c>
      <c r="Q21" s="189" vm="766">
        <v>1.76214</v>
      </c>
      <c r="R21" s="189" vm="836">
        <v>1.840265</v>
      </c>
      <c r="S21" s="189" vm="895">
        <v>1.7139470000000001</v>
      </c>
      <c r="T21" s="190" vm="954">
        <v>1.453254</v>
      </c>
      <c r="U21" s="397">
        <v>4</v>
      </c>
      <c r="V21" s="185" t="s">
        <v>8</v>
      </c>
    </row>
    <row r="22" spans="2:22" x14ac:dyDescent="0.2">
      <c r="B22" s="10" t="s">
        <v>9</v>
      </c>
      <c r="C22" s="187">
        <v>1.6777902889279259</v>
      </c>
      <c r="D22" s="187" vm="194">
        <v>1.5825689999999999</v>
      </c>
      <c r="E22" s="187" vm="195">
        <v>1.543145</v>
      </c>
      <c r="F22" s="187" vm="196">
        <v>1.4858499999999999</v>
      </c>
      <c r="G22" s="187" vm="197">
        <v>1.846897</v>
      </c>
      <c r="H22" s="187" vm="198">
        <v>1.7092579999999999</v>
      </c>
      <c r="I22" s="187" vm="199">
        <v>1.550586</v>
      </c>
      <c r="J22" s="187" vm="200">
        <v>1.5084610000000001</v>
      </c>
      <c r="K22" s="187" vm="201">
        <v>1.5031890000000001</v>
      </c>
      <c r="L22" s="187" vm="202">
        <v>1.5578449999999999</v>
      </c>
      <c r="M22" s="187" vm="203">
        <v>1.641367</v>
      </c>
      <c r="N22" s="187" vm="204">
        <v>1.716075</v>
      </c>
      <c r="O22" s="187" vm="205">
        <v>1.7098230000000001</v>
      </c>
      <c r="P22" s="187" vm="206">
        <v>1.748097</v>
      </c>
      <c r="Q22" s="187" vm="767">
        <v>1.676304</v>
      </c>
      <c r="R22" s="187" vm="837">
        <v>1.7266360000000001</v>
      </c>
      <c r="S22" s="187" vm="896">
        <v>1.5994379999999999</v>
      </c>
      <c r="T22" s="188" vm="955">
        <v>1.2921830000000001</v>
      </c>
      <c r="U22" s="394">
        <v>7</v>
      </c>
      <c r="V22" s="186" t="s">
        <v>9</v>
      </c>
    </row>
    <row r="23" spans="2:22" x14ac:dyDescent="0.2">
      <c r="B23" s="76" t="s">
        <v>25</v>
      </c>
      <c r="C23" s="189">
        <v>2.8391674137530574</v>
      </c>
      <c r="D23" s="189" vm="207">
        <v>2.4873699999999999</v>
      </c>
      <c r="E23" s="189" vm="208">
        <v>2.3402250000000002</v>
      </c>
      <c r="F23" s="189" vm="209">
        <v>2.2525339999999998</v>
      </c>
      <c r="G23" s="189" vm="210">
        <v>2.1598839999999999</v>
      </c>
      <c r="H23" s="189" vm="211">
        <v>2.057652</v>
      </c>
      <c r="I23" s="189" vm="212">
        <v>2.1136870000000001</v>
      </c>
      <c r="J23" s="189" vm="213">
        <v>2.0498560000000001</v>
      </c>
      <c r="K23" s="189" vm="214">
        <v>1.8597600000000001</v>
      </c>
      <c r="L23" s="189" vm="215">
        <v>1.712817</v>
      </c>
      <c r="M23" s="189" vm="216">
        <v>1.5712109999999999</v>
      </c>
      <c r="N23" s="189" vm="217">
        <v>1.4721010000000001</v>
      </c>
      <c r="O23" s="189" vm="218">
        <v>1.4753609999999999</v>
      </c>
      <c r="P23" s="189" vm="219">
        <v>1.5275639999999999</v>
      </c>
      <c r="Q23" s="189" vm="768">
        <v>1.580829</v>
      </c>
      <c r="R23" s="189" vm="838">
        <v>1.2209909999999999</v>
      </c>
      <c r="S23" s="189" vm="897">
        <v>1.014303</v>
      </c>
      <c r="T23" s="190" vm="956">
        <v>0.79372900000000002</v>
      </c>
      <c r="U23" s="397">
        <v>21</v>
      </c>
      <c r="V23" s="185" t="s">
        <v>25</v>
      </c>
    </row>
    <row r="24" spans="2:22" x14ac:dyDescent="0.2">
      <c r="B24" s="10" t="s">
        <v>7</v>
      </c>
      <c r="C24" s="187">
        <v>1.797040305580708</v>
      </c>
      <c r="D24" s="187" vm="220">
        <v>1.6572880000000001</v>
      </c>
      <c r="E24" s="187" vm="221">
        <v>1.6423430000000001</v>
      </c>
      <c r="F24" s="187" vm="222">
        <v>1.6537550000000001</v>
      </c>
      <c r="G24" s="187" vm="223">
        <v>1.706812</v>
      </c>
      <c r="H24" s="187" vm="224">
        <v>1.766394</v>
      </c>
      <c r="I24" s="187" vm="225">
        <v>1.7660549999999999</v>
      </c>
      <c r="J24" s="187" vm="226">
        <v>1.7067540000000001</v>
      </c>
      <c r="K24" s="187" vm="227">
        <v>1.653937</v>
      </c>
      <c r="L24" s="187" vm="228">
        <v>1.6500729999999999</v>
      </c>
      <c r="M24" s="187" vm="229">
        <v>1.671951</v>
      </c>
      <c r="N24" s="187" vm="230">
        <v>1.7190209999999999</v>
      </c>
      <c r="O24" s="187" vm="231">
        <v>1.6303049999999999</v>
      </c>
      <c r="P24" s="187" vm="232">
        <v>1.5525610000000001</v>
      </c>
      <c r="Q24" s="187" vm="769">
        <v>1.467117</v>
      </c>
      <c r="R24" s="187" vm="839">
        <v>1.4199079999999999</v>
      </c>
      <c r="S24" s="187" vm="898">
        <v>1.3024819999999999</v>
      </c>
      <c r="T24" s="188" vm="957">
        <v>0.95360800000000001</v>
      </c>
      <c r="U24" s="394">
        <v>17</v>
      </c>
      <c r="V24" s="186" t="s">
        <v>7</v>
      </c>
    </row>
    <row r="25" spans="2:22" x14ac:dyDescent="0.2">
      <c r="B25" s="76" t="s">
        <v>10</v>
      </c>
      <c r="C25" s="189">
        <v>1.1770596295865161</v>
      </c>
      <c r="D25" s="189" vm="233">
        <v>1.134587</v>
      </c>
      <c r="E25" s="189" vm="234">
        <v>1.5216670000000001</v>
      </c>
      <c r="F25" s="189" vm="235">
        <v>1.23864</v>
      </c>
      <c r="G25" s="189" vm="236">
        <v>1.264777</v>
      </c>
      <c r="H25" s="189" vm="237">
        <v>1.232577</v>
      </c>
      <c r="I25" s="189" vm="238">
        <v>1.4116340000000001</v>
      </c>
      <c r="J25" s="189" vm="239">
        <v>1.265666</v>
      </c>
      <c r="K25" s="189" vm="240">
        <v>1.1068309999999999</v>
      </c>
      <c r="L25" s="189" vm="241">
        <v>1.1894499999999999</v>
      </c>
      <c r="M25" s="189" vm="242">
        <v>1.1019639999999999</v>
      </c>
      <c r="N25" s="189" vm="243">
        <v>1.1077589999999999</v>
      </c>
      <c r="O25" s="189" vm="244">
        <v>1.124106</v>
      </c>
      <c r="P25" s="189" vm="245">
        <v>1.079685</v>
      </c>
      <c r="Q25" s="189" vm="770">
        <v>1.0407040000000001</v>
      </c>
      <c r="R25" s="189" vm="840">
        <v>0.819052</v>
      </c>
      <c r="S25" s="189" vm="899">
        <v>0.73324599999999995</v>
      </c>
      <c r="T25" s="190" vm="958">
        <v>0.56532300000000002</v>
      </c>
      <c r="U25" s="397">
        <v>25</v>
      </c>
      <c r="V25" s="185" t="s">
        <v>10</v>
      </c>
    </row>
    <row r="26" spans="2:22" x14ac:dyDescent="0.2">
      <c r="B26" s="10" t="s">
        <v>18</v>
      </c>
      <c r="C26" s="187">
        <v>1.1976453457618592</v>
      </c>
      <c r="D26" s="187" vm="246">
        <v>1.19024</v>
      </c>
      <c r="E26" s="187" vm="247">
        <v>1.154496</v>
      </c>
      <c r="F26" s="187" vm="248">
        <v>1.139508</v>
      </c>
      <c r="G26" s="187" vm="249">
        <v>1.2097279999999999</v>
      </c>
      <c r="H26" s="187" vm="250">
        <v>1.2130129999999999</v>
      </c>
      <c r="I26" s="187" vm="251">
        <v>1.214734</v>
      </c>
      <c r="J26" s="187" vm="252">
        <v>1.1837800000000001</v>
      </c>
      <c r="K26" s="187" vm="253">
        <v>1.140223</v>
      </c>
      <c r="L26" s="187" vm="254">
        <v>1.1357900000000001</v>
      </c>
      <c r="M26" s="187" vm="255">
        <v>1.117378</v>
      </c>
      <c r="N26" s="187" vm="256">
        <v>1.0998319999999999</v>
      </c>
      <c r="O26" s="187" vm="257">
        <v>1.0916269999999999</v>
      </c>
      <c r="P26" s="187" vm="258">
        <v>1.0773410000000001</v>
      </c>
      <c r="Q26" s="187" vm="771">
        <v>1.0413790000000001</v>
      </c>
      <c r="R26" s="187" vm="841">
        <v>0.93810899999999997</v>
      </c>
      <c r="S26" s="187" vm="900">
        <v>0.91476000000000002</v>
      </c>
      <c r="T26" s="188" vm="959">
        <v>0.69613599999999998</v>
      </c>
      <c r="U26" s="394">
        <v>23</v>
      </c>
      <c r="V26" s="186" t="s">
        <v>18</v>
      </c>
    </row>
    <row r="27" spans="2:22" x14ac:dyDescent="0.2">
      <c r="B27" s="76" t="s">
        <v>26</v>
      </c>
      <c r="C27" s="189">
        <v>1.3091305792701831</v>
      </c>
      <c r="D27" s="189" vm="259">
        <v>1.2321800000000001</v>
      </c>
      <c r="E27" s="189" vm="260">
        <v>1.216415</v>
      </c>
      <c r="F27" s="189" vm="261">
        <v>1.243436</v>
      </c>
      <c r="G27" s="189" vm="262">
        <v>1.24882</v>
      </c>
      <c r="H27" s="189" vm="263">
        <v>1.23925</v>
      </c>
      <c r="I27" s="189" vm="264">
        <v>1.3043579999999999</v>
      </c>
      <c r="J27" s="189" vm="265">
        <v>1.2601420000000001</v>
      </c>
      <c r="K27" s="189" vm="266">
        <v>1.2351049999999999</v>
      </c>
      <c r="L27" s="189" vm="267">
        <v>1.1965079999999999</v>
      </c>
      <c r="M27" s="189" vm="268">
        <v>1.176353</v>
      </c>
      <c r="N27" s="189" vm="269">
        <v>1.164954</v>
      </c>
      <c r="O27" s="189" vm="270">
        <v>1.160182</v>
      </c>
      <c r="P27" s="189" vm="271">
        <v>1.128773</v>
      </c>
      <c r="Q27" s="189" vm="772">
        <v>1.0895980000000001</v>
      </c>
      <c r="R27" s="189" vm="842">
        <v>0.91217099999999995</v>
      </c>
      <c r="S27" s="189" vm="901">
        <v>0.90370799999999996</v>
      </c>
      <c r="T27" s="190" vm="960">
        <v>0.82164700000000002</v>
      </c>
      <c r="U27" s="397">
        <v>20</v>
      </c>
      <c r="V27" s="185" t="s">
        <v>26</v>
      </c>
    </row>
    <row r="28" spans="2:22" x14ac:dyDescent="0.2">
      <c r="B28" s="10" t="s">
        <v>11</v>
      </c>
      <c r="C28" s="187">
        <v>1.9299970602710035</v>
      </c>
      <c r="D28" s="187" vm="272">
        <v>1.8105260000000001</v>
      </c>
      <c r="E28" s="187" vm="273">
        <v>1.931597</v>
      </c>
      <c r="F28" s="187" vm="274">
        <v>1.9350149999999999</v>
      </c>
      <c r="G28" s="187" vm="275">
        <v>1.863086</v>
      </c>
      <c r="H28" s="187" vm="276">
        <v>1.9239120000000001</v>
      </c>
      <c r="I28" s="187" vm="277">
        <v>1.922709</v>
      </c>
      <c r="J28" s="187" vm="278">
        <v>1.9500980000000001</v>
      </c>
      <c r="K28" s="187" vm="279">
        <v>1.9424889999999999</v>
      </c>
      <c r="L28" s="187" vm="280">
        <v>1.969713</v>
      </c>
      <c r="M28" s="187" vm="281">
        <v>1.9752339999999999</v>
      </c>
      <c r="N28" s="187" vm="282">
        <v>2.0772110000000001</v>
      </c>
      <c r="O28" s="187" vm="283">
        <v>2.0215920000000001</v>
      </c>
      <c r="P28" s="187" vm="284">
        <v>2.0064359999999999</v>
      </c>
      <c r="Q28" s="187" vm="773">
        <v>1.9245859999999999</v>
      </c>
      <c r="R28" s="187" vm="843">
        <v>1.749733</v>
      </c>
      <c r="S28" s="187" vm="902">
        <v>1.76284</v>
      </c>
      <c r="T28" s="188" vm="961">
        <v>1.4605729999999999</v>
      </c>
      <c r="U28" s="394">
        <v>3</v>
      </c>
      <c r="V28" s="186" t="s">
        <v>11</v>
      </c>
    </row>
    <row r="29" spans="2:22" x14ac:dyDescent="0.2">
      <c r="B29" s="76" t="s">
        <v>27</v>
      </c>
      <c r="C29" s="189">
        <v>1.8853237319791591</v>
      </c>
      <c r="D29" s="189" vm="285">
        <v>1.801499</v>
      </c>
      <c r="E29" s="189" vm="286">
        <v>1.7901119999999999</v>
      </c>
      <c r="F29" s="189" vm="287">
        <v>1.6613530000000001</v>
      </c>
      <c r="G29" s="189" vm="288">
        <v>1.7097720000000001</v>
      </c>
      <c r="H29" s="189" vm="289">
        <v>1.650007</v>
      </c>
      <c r="I29" s="189" vm="290">
        <v>1.584287</v>
      </c>
      <c r="J29" s="189" vm="291">
        <v>1.5310319999999999</v>
      </c>
      <c r="K29" s="189" vm="292">
        <v>1.480272</v>
      </c>
      <c r="L29" s="189" vm="293">
        <v>1.4819789999999999</v>
      </c>
      <c r="M29" s="189" vm="294">
        <v>1.570541</v>
      </c>
      <c r="N29" s="189" vm="295">
        <v>1.703144</v>
      </c>
      <c r="O29" s="189" vm="296">
        <v>1.6606460000000001</v>
      </c>
      <c r="P29" s="189" vm="297">
        <v>1.6138729999999999</v>
      </c>
      <c r="Q29" s="189" vm="774">
        <v>1.5823700000000001</v>
      </c>
      <c r="R29" s="189" vm="844">
        <v>1.4129940000000001</v>
      </c>
      <c r="S29" s="189" vm="903">
        <v>1.525215</v>
      </c>
      <c r="T29" s="190" vm="962">
        <v>1.037291</v>
      </c>
      <c r="U29" s="397">
        <v>14</v>
      </c>
      <c r="V29" s="185" t="s">
        <v>27</v>
      </c>
    </row>
    <row r="30" spans="2:22" x14ac:dyDescent="0.2">
      <c r="B30" s="10" t="s">
        <v>12</v>
      </c>
      <c r="C30" s="187"/>
      <c r="D30" s="187"/>
      <c r="E30" s="187" vm="298">
        <v>1.1764840000000001</v>
      </c>
      <c r="F30" s="187" vm="299">
        <v>1.065696</v>
      </c>
      <c r="G30" s="187" vm="300">
        <v>1.3549610000000001</v>
      </c>
      <c r="H30" s="187" vm="301">
        <v>1.534796</v>
      </c>
      <c r="I30" s="187" vm="302">
        <v>1.3924920000000001</v>
      </c>
      <c r="J30" s="187" vm="303">
        <v>1.3733219999999999</v>
      </c>
      <c r="K30" s="187" vm="304">
        <v>1.4750760000000001</v>
      </c>
      <c r="L30" s="187" vm="305">
        <v>1.7331369999999999</v>
      </c>
      <c r="M30" s="187" vm="306">
        <v>1.779487</v>
      </c>
      <c r="N30" s="187" vm="307">
        <v>1.7705379999999999</v>
      </c>
      <c r="O30" s="187" vm="308">
        <v>1.4611400000000001</v>
      </c>
      <c r="P30" s="187" vm="309">
        <v>1.4442390000000001</v>
      </c>
      <c r="Q30" s="187" vm="775">
        <v>1.4271659999999999</v>
      </c>
      <c r="R30" s="187" vm="845">
        <v>1.237341</v>
      </c>
      <c r="S30" s="187" vm="904">
        <v>1.2462299999999999</v>
      </c>
      <c r="T30" s="188" vm="963">
        <v>1.070638</v>
      </c>
      <c r="U30" s="394">
        <v>12</v>
      </c>
      <c r="V30" s="186" t="s">
        <v>12</v>
      </c>
    </row>
    <row r="31" spans="2:22" x14ac:dyDescent="0.2">
      <c r="B31" s="76" t="s">
        <v>14</v>
      </c>
      <c r="C31" s="189">
        <v>2.1091961074347241</v>
      </c>
      <c r="D31" s="189" vm="310">
        <v>2.0215019999999999</v>
      </c>
      <c r="E31" s="189" vm="311">
        <v>2.0784379999999998</v>
      </c>
      <c r="F31" s="189" vm="312">
        <v>2.0790120000000001</v>
      </c>
      <c r="G31" s="189" vm="313">
        <v>2.5886979999999999</v>
      </c>
      <c r="H31" s="189" vm="314">
        <v>2.4714070000000001</v>
      </c>
      <c r="I31" s="189" vm="315">
        <v>2.3761019999999999</v>
      </c>
      <c r="J31" s="189" vm="316">
        <v>2.7366890000000001</v>
      </c>
      <c r="K31" s="189" vm="317">
        <v>2.7025619999999999</v>
      </c>
      <c r="L31" s="189" vm="318">
        <v>2.6035819999999998</v>
      </c>
      <c r="M31" s="189" vm="319">
        <v>2.5555819999999998</v>
      </c>
      <c r="N31" s="189" vm="320">
        <v>2.563793</v>
      </c>
      <c r="O31" s="189" vm="321">
        <v>2.442777</v>
      </c>
      <c r="P31" s="189" vm="322">
        <v>2.2566989999999998</v>
      </c>
      <c r="Q31" s="189" vm="776">
        <v>2.133616</v>
      </c>
      <c r="R31" s="189" vm="846">
        <v>1.821925</v>
      </c>
      <c r="S31" s="189" vm="905">
        <v>1.898709</v>
      </c>
      <c r="T31" s="190" vm="964">
        <v>1.628309</v>
      </c>
      <c r="U31" s="397">
        <v>1</v>
      </c>
      <c r="V31" s="185" t="s">
        <v>14</v>
      </c>
    </row>
    <row r="32" spans="2:22" x14ac:dyDescent="0.2">
      <c r="B32" s="10" t="s">
        <v>13</v>
      </c>
      <c r="C32" s="187">
        <v>2.0709277067594005</v>
      </c>
      <c r="D32" s="187" vm="323">
        <v>2.2868300000000001</v>
      </c>
      <c r="E32" s="187" vm="324">
        <v>1.9115260000000001</v>
      </c>
      <c r="F32" s="187" vm="325">
        <v>1.736828</v>
      </c>
      <c r="G32" s="187" vm="326">
        <v>1.60239</v>
      </c>
      <c r="H32" s="187" vm="327">
        <v>1.4721029999999999</v>
      </c>
      <c r="I32" s="187" vm="328">
        <v>1.4387529999999999</v>
      </c>
      <c r="J32" s="187" vm="329">
        <v>1.350115</v>
      </c>
      <c r="K32" s="187" vm="330">
        <v>1.342398</v>
      </c>
      <c r="L32" s="187" vm="331">
        <v>1.347753</v>
      </c>
      <c r="M32" s="187" vm="332">
        <v>1.3625659999999999</v>
      </c>
      <c r="N32" s="187" vm="333">
        <v>1.417187</v>
      </c>
      <c r="O32" s="187" vm="334">
        <v>1.412698</v>
      </c>
      <c r="P32" s="187" vm="335">
        <v>1.367337</v>
      </c>
      <c r="Q32" s="187" vm="777">
        <v>1.328678</v>
      </c>
      <c r="R32" s="187" vm="847">
        <v>1.245544</v>
      </c>
      <c r="S32" s="187" vm="906">
        <v>1.2250840000000001</v>
      </c>
      <c r="T32" s="188" vm="965">
        <v>1.157543</v>
      </c>
      <c r="U32" s="394">
        <v>10</v>
      </c>
      <c r="V32" s="186" t="s">
        <v>13</v>
      </c>
    </row>
    <row r="33" spans="2:22" x14ac:dyDescent="0.2">
      <c r="B33" s="76" t="s">
        <v>28</v>
      </c>
      <c r="C33" s="189">
        <v>1.367492455942475</v>
      </c>
      <c r="D33" s="189" vm="336">
        <v>1.3456859999999999</v>
      </c>
      <c r="E33" s="189" vm="337">
        <v>1.248332</v>
      </c>
      <c r="F33" s="189" vm="338">
        <v>1.2596499999999999</v>
      </c>
      <c r="G33" s="189" vm="339">
        <v>1.3206770000000001</v>
      </c>
      <c r="H33" s="189" vm="340">
        <v>1.300532</v>
      </c>
      <c r="I33" s="189" vm="341">
        <v>1.2329270000000001</v>
      </c>
      <c r="J33" s="189" vm="342">
        <v>1.2757849999999999</v>
      </c>
      <c r="K33" s="189" vm="343">
        <v>1.2720180000000001</v>
      </c>
      <c r="L33" s="189" vm="344">
        <v>1.2445809999999999</v>
      </c>
      <c r="M33" s="189" vm="345">
        <v>1.2249540000000001</v>
      </c>
      <c r="N33" s="189" vm="346">
        <v>1.246982</v>
      </c>
      <c r="O33" s="189" vm="347">
        <v>1.1868529999999999</v>
      </c>
      <c r="P33" s="189" vm="348">
        <v>1.165843</v>
      </c>
      <c r="Q33" s="189" vm="778">
        <v>1.1038110000000001</v>
      </c>
      <c r="R33" s="189" vm="848">
        <v>1.13971</v>
      </c>
      <c r="S33" s="189" vm="907">
        <v>1.0904370000000001</v>
      </c>
      <c r="T33" s="190" vm="966">
        <v>1.008901</v>
      </c>
      <c r="U33" s="397">
        <v>15</v>
      </c>
      <c r="V33" s="185" t="s">
        <v>28</v>
      </c>
    </row>
    <row r="34" spans="2:22" x14ac:dyDescent="0.2">
      <c r="B34" s="11" t="s">
        <v>29</v>
      </c>
      <c r="C34" s="358">
        <v>1.3187956197015678</v>
      </c>
      <c r="D34" s="358" vm="349">
        <v>0.88044199999999995</v>
      </c>
      <c r="E34" s="358" vm="350">
        <v>0.84924200000000005</v>
      </c>
      <c r="F34" s="358" vm="351">
        <v>1.1652070000000001</v>
      </c>
      <c r="G34" s="358" vm="352">
        <v>1.2037119999999999</v>
      </c>
      <c r="H34" s="358" vm="353">
        <v>1.1401190000000001</v>
      </c>
      <c r="I34" s="358" vm="354">
        <v>1.0689150000000001</v>
      </c>
      <c r="J34" s="358" vm="355">
        <v>1.0614669999999999</v>
      </c>
      <c r="K34" s="358" vm="356">
        <v>1.0313479999999999</v>
      </c>
      <c r="L34" s="358" vm="357">
        <v>0.97115799999999997</v>
      </c>
      <c r="M34" s="358" vm="358">
        <v>0.94820000000000004</v>
      </c>
      <c r="N34" s="358" vm="359">
        <v>0.96741200000000005</v>
      </c>
      <c r="O34" s="358" vm="360">
        <v>0.92008000000000001</v>
      </c>
      <c r="P34" s="358" vm="361">
        <v>0.85877199999999998</v>
      </c>
      <c r="Q34" s="358" vm="779">
        <v>0.747255</v>
      </c>
      <c r="R34" s="358" vm="849">
        <v>0.70406899999999994</v>
      </c>
      <c r="S34" s="358" vm="908">
        <v>0.67003699999999999</v>
      </c>
      <c r="T34" s="359" vm="967">
        <v>0.50865700000000003</v>
      </c>
      <c r="U34" s="398">
        <v>26</v>
      </c>
      <c r="V34" s="360" t="s">
        <v>29</v>
      </c>
    </row>
    <row r="35" spans="2:22" x14ac:dyDescent="0.2">
      <c r="B35" s="195" t="s">
        <v>1</v>
      </c>
      <c r="C35" s="300"/>
      <c r="D35" s="300"/>
      <c r="E35" s="300"/>
      <c r="F35" s="300"/>
      <c r="G35" s="300"/>
      <c r="H35" s="300"/>
      <c r="I35" s="300"/>
      <c r="J35" s="300"/>
      <c r="K35" s="300"/>
      <c r="L35" s="300"/>
      <c r="M35" s="300"/>
      <c r="N35" s="300"/>
      <c r="O35" s="300"/>
      <c r="P35" s="389"/>
      <c r="Q35" s="389"/>
      <c r="R35" s="389"/>
      <c r="S35" s="389"/>
      <c r="T35" s="301"/>
      <c r="U35" s="399"/>
      <c r="V35" s="302" t="s">
        <v>1</v>
      </c>
    </row>
    <row r="36" spans="2:22" x14ac:dyDescent="0.2">
      <c r="B36" s="10" t="s">
        <v>30</v>
      </c>
      <c r="C36" s="187">
        <v>0.84091179356902412</v>
      </c>
      <c r="D36" s="187" vm="362">
        <v>0.79075700000000004</v>
      </c>
      <c r="E36" s="187" vm="363">
        <v>0.76673000000000002</v>
      </c>
      <c r="F36" s="187" vm="364">
        <v>0.71629500000000002</v>
      </c>
      <c r="G36" s="187" vm="365">
        <v>0.78009300000000004</v>
      </c>
      <c r="H36" s="187" vm="366">
        <v>0.75379600000000002</v>
      </c>
      <c r="I36" s="187" vm="367">
        <v>0.69657599999999997</v>
      </c>
      <c r="J36" s="187" vm="368">
        <v>0.64299399999999995</v>
      </c>
      <c r="K36" s="187" vm="369">
        <v>0.66598100000000005</v>
      </c>
      <c r="L36" s="187" vm="370">
        <v>0.64188599999999996</v>
      </c>
      <c r="M36" s="187" vm="371">
        <v>0.65890700000000002</v>
      </c>
      <c r="N36" s="187" vm="372">
        <v>0.64347399999999999</v>
      </c>
      <c r="O36" s="187" vm="373">
        <v>0.62870099999999995</v>
      </c>
      <c r="P36" s="187" vm="374">
        <v>0.63966999999999996</v>
      </c>
      <c r="Q36" s="187" vm="850">
        <v>0.60397299999999998</v>
      </c>
      <c r="R36" s="187" vm="851">
        <v>0.60101499999999997</v>
      </c>
      <c r="S36" s="187" vm="909">
        <v>0.51752900000000002</v>
      </c>
      <c r="T36" s="188" vm="968">
        <v>0.39399099999999998</v>
      </c>
      <c r="U36" s="250"/>
      <c r="V36" s="186" t="s">
        <v>30</v>
      </c>
    </row>
    <row r="37" spans="2:22" x14ac:dyDescent="0.2">
      <c r="B37" s="197" t="s">
        <v>2</v>
      </c>
      <c r="C37" s="303"/>
      <c r="D37" s="303"/>
      <c r="E37" s="303"/>
      <c r="F37" s="303"/>
      <c r="G37" s="303"/>
      <c r="H37" s="304"/>
      <c r="I37" s="304"/>
      <c r="J37" s="304"/>
      <c r="K37" s="304"/>
      <c r="L37" s="304"/>
      <c r="M37" s="304"/>
      <c r="N37" s="304"/>
      <c r="O37" s="304"/>
      <c r="P37" s="304"/>
      <c r="Q37" s="304"/>
      <c r="R37" s="304"/>
      <c r="S37" s="304"/>
      <c r="T37" s="305"/>
      <c r="U37" s="400"/>
      <c r="V37" s="276" t="s">
        <v>2</v>
      </c>
    </row>
    <row r="38" spans="2:22" x14ac:dyDescent="0.2">
      <c r="B38" s="202" t="s">
        <v>224</v>
      </c>
    </row>
    <row r="39" spans="2:22" x14ac:dyDescent="0.2">
      <c r="B39" s="202" t="s">
        <v>259</v>
      </c>
    </row>
    <row r="40" spans="2:22" x14ac:dyDescent="0.2">
      <c r="B40" s="5" t="s">
        <v>184</v>
      </c>
    </row>
    <row r="41" spans="2:22" x14ac:dyDescent="0.2">
      <c r="B41" s="5" t="s">
        <v>183</v>
      </c>
    </row>
  </sheetData>
  <mergeCells count="2">
    <mergeCell ref="B2:V2"/>
    <mergeCell ref="B3:V3"/>
  </mergeCells>
  <phoneticPr fontId="4" type="noConversion"/>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dimension ref="B1:AG43"/>
  <sheetViews>
    <sheetView topLeftCell="C1" zoomScale="85" zoomScaleNormal="85" workbookViewId="0">
      <selection activeCell="C40" sqref="C40"/>
    </sheetView>
  </sheetViews>
  <sheetFormatPr defaultRowHeight="12.75" x14ac:dyDescent="0.2"/>
  <cols>
    <col min="3" max="3" width="8.28515625" style="5" customWidth="1"/>
    <col min="4" max="31" width="7.7109375" style="5" customWidth="1"/>
    <col min="32" max="32" width="7.140625" style="5" customWidth="1"/>
  </cols>
  <sheetData>
    <row r="1" spans="2:33" ht="15.75" x14ac:dyDescent="0.2">
      <c r="AF1" s="175" t="s">
        <v>176</v>
      </c>
    </row>
    <row r="2" spans="2:33" ht="15.75" x14ac:dyDescent="0.2">
      <c r="B2" s="772" t="s">
        <v>181</v>
      </c>
      <c r="C2" s="772"/>
      <c r="D2" s="772"/>
      <c r="E2" s="772"/>
      <c r="F2" s="772"/>
      <c r="G2" s="772"/>
      <c r="H2" s="772"/>
      <c r="I2" s="772"/>
      <c r="J2" s="772"/>
      <c r="K2" s="772"/>
      <c r="L2" s="772"/>
      <c r="M2" s="843"/>
      <c r="N2" s="843"/>
      <c r="O2" s="843"/>
      <c r="P2" s="843"/>
      <c r="Q2" s="843"/>
      <c r="R2" s="843"/>
      <c r="S2" s="843"/>
      <c r="T2" s="843"/>
      <c r="U2" s="843"/>
      <c r="V2" s="843"/>
      <c r="W2" s="843"/>
      <c r="X2" s="843"/>
      <c r="Y2" s="843"/>
      <c r="Z2" s="843"/>
      <c r="AA2" s="843"/>
      <c r="AB2" s="843"/>
      <c r="AC2" s="843"/>
      <c r="AD2" s="843"/>
      <c r="AE2" s="843"/>
      <c r="AF2" s="843"/>
    </row>
    <row r="3" spans="2:33" ht="15.75" customHeight="1" x14ac:dyDescent="0.2">
      <c r="B3" s="773" t="s">
        <v>200</v>
      </c>
      <c r="C3" s="773"/>
      <c r="D3" s="773"/>
      <c r="E3" s="773"/>
      <c r="F3" s="773"/>
      <c r="G3" s="773"/>
      <c r="H3" s="773"/>
      <c r="I3" s="773"/>
      <c r="J3" s="773"/>
      <c r="K3" s="773"/>
      <c r="L3" s="773"/>
      <c r="M3" s="844"/>
      <c r="N3" s="844"/>
      <c r="O3" s="844"/>
      <c r="P3" s="844"/>
      <c r="Q3" s="844"/>
      <c r="R3" s="844"/>
      <c r="S3" s="844"/>
      <c r="T3" s="844"/>
      <c r="U3" s="844"/>
      <c r="V3" s="844"/>
      <c r="W3" s="844"/>
      <c r="X3" s="844"/>
      <c r="Y3" s="844"/>
      <c r="Z3" s="844"/>
      <c r="AA3" s="844"/>
      <c r="AB3" s="844"/>
      <c r="AC3" s="844"/>
      <c r="AD3" s="844"/>
      <c r="AE3" s="844"/>
      <c r="AF3" s="844"/>
    </row>
    <row r="4" spans="2:33" ht="12.75" customHeight="1" x14ac:dyDescent="0.2">
      <c r="B4" s="6"/>
      <c r="C4" s="6"/>
      <c r="D4" s="6"/>
      <c r="E4" s="6"/>
      <c r="F4" s="6"/>
      <c r="G4" s="6"/>
      <c r="H4" s="6"/>
      <c r="I4" s="6"/>
      <c r="J4" s="6"/>
      <c r="K4" s="6"/>
      <c r="L4" s="6"/>
      <c r="P4" s="176"/>
      <c r="Q4" s="176"/>
      <c r="R4" s="176"/>
      <c r="S4" s="176"/>
      <c r="T4" s="275"/>
      <c r="U4" s="275"/>
      <c r="V4" s="275"/>
      <c r="W4" s="275"/>
      <c r="X4" s="275"/>
      <c r="Y4" s="275"/>
      <c r="Z4" s="275"/>
      <c r="AA4" s="275"/>
      <c r="AB4" s="275"/>
      <c r="AC4" s="275"/>
      <c r="AD4" s="275"/>
      <c r="AG4" s="2"/>
    </row>
    <row r="5" spans="2:33" ht="18.75" x14ac:dyDescent="0.2">
      <c r="B5" s="129"/>
      <c r="C5" s="177">
        <v>1995</v>
      </c>
      <c r="D5" s="177">
        <v>1996</v>
      </c>
      <c r="E5" s="177">
        <v>1997</v>
      </c>
      <c r="F5" s="177">
        <v>1998</v>
      </c>
      <c r="G5" s="177">
        <v>1999</v>
      </c>
      <c r="H5" s="177">
        <v>2000</v>
      </c>
      <c r="I5" s="177">
        <v>2001</v>
      </c>
      <c r="J5" s="177">
        <v>2002</v>
      </c>
      <c r="K5" s="177">
        <v>2003</v>
      </c>
      <c r="L5" s="177">
        <v>2004</v>
      </c>
      <c r="M5" s="177">
        <v>2005</v>
      </c>
      <c r="N5" s="177">
        <v>2006</v>
      </c>
      <c r="O5" s="177">
        <v>2007</v>
      </c>
      <c r="P5" s="177">
        <v>2008</v>
      </c>
      <c r="Q5" s="177">
        <v>2009</v>
      </c>
      <c r="R5" s="177">
        <v>2010</v>
      </c>
      <c r="S5" s="177">
        <v>2011</v>
      </c>
      <c r="T5" s="177">
        <v>2012</v>
      </c>
      <c r="U5" s="177">
        <v>2013</v>
      </c>
      <c r="V5" s="177">
        <v>2014</v>
      </c>
      <c r="W5" s="177">
        <v>2015</v>
      </c>
      <c r="X5" s="177">
        <v>2016</v>
      </c>
      <c r="Y5" s="177">
        <v>2017</v>
      </c>
      <c r="Z5" s="377">
        <v>2018</v>
      </c>
      <c r="AA5" s="377">
        <v>2019</v>
      </c>
      <c r="AB5" s="377">
        <v>2020</v>
      </c>
      <c r="AC5" s="377">
        <v>2021</v>
      </c>
      <c r="AD5" s="178">
        <v>2022</v>
      </c>
      <c r="AE5" s="179" t="s">
        <v>379</v>
      </c>
      <c r="AF5" s="180"/>
    </row>
    <row r="6" spans="2:33" ht="18.75" customHeight="1" x14ac:dyDescent="0.2">
      <c r="B6" s="181"/>
      <c r="C6" s="182"/>
      <c r="D6" s="182"/>
      <c r="E6" s="182"/>
      <c r="F6" s="182"/>
      <c r="G6" s="182"/>
      <c r="H6" s="182"/>
      <c r="I6" s="182"/>
      <c r="J6" s="182"/>
      <c r="K6" s="182"/>
      <c r="L6" s="182"/>
      <c r="M6" s="182"/>
      <c r="N6" s="182"/>
      <c r="O6" s="182"/>
      <c r="P6" s="182"/>
      <c r="Q6" s="183"/>
      <c r="R6" s="183"/>
      <c r="S6" s="258"/>
      <c r="T6" s="183"/>
      <c r="U6" s="183"/>
      <c r="V6" s="258"/>
      <c r="W6" s="258"/>
      <c r="X6" s="258"/>
      <c r="Y6" s="258"/>
      <c r="Z6" s="258"/>
      <c r="AA6" s="258"/>
      <c r="AB6" s="258"/>
      <c r="AC6" s="258"/>
      <c r="AD6" s="184"/>
      <c r="AE6" s="361"/>
      <c r="AF6" s="180"/>
    </row>
    <row r="7" spans="2:33" ht="15.75" customHeight="1" x14ac:dyDescent="0.2">
      <c r="B7" s="332" t="s">
        <v>226</v>
      </c>
      <c r="C7" s="337"/>
      <c r="D7" s="338"/>
      <c r="E7" s="338"/>
      <c r="F7" s="338"/>
      <c r="G7" s="338"/>
      <c r="H7" s="338"/>
      <c r="I7" s="338"/>
      <c r="J7" s="339">
        <v>0.5</v>
      </c>
      <c r="K7" s="339">
        <v>0.48990895136732115</v>
      </c>
      <c r="L7" s="339">
        <v>0.51574388120710901</v>
      </c>
      <c r="M7" s="339">
        <v>0.52257098743958141</v>
      </c>
      <c r="N7" s="339" vm="375">
        <v>0.54239700000000002</v>
      </c>
      <c r="O7" s="339" vm="376">
        <v>0.53799200000000003</v>
      </c>
      <c r="P7" s="339" vm="377">
        <v>0.50776699999999997</v>
      </c>
      <c r="Q7" s="339" vm="378">
        <v>0.48098299999999999</v>
      </c>
      <c r="R7" s="339" vm="379">
        <v>0.47389999999999999</v>
      </c>
      <c r="S7" s="339" vm="380">
        <v>0.47354000000000002</v>
      </c>
      <c r="T7" s="339" vm="381">
        <v>0.46867300000000001</v>
      </c>
      <c r="U7" s="339" vm="382">
        <v>0.46556199999999998</v>
      </c>
      <c r="V7" s="339" vm="383">
        <v>0.46393699999999999</v>
      </c>
      <c r="W7" s="339" vm="384">
        <v>0.46442899999999998</v>
      </c>
      <c r="X7" s="339" vm="385">
        <v>0.46554099999999998</v>
      </c>
      <c r="Y7" s="339" vm="386">
        <v>0.458318</v>
      </c>
      <c r="Z7" s="339" vm="387">
        <v>0.45769799999999999</v>
      </c>
      <c r="AA7" s="339" vm="780">
        <v>0.44605299999999998</v>
      </c>
      <c r="AB7" s="339" vm="852">
        <v>0.42624000000000001</v>
      </c>
      <c r="AC7" s="339" vm="910">
        <v>0.40459400000000001</v>
      </c>
      <c r="AD7" s="340" vm="969">
        <v>0.37788899999999997</v>
      </c>
      <c r="AE7" s="341"/>
      <c r="AF7" s="342" t="s">
        <v>226</v>
      </c>
    </row>
    <row r="8" spans="2:33" x14ac:dyDescent="0.2">
      <c r="B8" s="10" t="s">
        <v>19</v>
      </c>
      <c r="C8" s="278">
        <v>0.76021879999999997</v>
      </c>
      <c r="D8" s="172">
        <v>0.89326019999999995</v>
      </c>
      <c r="E8" s="172">
        <v>0.88115639999999995</v>
      </c>
      <c r="F8" s="172">
        <v>0.83900019999999997</v>
      </c>
      <c r="G8" s="172">
        <v>0.90427299999999999</v>
      </c>
      <c r="H8" s="172">
        <v>0.81898930000000003</v>
      </c>
      <c r="I8" s="172">
        <v>0.85553279999999998</v>
      </c>
      <c r="J8" s="172">
        <v>0.8</v>
      </c>
      <c r="K8" s="172">
        <v>0.83488715207138475</v>
      </c>
      <c r="L8" s="172">
        <v>0.80700128686341455</v>
      </c>
      <c r="M8" s="192">
        <v>0.81192805463450712</v>
      </c>
      <c r="N8" s="192" vm="388">
        <v>0.76253700000000002</v>
      </c>
      <c r="O8" s="192" vm="389">
        <v>0.75219999999999998</v>
      </c>
      <c r="P8" s="192" vm="390">
        <v>0.72112299999999996</v>
      </c>
      <c r="Q8" s="192" vm="391">
        <v>0.75567300000000004</v>
      </c>
      <c r="R8" s="192" vm="392">
        <v>0.73313300000000003</v>
      </c>
      <c r="S8" s="192" vm="393">
        <v>0.76825699999999997</v>
      </c>
      <c r="T8" s="192" vm="394">
        <v>0.724827</v>
      </c>
      <c r="U8" s="192" vm="395">
        <v>0.72363100000000002</v>
      </c>
      <c r="V8" s="192" vm="396">
        <v>0.69374100000000005</v>
      </c>
      <c r="W8" s="192" vm="397">
        <v>0.685863</v>
      </c>
      <c r="X8" s="192" vm="398">
        <v>0.65710199999999996</v>
      </c>
      <c r="Y8" s="192" vm="399">
        <v>0.65583599999999997</v>
      </c>
      <c r="Z8" s="192" vm="400">
        <v>0.65601500000000001</v>
      </c>
      <c r="AA8" s="192" vm="781">
        <v>0.64605299999999999</v>
      </c>
      <c r="AB8" s="192" vm="853">
        <v>0.66064400000000001</v>
      </c>
      <c r="AC8" s="192" vm="911">
        <v>0.611738</v>
      </c>
      <c r="AD8" s="192" vm="970">
        <v>0.56132700000000002</v>
      </c>
      <c r="AE8" s="401">
        <v>8</v>
      </c>
      <c r="AF8" s="186" t="s">
        <v>19</v>
      </c>
    </row>
    <row r="9" spans="2:33" x14ac:dyDescent="0.2">
      <c r="B9" s="76" t="s">
        <v>3</v>
      </c>
      <c r="C9" s="277">
        <v>0.1616494</v>
      </c>
      <c r="D9" s="169">
        <v>0.1227901</v>
      </c>
      <c r="E9" s="169">
        <v>1.8976099999999999E-2</v>
      </c>
      <c r="F9" s="169">
        <v>0.10393230000000001</v>
      </c>
      <c r="G9" s="169">
        <v>0.1590859</v>
      </c>
      <c r="H9" s="169">
        <v>0.1638462</v>
      </c>
      <c r="I9" s="169">
        <v>0.14851439999999999</v>
      </c>
      <c r="J9" s="169">
        <v>0.2</v>
      </c>
      <c r="K9" s="169">
        <v>0.21288478853647491</v>
      </c>
      <c r="L9" s="169">
        <v>0.20254253493504548</v>
      </c>
      <c r="M9" s="191">
        <v>0.22916040653694797</v>
      </c>
      <c r="N9" s="191" vm="401">
        <v>0.26236900000000002</v>
      </c>
      <c r="O9" s="191" vm="402">
        <v>0.27662799999999999</v>
      </c>
      <c r="P9" s="191" vm="403">
        <v>0.30741400000000002</v>
      </c>
      <c r="Q9" s="191" vm="404">
        <v>0.27040500000000001</v>
      </c>
      <c r="R9" s="191" vm="405">
        <v>0.25041099999999999</v>
      </c>
      <c r="S9" s="191" vm="406">
        <v>0.21713399999999999</v>
      </c>
      <c r="T9" s="191" vm="407">
        <v>0.24424100000000001</v>
      </c>
      <c r="U9" s="191" vm="408">
        <v>0.27232099999999998</v>
      </c>
      <c r="V9" s="191" vm="409">
        <v>0.28218199999999999</v>
      </c>
      <c r="W9" s="191" vm="410">
        <v>0.281246</v>
      </c>
      <c r="X9" s="191" vm="411">
        <v>0.30982500000000002</v>
      </c>
      <c r="Y9" s="191" vm="412">
        <v>0.29839100000000002</v>
      </c>
      <c r="Z9" s="191" vm="413">
        <v>0.309948</v>
      </c>
      <c r="AA9" s="191" vm="782">
        <v>0.29333799999999999</v>
      </c>
      <c r="AB9" s="191" vm="854">
        <v>0.30915599999999999</v>
      </c>
      <c r="AC9" s="191" vm="912">
        <v>0.29224</v>
      </c>
      <c r="AD9" s="191" vm="971">
        <v>0.245561</v>
      </c>
      <c r="AE9" s="402">
        <v>18</v>
      </c>
      <c r="AF9" s="185" t="s">
        <v>3</v>
      </c>
    </row>
    <row r="10" spans="2:33" x14ac:dyDescent="0.2">
      <c r="B10" s="10" t="s">
        <v>5</v>
      </c>
      <c r="C10" s="278">
        <v>0.31655929999999999</v>
      </c>
      <c r="D10" s="172">
        <v>0.30291109999999999</v>
      </c>
      <c r="E10" s="172">
        <v>0.206321</v>
      </c>
      <c r="F10" s="172">
        <v>0.21517459999999999</v>
      </c>
      <c r="G10" s="172">
        <v>0.2533243</v>
      </c>
      <c r="H10" s="172">
        <v>0.24161820000000001</v>
      </c>
      <c r="I10" s="172">
        <v>0.2195172</v>
      </c>
      <c r="J10" s="172">
        <v>0.2</v>
      </c>
      <c r="K10" s="172">
        <v>0.20762816291672145</v>
      </c>
      <c r="L10" s="172">
        <v>0.18207674566928497</v>
      </c>
      <c r="M10" s="192">
        <v>0.16692536722303733</v>
      </c>
      <c r="N10" s="192" vm="414">
        <v>0.169267</v>
      </c>
      <c r="O10" s="192" vm="415">
        <v>0.16358900000000001</v>
      </c>
      <c r="P10" s="192" vm="416">
        <v>0.15318399999999999</v>
      </c>
      <c r="Q10" s="192" vm="417">
        <v>0.13281699999999999</v>
      </c>
      <c r="R10" s="192" vm="418">
        <v>0.13594200000000001</v>
      </c>
      <c r="S10" s="192" vm="419">
        <v>0.13686799999999999</v>
      </c>
      <c r="T10" s="192" vm="420">
        <v>0.13490099999999999</v>
      </c>
      <c r="U10" s="192" vm="421">
        <v>0.135488</v>
      </c>
      <c r="V10" s="192" vm="422">
        <v>0.13592499999999999</v>
      </c>
      <c r="W10" s="192" vm="423">
        <v>0.13492999999999999</v>
      </c>
      <c r="X10" s="192" vm="424">
        <v>0.133712</v>
      </c>
      <c r="Y10" s="192" vm="425">
        <v>0.130353</v>
      </c>
      <c r="Z10" s="192" vm="426">
        <v>0.12454800000000001</v>
      </c>
      <c r="AA10" s="192" vm="783">
        <v>0.11939900000000001</v>
      </c>
      <c r="AB10" s="192" vm="855">
        <v>0.110052</v>
      </c>
      <c r="AC10" s="192" vm="913">
        <v>9.5241000000000006E-2</v>
      </c>
      <c r="AD10" s="192" vm="972">
        <v>2.1069999999999998E-2</v>
      </c>
      <c r="AE10" s="401">
        <v>27</v>
      </c>
      <c r="AF10" s="186" t="s">
        <v>5</v>
      </c>
    </row>
    <row r="11" spans="2:33" x14ac:dyDescent="0.2">
      <c r="B11" s="76" t="s">
        <v>16</v>
      </c>
      <c r="C11" s="277">
        <v>2.07735</v>
      </c>
      <c r="D11" s="169">
        <v>2.103399</v>
      </c>
      <c r="E11" s="169">
        <v>2.1439620000000001</v>
      </c>
      <c r="F11" s="169">
        <v>2.291274</v>
      </c>
      <c r="G11" s="169">
        <v>2.1567029999999998</v>
      </c>
      <c r="H11" s="169">
        <v>1.8286199999999999</v>
      </c>
      <c r="I11" s="169">
        <v>1.7139720000000001</v>
      </c>
      <c r="J11" s="169">
        <v>1.8</v>
      </c>
      <c r="K11" s="169">
        <v>1.674834273166768</v>
      </c>
      <c r="L11" s="169">
        <v>1.9146800978933995</v>
      </c>
      <c r="M11" s="191">
        <v>2.1069572973388278</v>
      </c>
      <c r="N11" s="191" vm="427">
        <v>2.1531210000000001</v>
      </c>
      <c r="O11" s="191" vm="428">
        <v>2.1148120000000001</v>
      </c>
      <c r="P11" s="191" vm="429">
        <v>1.756332</v>
      </c>
      <c r="Q11" s="191" vm="430">
        <v>1.4159520000000001</v>
      </c>
      <c r="R11" s="191" vm="431">
        <v>1.447735</v>
      </c>
      <c r="S11" s="191" vm="432">
        <v>1.407014</v>
      </c>
      <c r="T11" s="191" vm="433">
        <v>1.3485419999999999</v>
      </c>
      <c r="U11" s="191" vm="434">
        <v>1.472899</v>
      </c>
      <c r="V11" s="191" vm="435">
        <v>1.4620230000000001</v>
      </c>
      <c r="W11" s="191" vm="436">
        <v>1.5379579999999999</v>
      </c>
      <c r="X11" s="191" vm="437">
        <v>1.5453870000000001</v>
      </c>
      <c r="Y11" s="191" vm="438">
        <v>1.499371</v>
      </c>
      <c r="Z11" s="191" vm="439">
        <v>1.493079</v>
      </c>
      <c r="AA11" s="191" vm="784">
        <v>1.434801</v>
      </c>
      <c r="AB11" s="191" vm="856">
        <v>1.351658</v>
      </c>
      <c r="AC11" s="191" vm="914">
        <v>1.1472329999999999</v>
      </c>
      <c r="AD11" s="191" vm="973">
        <v>0.86130200000000001</v>
      </c>
      <c r="AE11" s="402">
        <v>1</v>
      </c>
      <c r="AF11" s="185" t="s">
        <v>16</v>
      </c>
    </row>
    <row r="12" spans="2:33" x14ac:dyDescent="0.2">
      <c r="B12" s="10" t="s">
        <v>20</v>
      </c>
      <c r="C12" s="278">
        <v>0.38139030000000002</v>
      </c>
      <c r="D12" s="172">
        <v>0.37445329999999999</v>
      </c>
      <c r="E12" s="172">
        <v>8.8762400000000005E-2</v>
      </c>
      <c r="F12" s="172">
        <v>0.39562180000000002</v>
      </c>
      <c r="G12" s="172">
        <v>0.3521648</v>
      </c>
      <c r="H12" s="172">
        <v>0.342613</v>
      </c>
      <c r="I12" s="172">
        <v>0.3989724</v>
      </c>
      <c r="J12" s="172">
        <v>0.3</v>
      </c>
      <c r="K12" s="172">
        <v>0.33061871644265073</v>
      </c>
      <c r="L12" s="172">
        <v>0.34087606028309447</v>
      </c>
      <c r="M12" s="192">
        <v>0.37725024556035569</v>
      </c>
      <c r="N12" s="192" vm="440">
        <v>0.37483</v>
      </c>
      <c r="O12" s="192" vm="441">
        <v>0.356464</v>
      </c>
      <c r="P12" s="192" vm="442">
        <v>0.34714499999999998</v>
      </c>
      <c r="Q12" s="192" vm="443">
        <v>0.33527800000000002</v>
      </c>
      <c r="R12" s="192" vm="444">
        <v>0.330955</v>
      </c>
      <c r="S12" s="192" vm="445">
        <v>0.348275</v>
      </c>
      <c r="T12" s="192" vm="446">
        <v>0.34229300000000001</v>
      </c>
      <c r="U12" s="192" vm="447">
        <v>0.33595999999999998</v>
      </c>
      <c r="V12" s="192" vm="448">
        <v>0.32417499999999999</v>
      </c>
      <c r="W12" s="192" vm="449">
        <v>0.32493100000000003</v>
      </c>
      <c r="X12" s="192" vm="450">
        <v>0.31986700000000001</v>
      </c>
      <c r="Y12" s="192" vm="451">
        <v>0.30806600000000001</v>
      </c>
      <c r="Z12" s="192" vm="452">
        <v>0.30453599999999997</v>
      </c>
      <c r="AA12" s="192" vm="785">
        <v>0.30340400000000001</v>
      </c>
      <c r="AB12" s="192" vm="857">
        <v>0.290211</v>
      </c>
      <c r="AC12" s="192" vm="915">
        <v>0.27884300000000001</v>
      </c>
      <c r="AD12" s="192" vm="974">
        <v>0.27514899999999998</v>
      </c>
      <c r="AE12" s="401">
        <v>17</v>
      </c>
      <c r="AF12" s="186" t="s">
        <v>20</v>
      </c>
    </row>
    <row r="13" spans="2:33" x14ac:dyDescent="0.2">
      <c r="B13" s="76" t="s">
        <v>6</v>
      </c>
      <c r="C13" s="277">
        <v>0.28546719999999998</v>
      </c>
      <c r="D13" s="169">
        <v>0.299647</v>
      </c>
      <c r="E13" s="169">
        <v>0.2298732</v>
      </c>
      <c r="F13" s="169">
        <v>0.1947439</v>
      </c>
      <c r="G13" s="169">
        <v>0.2015489</v>
      </c>
      <c r="H13" s="169">
        <v>0.20779900000000001</v>
      </c>
      <c r="I13" s="169">
        <v>0.203704</v>
      </c>
      <c r="J13" s="169">
        <v>0.2</v>
      </c>
      <c r="K13" s="169">
        <v>4.3633524325689815E-2</v>
      </c>
      <c r="L13" s="169">
        <v>7.3240829444667629E-2</v>
      </c>
      <c r="M13" s="191">
        <v>7.0234321586176887E-2</v>
      </c>
      <c r="N13" s="191" vm="453">
        <v>6.8654999999999994E-2</v>
      </c>
      <c r="O13" s="191" vm="454">
        <v>5.7869999999999998E-2</v>
      </c>
      <c r="P13" s="191" vm="455">
        <v>4.4950999999999998E-2</v>
      </c>
      <c r="Q13" s="191" vm="456">
        <v>4.5428999999999997E-2</v>
      </c>
      <c r="R13" s="191" vm="457">
        <v>5.0539000000000001E-2</v>
      </c>
      <c r="S13" s="191" vm="458">
        <v>5.9001999999999999E-2</v>
      </c>
      <c r="T13" s="191" vm="459">
        <v>6.0222999999999999E-2</v>
      </c>
      <c r="U13" s="191" vm="460">
        <v>5.7851E-2</v>
      </c>
      <c r="V13" s="191" vm="461">
        <v>5.6413999999999999E-2</v>
      </c>
      <c r="W13" s="191" vm="462">
        <v>5.8938999999999998E-2</v>
      </c>
      <c r="X13" s="191" vm="463">
        <v>5.7615E-2</v>
      </c>
      <c r="Y13" s="343" vm="464">
        <v>5.4754999999999998E-2</v>
      </c>
      <c r="Z13" s="343" vm="465">
        <v>5.1055999999999997E-2</v>
      </c>
      <c r="AA13" s="343" vm="786">
        <v>4.8155000000000003E-2</v>
      </c>
      <c r="AB13" s="343" vm="858">
        <v>4.0467000000000003E-2</v>
      </c>
      <c r="AC13" s="343" vm="916">
        <v>4.0648999999999998E-2</v>
      </c>
      <c r="AD13" s="343" vm="975">
        <v>3.5349999999999999E-2</v>
      </c>
      <c r="AE13" s="402">
        <v>26</v>
      </c>
      <c r="AF13" s="185" t="s">
        <v>6</v>
      </c>
    </row>
    <row r="14" spans="2:33" x14ac:dyDescent="0.2">
      <c r="B14" s="10" t="s">
        <v>23</v>
      </c>
      <c r="C14" s="278">
        <v>1.2784709999999999</v>
      </c>
      <c r="D14" s="172">
        <v>1.35653</v>
      </c>
      <c r="E14" s="172">
        <v>1.300584</v>
      </c>
      <c r="F14" s="172">
        <v>1.3099769999999999</v>
      </c>
      <c r="G14" s="172">
        <v>1.379588</v>
      </c>
      <c r="H14" s="172">
        <v>1.402601</v>
      </c>
      <c r="I14" s="172">
        <v>1.142563</v>
      </c>
      <c r="J14" s="172">
        <v>1</v>
      </c>
      <c r="K14" s="172">
        <v>1.0263745106714501</v>
      </c>
      <c r="L14" s="172">
        <v>1.0938979135818916</v>
      </c>
      <c r="M14" s="192">
        <v>1.1521249920676147</v>
      </c>
      <c r="N14" s="192" vm="466">
        <v>1.181586</v>
      </c>
      <c r="O14" s="192" vm="467">
        <v>1.2757270000000001</v>
      </c>
      <c r="P14" s="192" vm="468">
        <v>1.069248</v>
      </c>
      <c r="Q14" s="192" vm="469">
        <v>0.89824999999999999</v>
      </c>
      <c r="R14" s="192" vm="470">
        <v>0.90927000000000002</v>
      </c>
      <c r="S14" s="192" vm="471">
        <v>0.84379300000000002</v>
      </c>
      <c r="T14" s="192" vm="472">
        <v>0.83824500000000002</v>
      </c>
      <c r="U14" s="192" vm="473">
        <v>0.92732700000000001</v>
      </c>
      <c r="V14" s="192" vm="474">
        <v>0.92069999999999996</v>
      </c>
      <c r="W14" s="192" vm="475">
        <v>0.71760999999999997</v>
      </c>
      <c r="X14" s="192" vm="476">
        <v>0.71203300000000003</v>
      </c>
      <c r="Y14" s="192" vm="477">
        <v>0.64776500000000004</v>
      </c>
      <c r="Z14" s="192" vm="478">
        <v>0.58693300000000004</v>
      </c>
      <c r="AA14" s="192" vm="787">
        <v>0.55697300000000005</v>
      </c>
      <c r="AB14" s="192" vm="859">
        <v>0.455206</v>
      </c>
      <c r="AC14" s="192" vm="917">
        <v>0.40020800000000001</v>
      </c>
      <c r="AD14" s="192" vm="976">
        <v>0.34584599999999999</v>
      </c>
      <c r="AE14" s="401">
        <v>14</v>
      </c>
      <c r="AF14" s="186" t="s">
        <v>23</v>
      </c>
    </row>
    <row r="15" spans="2:33" x14ac:dyDescent="0.2">
      <c r="B15" s="76" t="s">
        <v>17</v>
      </c>
      <c r="C15" s="277">
        <v>0.71564729999999999</v>
      </c>
      <c r="D15" s="169">
        <v>0.6693211</v>
      </c>
      <c r="E15" s="169">
        <v>0.90605539999999996</v>
      </c>
      <c r="F15" s="169">
        <v>0.93029680000000003</v>
      </c>
      <c r="G15" s="169">
        <v>1.033147</v>
      </c>
      <c r="H15" s="169">
        <v>0.75809700000000002</v>
      </c>
      <c r="I15" s="169">
        <v>1.0039089999999999</v>
      </c>
      <c r="J15" s="169">
        <v>0.9</v>
      </c>
      <c r="K15" s="169">
        <v>0.82390187406933757</v>
      </c>
      <c r="L15" s="169">
        <v>0.87344449962264303</v>
      </c>
      <c r="M15" s="191">
        <v>0.8512248654025778</v>
      </c>
      <c r="N15" s="191" vm="479">
        <v>0.82162100000000005</v>
      </c>
      <c r="O15" s="191" vm="480">
        <v>0.83456900000000001</v>
      </c>
      <c r="P15" s="191" vm="481">
        <v>0.79755200000000004</v>
      </c>
      <c r="Q15" s="191" vm="482">
        <v>0.7641</v>
      </c>
      <c r="R15" s="191" vm="483">
        <v>0.67998099999999995</v>
      </c>
      <c r="S15" s="191" vm="484">
        <v>0.70484100000000005</v>
      </c>
      <c r="T15" s="191" vm="485">
        <v>0.69858600000000004</v>
      </c>
      <c r="U15" s="191" vm="486">
        <v>0.708789</v>
      </c>
      <c r="V15" s="191" vm="487">
        <v>0.73856299999999997</v>
      </c>
      <c r="W15" s="191" vm="488">
        <v>0.77734800000000004</v>
      </c>
      <c r="X15" s="191" vm="489">
        <v>0.79658799999999996</v>
      </c>
      <c r="Y15" s="191" vm="490">
        <v>0.81400399999999995</v>
      </c>
      <c r="Z15" s="191" vm="491">
        <v>0.81032400000000004</v>
      </c>
      <c r="AA15" s="191" vm="788">
        <v>0.81864700000000001</v>
      </c>
      <c r="AB15" s="191" vm="860">
        <v>0.84597999999999995</v>
      </c>
      <c r="AC15" s="191" vm="918">
        <v>0.81267</v>
      </c>
      <c r="AD15" s="191" vm="977">
        <v>0.76129899999999995</v>
      </c>
      <c r="AE15" s="402">
        <v>4</v>
      </c>
      <c r="AF15" s="185" t="s">
        <v>17</v>
      </c>
    </row>
    <row r="16" spans="2:33" x14ac:dyDescent="0.2">
      <c r="B16" s="10" t="s">
        <v>21</v>
      </c>
      <c r="C16" s="278">
        <v>0.39668609999999999</v>
      </c>
      <c r="D16" s="172">
        <v>0.38513890000000001</v>
      </c>
      <c r="E16" s="172">
        <v>0.37208210000000003</v>
      </c>
      <c r="F16" s="172">
        <v>0.41705819999999999</v>
      </c>
      <c r="G16" s="172">
        <v>0.44935530000000001</v>
      </c>
      <c r="H16" s="172">
        <v>0.4356199</v>
      </c>
      <c r="I16" s="172">
        <v>0.4232823</v>
      </c>
      <c r="J16" s="172">
        <v>0.4</v>
      </c>
      <c r="K16" s="172">
        <v>0.38744349523069876</v>
      </c>
      <c r="L16" s="172">
        <v>0.39225929279561655</v>
      </c>
      <c r="M16" s="192">
        <v>0.40985808636894111</v>
      </c>
      <c r="N16" s="192" vm="492">
        <v>0.41072999999999998</v>
      </c>
      <c r="O16" s="192" vm="493">
        <v>0.39849800000000002</v>
      </c>
      <c r="P16" s="192" vm="494">
        <v>0.31454399999999999</v>
      </c>
      <c r="Q16" s="192" vm="495">
        <v>0.28747200000000001</v>
      </c>
      <c r="R16" s="192" vm="496">
        <v>0.279945</v>
      </c>
      <c r="S16" s="192" vm="497">
        <v>0.26443899999999998</v>
      </c>
      <c r="T16" s="192" vm="498">
        <v>0.26049699999999998</v>
      </c>
      <c r="U16" s="192" vm="499">
        <v>0.262179</v>
      </c>
      <c r="V16" s="192" vm="500">
        <v>0.24685099999999999</v>
      </c>
      <c r="W16" s="192" vm="501">
        <v>0.23680699999999999</v>
      </c>
      <c r="X16" s="192" vm="502">
        <v>0.239228</v>
      </c>
      <c r="Y16" s="192" vm="503">
        <v>0.23449600000000001</v>
      </c>
      <c r="Z16" s="192" vm="504">
        <v>0.237985</v>
      </c>
      <c r="AA16" s="192" vm="789">
        <v>0.23789399999999999</v>
      </c>
      <c r="AB16" s="192" vm="861">
        <v>0.23511899999999999</v>
      </c>
      <c r="AC16" s="192" vm="919">
        <v>0.230796</v>
      </c>
      <c r="AD16" s="192" vm="978">
        <v>0.22371099999999999</v>
      </c>
      <c r="AE16" s="401">
        <v>20</v>
      </c>
      <c r="AF16" s="186" t="s">
        <v>21</v>
      </c>
    </row>
    <row r="17" spans="2:32" x14ac:dyDescent="0.2">
      <c r="B17" s="76" t="s">
        <v>22</v>
      </c>
      <c r="C17" s="277">
        <v>0.4165759</v>
      </c>
      <c r="D17" s="169">
        <v>0.441054</v>
      </c>
      <c r="E17" s="169">
        <v>0.3896135</v>
      </c>
      <c r="F17" s="169">
        <v>0.3920208</v>
      </c>
      <c r="G17" s="169">
        <v>0.34959639999999997</v>
      </c>
      <c r="H17" s="169">
        <v>0.25041619999999998</v>
      </c>
      <c r="I17" s="169">
        <v>0.1782617</v>
      </c>
      <c r="J17" s="169">
        <v>0.2</v>
      </c>
      <c r="K17" s="169">
        <v>0.15615858432502483</v>
      </c>
      <c r="L17" s="169">
        <v>0.2633917089480699</v>
      </c>
      <c r="M17" s="191">
        <v>0.26924713512244508</v>
      </c>
      <c r="N17" s="191" vm="505">
        <v>0.27292100000000002</v>
      </c>
      <c r="O17" s="191" vm="506">
        <v>0.27707399999999999</v>
      </c>
      <c r="P17" s="191" vm="507">
        <v>0.29151100000000002</v>
      </c>
      <c r="Q17" s="191" vm="508">
        <v>0.28464899999999999</v>
      </c>
      <c r="R17" s="191" vm="509">
        <v>0.271339</v>
      </c>
      <c r="S17" s="191" vm="510">
        <v>0.27954200000000001</v>
      </c>
      <c r="T17" s="191" vm="511">
        <v>0.28643200000000002</v>
      </c>
      <c r="U17" s="191" vm="512">
        <v>0.27673500000000001</v>
      </c>
      <c r="V17" s="191" vm="513">
        <v>0.27412300000000001</v>
      </c>
      <c r="W17" s="191" vm="514">
        <v>0.26714500000000002</v>
      </c>
      <c r="X17" s="191" vm="515">
        <v>0.25584899999999999</v>
      </c>
      <c r="Y17" s="191" vm="516">
        <v>0.258266</v>
      </c>
      <c r="Z17" s="191" vm="517">
        <v>0.26738000000000001</v>
      </c>
      <c r="AA17" s="191" vm="790">
        <v>0.25676500000000002</v>
      </c>
      <c r="AB17" s="191" vm="862">
        <v>0.23375299999999999</v>
      </c>
      <c r="AC17" s="191" vm="920">
        <v>0.22828699999999999</v>
      </c>
      <c r="AD17" s="191" vm="979">
        <v>0.23064799999999999</v>
      </c>
      <c r="AE17" s="402">
        <v>19</v>
      </c>
      <c r="AF17" s="185" t="s">
        <v>22</v>
      </c>
    </row>
    <row r="18" spans="2:32" x14ac:dyDescent="0.2">
      <c r="B18" s="10" t="s">
        <v>42</v>
      </c>
      <c r="C18" s="278"/>
      <c r="D18" s="172"/>
      <c r="E18" s="172"/>
      <c r="F18" s="172"/>
      <c r="G18" s="172"/>
      <c r="H18" s="172"/>
      <c r="I18" s="172"/>
      <c r="J18" s="172">
        <v>0.8</v>
      </c>
      <c r="K18" s="172">
        <v>0.99362836473550176</v>
      </c>
      <c r="L18" s="172">
        <v>1.0470307251765059</v>
      </c>
      <c r="M18" s="192">
        <v>1.0680742887024246</v>
      </c>
      <c r="N18" s="192" vm="518">
        <v>1.0826769999999999</v>
      </c>
      <c r="O18" s="192" vm="519">
        <v>1.087431</v>
      </c>
      <c r="P18" s="192" vm="520">
        <v>1.046527</v>
      </c>
      <c r="Q18" s="192" vm="521">
        <v>0.84517200000000003</v>
      </c>
      <c r="R18" s="192" vm="522">
        <v>0.82962199999999997</v>
      </c>
      <c r="S18" s="192" vm="523">
        <v>0.82302200000000003</v>
      </c>
      <c r="T18" s="192" vm="524">
        <v>0.78225599999999995</v>
      </c>
      <c r="U18" s="192" vm="525">
        <v>0.78245500000000001</v>
      </c>
      <c r="V18" s="192" vm="526">
        <v>0.83881600000000001</v>
      </c>
      <c r="W18" s="192" vm="527">
        <v>0.81753100000000001</v>
      </c>
      <c r="X18" s="192" vm="528">
        <v>0.82714600000000005</v>
      </c>
      <c r="Y18" s="192" vm="529">
        <v>0.86225700000000005</v>
      </c>
      <c r="Z18" s="192" vm="530">
        <v>0.78819399999999995</v>
      </c>
      <c r="AA18" s="192" vm="791">
        <v>0.77181</v>
      </c>
      <c r="AB18" s="192" vm="863">
        <v>0.73536400000000002</v>
      </c>
      <c r="AC18" s="192" vm="921">
        <v>0.662134</v>
      </c>
      <c r="AD18" s="192" vm="980">
        <v>0.60780500000000004</v>
      </c>
      <c r="AE18" s="401">
        <v>6</v>
      </c>
      <c r="AF18" s="186" t="s">
        <v>42</v>
      </c>
    </row>
    <row r="19" spans="2:32" x14ac:dyDescent="0.2">
      <c r="B19" s="76" t="s">
        <v>24</v>
      </c>
      <c r="C19" s="277">
        <v>0.45612170000000002</v>
      </c>
      <c r="D19" s="169">
        <v>0.43412440000000002</v>
      </c>
      <c r="E19" s="169">
        <v>0.43980269999999999</v>
      </c>
      <c r="F19" s="169">
        <v>0.47200530000000002</v>
      </c>
      <c r="G19" s="169">
        <v>0.55573280000000003</v>
      </c>
      <c r="H19" s="169">
        <v>0.55912919999999999</v>
      </c>
      <c r="I19" s="169">
        <v>0.56707700000000005</v>
      </c>
      <c r="J19" s="169">
        <v>0.5</v>
      </c>
      <c r="K19" s="169">
        <v>0.56798342371405219</v>
      </c>
      <c r="L19" s="169">
        <v>0.55062174688701948</v>
      </c>
      <c r="M19" s="191">
        <v>0.5570824960705848</v>
      </c>
      <c r="N19" s="191" vm="531">
        <v>0.55948200000000003</v>
      </c>
      <c r="O19" s="191" vm="532">
        <v>0.57151200000000002</v>
      </c>
      <c r="P19" s="191" vm="533">
        <v>0.55571899999999996</v>
      </c>
      <c r="Q19" s="191" vm="534">
        <v>0.555585</v>
      </c>
      <c r="R19" s="191" vm="535">
        <v>0.55241799999999996</v>
      </c>
      <c r="S19" s="191" vm="536">
        <v>0.56964199999999998</v>
      </c>
      <c r="T19" s="191" vm="537">
        <v>0.61217999999999995</v>
      </c>
      <c r="U19" s="191" vm="538">
        <v>0.60158100000000003</v>
      </c>
      <c r="V19" s="191" vm="539">
        <v>0.59431999999999996</v>
      </c>
      <c r="W19" s="191" vm="540">
        <v>0.60331500000000005</v>
      </c>
      <c r="X19" s="191" vm="541">
        <v>0.61859200000000003</v>
      </c>
      <c r="Y19" s="191" vm="542">
        <v>0.60417200000000004</v>
      </c>
      <c r="Z19" s="191" vm="543">
        <v>0.61403700000000005</v>
      </c>
      <c r="AA19" s="191" vm="792">
        <v>0.59482999999999997</v>
      </c>
      <c r="AB19" s="191" vm="864">
        <v>0.59521800000000002</v>
      </c>
      <c r="AC19" s="191" vm="922">
        <v>0.58836299999999997</v>
      </c>
      <c r="AD19" s="191" vm="981">
        <v>0.55628599999999995</v>
      </c>
      <c r="AE19" s="402">
        <v>9</v>
      </c>
      <c r="AF19" s="185" t="s">
        <v>24</v>
      </c>
    </row>
    <row r="20" spans="2:32" x14ac:dyDescent="0.2">
      <c r="B20" s="10" t="s">
        <v>4</v>
      </c>
      <c r="C20" s="278">
        <v>2.343493</v>
      </c>
      <c r="D20" s="172">
        <v>2.270721</v>
      </c>
      <c r="E20" s="172">
        <v>2.0262549999999999</v>
      </c>
      <c r="F20" s="172">
        <v>2.0078420000000001</v>
      </c>
      <c r="G20" s="172">
        <v>1.9305969999999999</v>
      </c>
      <c r="H20" s="172">
        <v>1.993646</v>
      </c>
      <c r="I20" s="172">
        <v>2.0212889999999999</v>
      </c>
      <c r="J20" s="172">
        <v>1.8</v>
      </c>
      <c r="K20" s="172">
        <v>1.6978891675359593</v>
      </c>
      <c r="L20" s="172">
        <v>1.7313225281365172</v>
      </c>
      <c r="M20" s="192">
        <v>1.4343232215961419</v>
      </c>
      <c r="N20" s="192" vm="544">
        <v>1.303123</v>
      </c>
      <c r="O20" s="192" vm="545">
        <v>1.4379059999999999</v>
      </c>
      <c r="P20" s="192" vm="546">
        <v>1.417179</v>
      </c>
      <c r="Q20" s="192" vm="547">
        <v>1.1501699999999999</v>
      </c>
      <c r="R20" s="192" vm="548">
        <v>0.93725400000000003</v>
      </c>
      <c r="S20" s="192" vm="549">
        <v>0.81327000000000005</v>
      </c>
      <c r="T20" s="192" vm="550">
        <v>0.70734600000000003</v>
      </c>
      <c r="U20" s="192" vm="551">
        <v>0.59921400000000002</v>
      </c>
      <c r="V20" s="192" vm="552">
        <v>0.674377</v>
      </c>
      <c r="W20" s="192" vm="553">
        <v>0.64031800000000005</v>
      </c>
      <c r="X20" s="192" vm="554">
        <v>0.61113499999999998</v>
      </c>
      <c r="Y20" s="192" vm="555">
        <v>0.60603399999999996</v>
      </c>
      <c r="Z20" s="192" vm="556">
        <v>0.57946699999999995</v>
      </c>
      <c r="AA20" s="192" vm="793">
        <v>0.50180800000000003</v>
      </c>
      <c r="AB20" s="192" vm="865">
        <v>0.51388599999999995</v>
      </c>
      <c r="AC20" s="192" vm="923">
        <v>0.45892899999999998</v>
      </c>
      <c r="AD20" s="192" vm="982">
        <v>0.41941200000000001</v>
      </c>
      <c r="AE20" s="401">
        <v>11</v>
      </c>
      <c r="AF20" s="186" t="s">
        <v>4</v>
      </c>
    </row>
    <row r="21" spans="2:32" x14ac:dyDescent="0.2">
      <c r="B21" s="76" t="s">
        <v>8</v>
      </c>
      <c r="C21" s="277">
        <v>0</v>
      </c>
      <c r="D21" s="169">
        <v>0</v>
      </c>
      <c r="E21" s="169">
        <v>2.2480900000000002E-2</v>
      </c>
      <c r="F21" s="169">
        <v>9.4331799999999993E-2</v>
      </c>
      <c r="G21" s="169">
        <v>0.15219820000000001</v>
      </c>
      <c r="H21" s="169">
        <v>0.3393292</v>
      </c>
      <c r="I21" s="169">
        <v>0.3164862</v>
      </c>
      <c r="J21" s="169">
        <v>0.3</v>
      </c>
      <c r="K21" s="169">
        <v>0.24375440911551494</v>
      </c>
      <c r="L21" s="169">
        <v>0.30809925348385808</v>
      </c>
      <c r="M21" s="191">
        <v>0.29334673464071698</v>
      </c>
      <c r="N21" s="191" vm="557">
        <v>0.28514</v>
      </c>
      <c r="O21" s="191" vm="558">
        <v>0.26422400000000001</v>
      </c>
      <c r="P21" s="191" vm="559">
        <v>0.21457999999999999</v>
      </c>
      <c r="Q21" s="191" vm="560">
        <v>0.21612700000000001</v>
      </c>
      <c r="R21" s="191" vm="561">
        <v>0.33856199999999997</v>
      </c>
      <c r="S21" s="191" vm="562">
        <v>0.46304800000000002</v>
      </c>
      <c r="T21" s="191" vm="563">
        <v>0.42630000000000001</v>
      </c>
      <c r="U21" s="191" vm="564">
        <v>0.45141300000000001</v>
      </c>
      <c r="V21" s="191" vm="565">
        <v>0.43985800000000003</v>
      </c>
      <c r="W21" s="191" vm="566">
        <v>0.45120300000000002</v>
      </c>
      <c r="X21" s="191" vm="567">
        <v>0.455932</v>
      </c>
      <c r="Y21" s="191" vm="568">
        <v>0.41819000000000001</v>
      </c>
      <c r="Z21" s="191" vm="569">
        <v>0.39720299999999997</v>
      </c>
      <c r="AA21" s="191" vm="794">
        <v>0.37945699999999999</v>
      </c>
      <c r="AB21" s="191" vm="866">
        <v>0.39594099999999999</v>
      </c>
      <c r="AC21" s="191" vm="924">
        <v>0.36737599999999998</v>
      </c>
      <c r="AD21" s="191" vm="983">
        <v>0.31877800000000001</v>
      </c>
      <c r="AE21" s="402">
        <v>15</v>
      </c>
      <c r="AF21" s="185" t="s">
        <v>8</v>
      </c>
    </row>
    <row r="22" spans="2:32" x14ac:dyDescent="0.2">
      <c r="B22" s="10" t="s">
        <v>9</v>
      </c>
      <c r="C22" s="278">
        <v>0.73167190000000004</v>
      </c>
      <c r="D22" s="172">
        <v>0.70859349999999999</v>
      </c>
      <c r="E22" s="172">
        <v>0.82404319999999998</v>
      </c>
      <c r="F22" s="172">
        <v>0.76955899999999999</v>
      </c>
      <c r="G22" s="172">
        <v>0.68487450000000005</v>
      </c>
      <c r="H22" s="172">
        <v>0.66597280000000003</v>
      </c>
      <c r="I22" s="172">
        <v>0.66064480000000003</v>
      </c>
      <c r="J22" s="172">
        <v>0.7</v>
      </c>
      <c r="K22" s="172">
        <v>0.73382286155198073</v>
      </c>
      <c r="L22" s="172">
        <v>0.7828038454911509</v>
      </c>
      <c r="M22" s="192">
        <v>0.47597844261551708</v>
      </c>
      <c r="N22" s="192" vm="570">
        <v>9.4370999999999997E-2</v>
      </c>
      <c r="O22" s="192" vm="571">
        <v>0.102856</v>
      </c>
      <c r="P22" s="192" vm="572">
        <v>4.4687999999999999E-2</v>
      </c>
      <c r="Q22" s="192" vm="573">
        <v>4.2890999999999999E-2</v>
      </c>
      <c r="R22" s="192" vm="574">
        <v>4.5029E-2</v>
      </c>
      <c r="S22" s="192" vm="575">
        <v>4.5539000000000003E-2</v>
      </c>
      <c r="T22" s="192" vm="576">
        <v>4.6063E-2</v>
      </c>
      <c r="U22" s="192" vm="577">
        <v>8.7197999999999998E-2</v>
      </c>
      <c r="V22" s="192" vm="578">
        <v>0.10044699999999999</v>
      </c>
      <c r="W22" s="192" vm="579">
        <v>8.4956000000000004E-2</v>
      </c>
      <c r="X22" s="192" vm="580">
        <v>8.6513999999999994E-2</v>
      </c>
      <c r="Y22" s="192" vm="581">
        <v>8.1498000000000001E-2</v>
      </c>
      <c r="Z22" s="192" vm="582">
        <v>8.4602999999999998E-2</v>
      </c>
      <c r="AA22" s="192" vm="795">
        <v>7.8192999999999999E-2</v>
      </c>
      <c r="AB22" s="192" vm="867">
        <v>0.104951</v>
      </c>
      <c r="AC22" s="192" vm="925">
        <v>0.12117700000000001</v>
      </c>
      <c r="AD22" s="192" vm="984">
        <v>0.10101400000000001</v>
      </c>
      <c r="AE22" s="401">
        <v>24</v>
      </c>
      <c r="AF22" s="186" t="s">
        <v>9</v>
      </c>
    </row>
    <row r="23" spans="2:32" x14ac:dyDescent="0.2">
      <c r="B23" s="76" t="s">
        <v>25</v>
      </c>
      <c r="C23" s="277">
        <v>0.13911989999999999</v>
      </c>
      <c r="D23" s="169">
        <v>0.13740930000000001</v>
      </c>
      <c r="E23" s="169">
        <v>0.13856450000000001</v>
      </c>
      <c r="F23" s="169">
        <v>0.1390662</v>
      </c>
      <c r="G23" s="169">
        <v>0.13037180000000001</v>
      </c>
      <c r="H23" s="169">
        <v>0.121987</v>
      </c>
      <c r="I23" s="169">
        <v>0.1262499</v>
      </c>
      <c r="J23" s="169">
        <v>0.1</v>
      </c>
      <c r="K23" s="169">
        <v>0.114995533768979</v>
      </c>
      <c r="L23" s="169">
        <v>0.11049286921658824</v>
      </c>
      <c r="M23" s="191">
        <v>0.10535654783390495</v>
      </c>
      <c r="N23" s="191" vm="583">
        <v>0.107214</v>
      </c>
      <c r="O23" s="191" vm="584">
        <v>0.17750199999999999</v>
      </c>
      <c r="P23" s="191" vm="585">
        <v>0.16816</v>
      </c>
      <c r="Q23" s="191" vm="586">
        <v>0.187337</v>
      </c>
      <c r="R23" s="191" vm="587">
        <v>0.15546699999999999</v>
      </c>
      <c r="S23" s="191" vm="588">
        <v>0.144264</v>
      </c>
      <c r="T23" s="191" vm="589">
        <v>0.13295699999999999</v>
      </c>
      <c r="U23" s="191" vm="590">
        <v>0.14204</v>
      </c>
      <c r="V23" s="191" vm="591">
        <v>0.13441600000000001</v>
      </c>
      <c r="W23" s="191" vm="592">
        <v>0.1283</v>
      </c>
      <c r="X23" s="191" vm="593">
        <v>0.120378</v>
      </c>
      <c r="Y23" s="191" vm="594">
        <v>0.11600199999999999</v>
      </c>
      <c r="Z23" s="191" vm="595">
        <v>0.11298999999999999</v>
      </c>
      <c r="AA23" s="191" vm="796">
        <v>0.10942300000000001</v>
      </c>
      <c r="AB23" s="191" vm="868">
        <v>0.107044</v>
      </c>
      <c r="AC23" s="191" vm="926">
        <v>9.5491999999999994E-2</v>
      </c>
      <c r="AD23" s="191" vm="985">
        <v>8.9569999999999997E-2</v>
      </c>
      <c r="AE23" s="402">
        <v>25</v>
      </c>
      <c r="AF23" s="185" t="s">
        <v>25</v>
      </c>
    </row>
    <row r="24" spans="2:32" x14ac:dyDescent="0.2">
      <c r="B24" s="10" t="s">
        <v>7</v>
      </c>
      <c r="C24" s="278">
        <v>0.16199859999999999</v>
      </c>
      <c r="D24" s="172">
        <v>0.30257420000000002</v>
      </c>
      <c r="E24" s="172">
        <v>0.31271680000000002</v>
      </c>
      <c r="F24" s="172">
        <v>0.31091679999999999</v>
      </c>
      <c r="G24" s="172">
        <v>0.39689849999999999</v>
      </c>
      <c r="H24" s="172">
        <v>0.38854509999999998</v>
      </c>
      <c r="I24" s="172">
        <v>0.39367950000000002</v>
      </c>
      <c r="J24" s="172">
        <v>0.4</v>
      </c>
      <c r="K24" s="172">
        <v>0.44970142717773642</v>
      </c>
      <c r="L24" s="172">
        <v>0.76309416822191378</v>
      </c>
      <c r="M24" s="192">
        <v>0.52451532582529559</v>
      </c>
      <c r="N24" s="192" vm="596">
        <v>0.57789999999999997</v>
      </c>
      <c r="O24" s="192" vm="597">
        <v>0.63262799999999997</v>
      </c>
      <c r="P24" s="192" vm="598">
        <v>0.56427499999999997</v>
      </c>
      <c r="Q24" s="192" vm="599">
        <v>0.45640399999999998</v>
      </c>
      <c r="R24" s="192" vm="600">
        <v>0.462422</v>
      </c>
      <c r="S24" s="192" vm="601">
        <v>0.46193499999999998</v>
      </c>
      <c r="T24" s="192" vm="602">
        <v>0.40909600000000002</v>
      </c>
      <c r="U24" s="192" vm="603">
        <v>0.38808399999999998</v>
      </c>
      <c r="V24" s="192" vm="604">
        <v>0.36925799999999998</v>
      </c>
      <c r="W24" s="192" vm="605">
        <v>0.36101</v>
      </c>
      <c r="X24" s="192" vm="606">
        <v>0.35591</v>
      </c>
      <c r="Y24" s="192" vm="607">
        <v>0.34302199999999999</v>
      </c>
      <c r="Z24" s="192" vm="608">
        <v>0.32461699999999999</v>
      </c>
      <c r="AA24" s="192" vm="797">
        <v>0.31272299999999997</v>
      </c>
      <c r="AB24" s="192" vm="869">
        <v>0.29871900000000001</v>
      </c>
      <c r="AC24" s="192" vm="927">
        <v>0.280806</v>
      </c>
      <c r="AD24" s="192" vm="986">
        <v>0.28856100000000001</v>
      </c>
      <c r="AE24" s="401">
        <v>16</v>
      </c>
      <c r="AF24" s="186" t="s">
        <v>7</v>
      </c>
    </row>
    <row r="25" spans="2:32" x14ac:dyDescent="0.2">
      <c r="B25" s="76" t="s">
        <v>10</v>
      </c>
      <c r="C25" s="277">
        <v>2.25854</v>
      </c>
      <c r="D25" s="169">
        <v>2.157769</v>
      </c>
      <c r="E25" s="169">
        <v>2.1774450000000001</v>
      </c>
      <c r="F25" s="169">
        <v>2.2613539999999999</v>
      </c>
      <c r="G25" s="169">
        <v>2.3814299999999999</v>
      </c>
      <c r="H25" s="169">
        <v>2.2114850000000001</v>
      </c>
      <c r="I25" s="169">
        <v>2.0499130000000001</v>
      </c>
      <c r="J25" s="169">
        <v>1.9</v>
      </c>
      <c r="K25" s="169">
        <v>1.9721133355424654</v>
      </c>
      <c r="L25" s="169">
        <v>1.6550410111462319</v>
      </c>
      <c r="M25" s="191">
        <v>1.6576463766313794</v>
      </c>
      <c r="N25" s="191" vm="609">
        <v>1.7243170000000001</v>
      </c>
      <c r="O25" s="191" vm="610">
        <v>1.5860829999999999</v>
      </c>
      <c r="P25" s="191" vm="611">
        <v>1.5564260000000001</v>
      </c>
      <c r="Q25" s="191" vm="612">
        <v>1.50848</v>
      </c>
      <c r="R25" s="191" vm="613">
        <v>1.2831250000000001</v>
      </c>
      <c r="S25" s="191" vm="614">
        <v>1.3428329999999999</v>
      </c>
      <c r="T25" s="191" vm="615">
        <v>1.1838120000000001</v>
      </c>
      <c r="U25" s="191" vm="616">
        <v>1.0829930000000001</v>
      </c>
      <c r="V25" s="191" vm="617">
        <v>1.081393</v>
      </c>
      <c r="W25" s="191" vm="618">
        <v>1.086212</v>
      </c>
      <c r="X25" s="191" vm="619">
        <v>1.070643</v>
      </c>
      <c r="Y25" s="191" vm="620">
        <v>1.0358860000000001</v>
      </c>
      <c r="Z25" s="191" vm="621">
        <v>1.009423</v>
      </c>
      <c r="AA25" s="191" vm="798">
        <v>0.96302399999999999</v>
      </c>
      <c r="AB25" s="191" vm="870">
        <v>0.91658899999999999</v>
      </c>
      <c r="AC25" s="191" vm="928">
        <v>0.71092599999999995</v>
      </c>
      <c r="AD25" s="191" vm="987">
        <v>0.63441599999999998</v>
      </c>
      <c r="AE25" s="402">
        <v>5</v>
      </c>
      <c r="AF25" s="185" t="s">
        <v>10</v>
      </c>
    </row>
    <row r="26" spans="2:32" x14ac:dyDescent="0.2">
      <c r="B26" s="10" t="s">
        <v>18</v>
      </c>
      <c r="C26" s="278">
        <v>1.3293550000000001</v>
      </c>
      <c r="D26" s="172">
        <v>1.4692499999999999</v>
      </c>
      <c r="E26" s="172">
        <v>1.2882880000000001</v>
      </c>
      <c r="F26" s="172">
        <v>1.3838619999999999</v>
      </c>
      <c r="G26" s="172">
        <v>1.4513469999999999</v>
      </c>
      <c r="H26" s="172">
        <v>1.391521</v>
      </c>
      <c r="I26" s="172">
        <v>1.3014509999999999</v>
      </c>
      <c r="J26" s="172">
        <v>1.1000000000000001</v>
      </c>
      <c r="K26" s="172">
        <v>1.1528190877314866</v>
      </c>
      <c r="L26" s="172">
        <v>1.1883062722950573</v>
      </c>
      <c r="M26" s="192">
        <v>1.2124066868398433</v>
      </c>
      <c r="N26" s="192" vm="622">
        <v>1.23566</v>
      </c>
      <c r="O26" s="192" vm="623">
        <v>1.2303569999999999</v>
      </c>
      <c r="P26" s="192" vm="624">
        <v>1.202723</v>
      </c>
      <c r="Q26" s="192" vm="625">
        <v>1.123804</v>
      </c>
      <c r="R26" s="192" vm="626">
        <v>1.1195470000000001</v>
      </c>
      <c r="S26" s="192" vm="627">
        <v>1.0812489999999999</v>
      </c>
      <c r="T26" s="192" vm="628">
        <v>0.99775499999999995</v>
      </c>
      <c r="U26" s="192" vm="629">
        <v>0.92753099999999999</v>
      </c>
      <c r="V26" s="192" vm="630">
        <v>0.97608600000000001</v>
      </c>
      <c r="W26" s="192" vm="631">
        <v>1.014626</v>
      </c>
      <c r="X26" s="192" vm="632">
        <v>1.0109589999999999</v>
      </c>
      <c r="Y26" s="192" vm="633">
        <v>1.0401739999999999</v>
      </c>
      <c r="Z26" s="192" vm="634">
        <v>1.043558</v>
      </c>
      <c r="AA26" s="192" vm="799">
        <v>1.0129699999999999</v>
      </c>
      <c r="AB26" s="192" vm="871">
        <v>0.93267</v>
      </c>
      <c r="AC26" s="192" vm="929">
        <v>0.87481200000000003</v>
      </c>
      <c r="AD26" s="192" vm="988">
        <v>0.80747000000000002</v>
      </c>
      <c r="AE26" s="401">
        <v>2</v>
      </c>
      <c r="AF26" s="186" t="s">
        <v>18</v>
      </c>
    </row>
    <row r="27" spans="2:32" x14ac:dyDescent="0.2">
      <c r="B27" s="76" t="s">
        <v>26</v>
      </c>
      <c r="C27" s="277">
        <v>0.70157990000000003</v>
      </c>
      <c r="D27" s="169">
        <v>0.69325530000000002</v>
      </c>
      <c r="E27" s="169">
        <v>0.68540639999999997</v>
      </c>
      <c r="F27" s="169">
        <v>0.70953339999999998</v>
      </c>
      <c r="G27" s="169">
        <v>0.70699449999999997</v>
      </c>
      <c r="H27" s="169">
        <v>0.80545820000000001</v>
      </c>
      <c r="I27" s="169">
        <v>0.86298699999999995</v>
      </c>
      <c r="J27" s="169">
        <v>0.9</v>
      </c>
      <c r="K27" s="169">
        <v>0.92272297265947234</v>
      </c>
      <c r="L27" s="169">
        <v>0.85242030611152619</v>
      </c>
      <c r="M27" s="191">
        <v>0.84869925576926109</v>
      </c>
      <c r="N27" s="191" vm="635">
        <v>0.82666700000000004</v>
      </c>
      <c r="O27" s="191" vm="636">
        <v>0.77502300000000002</v>
      </c>
      <c r="P27" s="191" vm="637">
        <v>0.76011600000000001</v>
      </c>
      <c r="Q27" s="191" vm="638">
        <v>0.78266899999999995</v>
      </c>
      <c r="R27" s="191" vm="639">
        <v>0.76553899999999997</v>
      </c>
      <c r="S27" s="191" vm="640">
        <v>0.78593000000000002</v>
      </c>
      <c r="T27" s="191" vm="641">
        <v>0.80415999999999999</v>
      </c>
      <c r="U27" s="191" vm="642">
        <v>0.78999399999999997</v>
      </c>
      <c r="V27" s="191" vm="643">
        <v>0.86310299999999995</v>
      </c>
      <c r="W27" s="191" vm="644">
        <v>0.844746</v>
      </c>
      <c r="X27" s="191" vm="645">
        <v>0.844051</v>
      </c>
      <c r="Y27" s="191" vm="646">
        <v>0.87141400000000002</v>
      </c>
      <c r="Z27" s="191" vm="647">
        <v>0.85516599999999998</v>
      </c>
      <c r="AA27" s="191" vm="800">
        <v>0.85701099999999997</v>
      </c>
      <c r="AB27" s="191" vm="872">
        <v>0.86650700000000003</v>
      </c>
      <c r="AC27" s="191" vm="930">
        <v>0.83382999999999996</v>
      </c>
      <c r="AD27" s="191" vm="989">
        <v>0.78049000000000002</v>
      </c>
      <c r="AE27" s="402">
        <v>3</v>
      </c>
      <c r="AF27" s="185" t="s">
        <v>26</v>
      </c>
    </row>
    <row r="28" spans="2:32" x14ac:dyDescent="0.2">
      <c r="B28" s="10" t="s">
        <v>11</v>
      </c>
      <c r="C28" s="278">
        <v>0.18859970000000001</v>
      </c>
      <c r="D28" s="172">
        <v>0.22725310000000001</v>
      </c>
      <c r="E28" s="172">
        <v>0.25244830000000001</v>
      </c>
      <c r="F28" s="172">
        <v>0.1153267</v>
      </c>
      <c r="G28" s="172">
        <v>0.12678619999999999</v>
      </c>
      <c r="H28" s="172">
        <v>0.17947869999999999</v>
      </c>
      <c r="I28" s="172">
        <v>0.1726606</v>
      </c>
      <c r="J28" s="172">
        <v>0.2</v>
      </c>
      <c r="K28" s="172">
        <v>0.21644816683994281</v>
      </c>
      <c r="L28" s="172">
        <v>0.33781241831075193</v>
      </c>
      <c r="M28" s="192">
        <v>0.2807764084857533</v>
      </c>
      <c r="N28" s="192" vm="648">
        <v>0.23144000000000001</v>
      </c>
      <c r="O28" s="192" vm="649">
        <v>0.235684</v>
      </c>
      <c r="P28" s="192" vm="650">
        <v>0.25047199999999997</v>
      </c>
      <c r="Q28" s="192" vm="651">
        <v>0.22426699999999999</v>
      </c>
      <c r="R28" s="192" vm="652">
        <v>0.20998800000000001</v>
      </c>
      <c r="S28" s="192" vm="653">
        <v>0.19064900000000001</v>
      </c>
      <c r="T28" s="192" vm="654">
        <v>0.189305</v>
      </c>
      <c r="U28" s="192" vm="655">
        <v>0.196549</v>
      </c>
      <c r="V28" s="192" vm="656">
        <v>0.20399300000000001</v>
      </c>
      <c r="W28" s="192" vm="657">
        <v>0.21212500000000001</v>
      </c>
      <c r="X28" s="192" vm="658">
        <v>0.22733600000000001</v>
      </c>
      <c r="Y28" s="192" vm="659">
        <v>0.22841500000000001</v>
      </c>
      <c r="Z28" s="192" vm="660">
        <v>0.22986100000000001</v>
      </c>
      <c r="AA28" s="192" vm="801">
        <v>0.22259200000000001</v>
      </c>
      <c r="AB28" s="192" vm="873">
        <v>0.181505</v>
      </c>
      <c r="AC28" s="192" vm="931">
        <v>0.18044299999999999</v>
      </c>
      <c r="AD28" s="192" vm="990">
        <v>0.158142</v>
      </c>
      <c r="AE28" s="401">
        <v>22</v>
      </c>
      <c r="AF28" s="186" t="s">
        <v>11</v>
      </c>
    </row>
    <row r="29" spans="2:32" x14ac:dyDescent="0.2">
      <c r="B29" s="76" t="s">
        <v>27</v>
      </c>
      <c r="C29" s="277">
        <v>0.86604979999999998</v>
      </c>
      <c r="D29" s="169">
        <v>0.94633370000000006</v>
      </c>
      <c r="E29" s="169">
        <v>0.92693919999999996</v>
      </c>
      <c r="F29" s="169">
        <v>1.0257719999999999</v>
      </c>
      <c r="G29" s="169">
        <v>1.126511</v>
      </c>
      <c r="H29" s="169">
        <v>1.069688</v>
      </c>
      <c r="I29" s="169">
        <v>1.059296</v>
      </c>
      <c r="J29" s="169">
        <v>1</v>
      </c>
      <c r="K29" s="169">
        <v>0.83345796988607579</v>
      </c>
      <c r="L29" s="169">
        <v>0.88004260636496556</v>
      </c>
      <c r="M29" s="191">
        <v>0.89281171566050599</v>
      </c>
      <c r="N29" s="191" vm="661">
        <v>0.85177899999999995</v>
      </c>
      <c r="O29" s="191" vm="662">
        <v>0.82384000000000002</v>
      </c>
      <c r="P29" s="191" vm="663">
        <v>0.66722400000000004</v>
      </c>
      <c r="Q29" s="191" vm="664">
        <v>0.59025000000000005</v>
      </c>
      <c r="R29" s="191" vm="665">
        <v>0.64036199999999999</v>
      </c>
      <c r="S29" s="191" vm="666">
        <v>0.57258500000000001</v>
      </c>
      <c r="T29" s="191" vm="667">
        <v>0.48249199999999998</v>
      </c>
      <c r="U29" s="191" vm="668">
        <v>0.52103200000000005</v>
      </c>
      <c r="V29" s="191" vm="669">
        <v>0.58632099999999998</v>
      </c>
      <c r="W29" s="191" vm="670">
        <v>0.62480800000000003</v>
      </c>
      <c r="X29" s="191" vm="671">
        <v>0.67100499999999996</v>
      </c>
      <c r="Y29" s="191" vm="672">
        <v>0.70144700000000004</v>
      </c>
      <c r="Z29" s="191" vm="673">
        <v>0.69938299999999998</v>
      </c>
      <c r="AA29" s="191" vm="802">
        <v>0.68040800000000001</v>
      </c>
      <c r="AB29" s="191" vm="874">
        <v>0.56374299999999999</v>
      </c>
      <c r="AC29" s="191" vm="932">
        <v>0.52202199999999999</v>
      </c>
      <c r="AD29" s="191" vm="991">
        <v>0.50086299999999995</v>
      </c>
      <c r="AE29" s="402">
        <v>10</v>
      </c>
      <c r="AF29" s="185" t="s">
        <v>27</v>
      </c>
    </row>
    <row r="30" spans="2:32" x14ac:dyDescent="0.2">
      <c r="B30" s="10" t="s">
        <v>12</v>
      </c>
      <c r="C30" s="278">
        <v>0</v>
      </c>
      <c r="D30" s="172">
        <v>0</v>
      </c>
      <c r="E30" s="172">
        <v>6.7372299999999996E-2</v>
      </c>
      <c r="F30" s="172">
        <v>4.8576300000000003E-2</v>
      </c>
      <c r="G30" s="172">
        <v>0.123028</v>
      </c>
      <c r="H30" s="172">
        <v>6.0134199999999999E-2</v>
      </c>
      <c r="I30" s="172">
        <v>7.1219099999999994E-2</v>
      </c>
      <c r="J30" s="172">
        <v>0.1</v>
      </c>
      <c r="K30" s="172">
        <v>6.6612599071468367E-2</v>
      </c>
      <c r="L30" s="172">
        <v>6.3317192795955532E-2</v>
      </c>
      <c r="M30" s="192">
        <v>6.1861233059357437E-2</v>
      </c>
      <c r="N30" s="192" vm="674">
        <v>0.14660300000000001</v>
      </c>
      <c r="O30" s="192" vm="675">
        <v>0.33872000000000002</v>
      </c>
      <c r="P30" s="192" vm="676">
        <v>0.34349400000000002</v>
      </c>
      <c r="Q30" s="192" vm="677">
        <v>0.26553300000000002</v>
      </c>
      <c r="R30" s="192" vm="678">
        <v>0.31184299999999998</v>
      </c>
      <c r="S30" s="192" vm="679">
        <v>0.22682099999999999</v>
      </c>
      <c r="T30" s="192" vm="680">
        <v>0.252355</v>
      </c>
      <c r="U30" s="192" vm="681">
        <v>0.278229</v>
      </c>
      <c r="V30" s="192" vm="682">
        <v>0.261438</v>
      </c>
      <c r="W30" s="192" vm="683">
        <v>0.25142300000000001</v>
      </c>
      <c r="X30" s="192" vm="684">
        <v>0.239285</v>
      </c>
      <c r="Y30" s="192" vm="685">
        <v>0.13853599999999999</v>
      </c>
      <c r="Z30" s="192" vm="686">
        <v>0.13631099999999999</v>
      </c>
      <c r="AA30" s="192" vm="803">
        <v>0.14003599999999999</v>
      </c>
      <c r="AB30" s="192" vm="875">
        <v>0.13986999999999999</v>
      </c>
      <c r="AC30" s="192" vm="933">
        <v>0.15564800000000001</v>
      </c>
      <c r="AD30" s="192" vm="992">
        <v>0.13866700000000001</v>
      </c>
      <c r="AE30" s="401">
        <v>23</v>
      </c>
      <c r="AF30" s="186" t="s">
        <v>12</v>
      </c>
    </row>
    <row r="31" spans="2:32" x14ac:dyDescent="0.2">
      <c r="B31" s="76" t="s">
        <v>14</v>
      </c>
      <c r="C31" s="277">
        <v>1.0207029999999999</v>
      </c>
      <c r="D31" s="169">
        <v>1.0031410000000001</v>
      </c>
      <c r="E31" s="169">
        <v>0.96252040000000005</v>
      </c>
      <c r="F31" s="169">
        <v>1.084444</v>
      </c>
      <c r="G31" s="169">
        <v>0.86040680000000003</v>
      </c>
      <c r="H31" s="169">
        <v>0.4368069</v>
      </c>
      <c r="I31" s="169">
        <v>0.43813600000000003</v>
      </c>
      <c r="J31" s="169">
        <v>0.4</v>
      </c>
      <c r="K31" s="169">
        <v>0.45765612110466947</v>
      </c>
      <c r="L31" s="169">
        <v>0.50372103996918383</v>
      </c>
      <c r="M31" s="191">
        <v>0.48691516845842975</v>
      </c>
      <c r="N31" s="191" vm="687">
        <v>0.46702900000000003</v>
      </c>
      <c r="O31" s="191" vm="688">
        <v>0.482962</v>
      </c>
      <c r="P31" s="191" vm="689">
        <v>0.46631699999999998</v>
      </c>
      <c r="Q31" s="191" vm="690">
        <v>0.405837</v>
      </c>
      <c r="R31" s="191" vm="691">
        <v>0.40230700000000003</v>
      </c>
      <c r="S31" s="191" vm="692">
        <v>0.39144699999999999</v>
      </c>
      <c r="T31" s="191" vm="693">
        <v>0.39673799999999998</v>
      </c>
      <c r="U31" s="191" vm="694">
        <v>0.44880300000000001</v>
      </c>
      <c r="V31" s="191" vm="695">
        <v>0.45316499999999998</v>
      </c>
      <c r="W31" s="191" vm="696">
        <v>0.45672299999999999</v>
      </c>
      <c r="X31" s="191" vm="697">
        <v>0.44020199999999998</v>
      </c>
      <c r="Y31" s="191" vm="698">
        <v>0.43679899999999999</v>
      </c>
      <c r="Z31" s="191" vm="699">
        <v>0.43385299999999999</v>
      </c>
      <c r="AA31" s="191" vm="804">
        <v>0.46013700000000002</v>
      </c>
      <c r="AB31" s="191" vm="876">
        <v>0.44973800000000003</v>
      </c>
      <c r="AC31" s="191" vm="934">
        <v>0.37692999999999999</v>
      </c>
      <c r="AD31" s="191" vm="993">
        <v>0.36014099999999999</v>
      </c>
      <c r="AE31" s="402">
        <v>13</v>
      </c>
      <c r="AF31" s="185" t="s">
        <v>14</v>
      </c>
    </row>
    <row r="32" spans="2:32" x14ac:dyDescent="0.2">
      <c r="B32" s="10" t="s">
        <v>13</v>
      </c>
      <c r="C32" s="278">
        <v>0.2438111</v>
      </c>
      <c r="D32" s="172">
        <v>0.23468259999999999</v>
      </c>
      <c r="E32" s="172">
        <v>0.22641849999999999</v>
      </c>
      <c r="F32" s="172">
        <v>0.2251234</v>
      </c>
      <c r="G32" s="172">
        <v>0.20889959999999999</v>
      </c>
      <c r="H32" s="172">
        <v>0.24508669999999999</v>
      </c>
      <c r="I32" s="172">
        <v>0.23238519999999999</v>
      </c>
      <c r="J32" s="172">
        <v>0.2</v>
      </c>
      <c r="K32" s="172">
        <v>0.20756055098184362</v>
      </c>
      <c r="L32" s="172">
        <v>0.18633861933849663</v>
      </c>
      <c r="M32" s="192">
        <v>0.18744982154936257</v>
      </c>
      <c r="N32" s="192" vm="700">
        <v>0.230381</v>
      </c>
      <c r="O32" s="192" vm="701">
        <v>0.24199799999999999</v>
      </c>
      <c r="P32" s="192" vm="702">
        <v>0.24188299999999999</v>
      </c>
      <c r="Q32" s="192" vm="703">
        <v>0.234628</v>
      </c>
      <c r="R32" s="192" vm="704">
        <v>0.222993</v>
      </c>
      <c r="S32" s="192" vm="705">
        <v>0.23223099999999999</v>
      </c>
      <c r="T32" s="192" vm="706">
        <v>0.225159</v>
      </c>
      <c r="U32" s="192" vm="707">
        <v>0.26644899999999999</v>
      </c>
      <c r="V32" s="192" vm="708">
        <v>0.27193800000000001</v>
      </c>
      <c r="W32" s="192" vm="709">
        <v>0.25447399999999998</v>
      </c>
      <c r="X32" s="192" vm="710">
        <v>0.26273000000000002</v>
      </c>
      <c r="Y32" s="192" vm="711">
        <v>0.26371899999999998</v>
      </c>
      <c r="Z32" s="192" vm="712">
        <v>0.258774</v>
      </c>
      <c r="AA32" s="192" vm="805">
        <v>0.24682100000000001</v>
      </c>
      <c r="AB32" s="192" vm="877">
        <v>0.214203</v>
      </c>
      <c r="AC32" s="192" vm="935">
        <v>0.20297899999999999</v>
      </c>
      <c r="AD32" s="192" vm="994">
        <v>0.189415</v>
      </c>
      <c r="AE32" s="401">
        <v>21</v>
      </c>
      <c r="AF32" s="186" t="s">
        <v>13</v>
      </c>
    </row>
    <row r="33" spans="2:32" x14ac:dyDescent="0.2">
      <c r="B33" s="76" t="s">
        <v>28</v>
      </c>
      <c r="C33" s="277">
        <v>0.77034749999999996</v>
      </c>
      <c r="D33" s="169">
        <v>0.95863880000000001</v>
      </c>
      <c r="E33" s="169">
        <v>0.98950190000000005</v>
      </c>
      <c r="F33" s="169">
        <v>1.0814520000000001</v>
      </c>
      <c r="G33" s="169">
        <v>1.1634869999999999</v>
      </c>
      <c r="H33" s="169">
        <v>1.103696</v>
      </c>
      <c r="I33" s="169">
        <v>0.97477510000000001</v>
      </c>
      <c r="J33" s="169">
        <v>1</v>
      </c>
      <c r="K33" s="169">
        <v>1.136116224293886</v>
      </c>
      <c r="L33" s="169">
        <v>1.2127942856061134</v>
      </c>
      <c r="M33" s="191">
        <v>1.1302596920681076</v>
      </c>
      <c r="N33" s="191" vm="713">
        <v>1.1128009999999999</v>
      </c>
      <c r="O33" s="191" vm="714">
        <v>1.005495</v>
      </c>
      <c r="P33" s="191" vm="715">
        <v>0.88024100000000005</v>
      </c>
      <c r="Q33" s="191" vm="716">
        <v>0.76590000000000003</v>
      </c>
      <c r="R33" s="191" vm="717">
        <v>0.89825299999999997</v>
      </c>
      <c r="S33" s="191" vm="718">
        <v>0.95253500000000002</v>
      </c>
      <c r="T33" s="191" vm="719">
        <v>0.90530600000000006</v>
      </c>
      <c r="U33" s="191" vm="720">
        <v>0.90690599999999999</v>
      </c>
      <c r="V33" s="191" vm="721">
        <v>0.89271500000000004</v>
      </c>
      <c r="W33" s="191" vm="722">
        <v>0.87707299999999999</v>
      </c>
      <c r="X33" s="191" vm="723">
        <v>0.95808199999999999</v>
      </c>
      <c r="Y33" s="191" vm="724">
        <v>0.96199299999999999</v>
      </c>
      <c r="Z33" s="191" vm="725">
        <v>0.950048</v>
      </c>
      <c r="AA33" s="191" vm="806">
        <v>0.86009199999999997</v>
      </c>
      <c r="AB33" s="191" vm="878">
        <v>0.80155299999999996</v>
      </c>
      <c r="AC33" s="191" vm="936">
        <v>0.66942199999999996</v>
      </c>
      <c r="AD33" s="191" vm="995">
        <v>0.60206199999999999</v>
      </c>
      <c r="AE33" s="402">
        <v>7</v>
      </c>
      <c r="AF33" s="185" t="s">
        <v>28</v>
      </c>
    </row>
    <row r="34" spans="2:32" x14ac:dyDescent="0.2">
      <c r="B34" s="10" t="s">
        <v>29</v>
      </c>
      <c r="C34" s="483">
        <v>0.32040689999999999</v>
      </c>
      <c r="D34" s="484">
        <v>0.36253030000000003</v>
      </c>
      <c r="E34" s="484">
        <v>0.33373190000000003</v>
      </c>
      <c r="F34" s="484">
        <v>0.33905750000000001</v>
      </c>
      <c r="G34" s="484">
        <v>0.33936250000000001</v>
      </c>
      <c r="H34" s="484">
        <v>0.33573950000000002</v>
      </c>
      <c r="I34" s="484">
        <v>0.32524009999999998</v>
      </c>
      <c r="J34" s="484">
        <v>0.3</v>
      </c>
      <c r="K34" s="484">
        <v>0.3110053030210404</v>
      </c>
      <c r="L34" s="484">
        <v>0.3130709914257887</v>
      </c>
      <c r="M34" s="306">
        <v>0.37735367264386999</v>
      </c>
      <c r="N34" s="306" vm="726">
        <v>0.37826199999999999</v>
      </c>
      <c r="O34" s="306" vm="727">
        <v>0.39789400000000003</v>
      </c>
      <c r="P34" s="306" vm="728">
        <v>0.47024700000000003</v>
      </c>
      <c r="Q34" s="306" vm="729">
        <v>0.49018800000000001</v>
      </c>
      <c r="R34" s="306" vm="730">
        <v>0.45892300000000003</v>
      </c>
      <c r="S34" s="306" vm="731">
        <v>0.421711</v>
      </c>
      <c r="T34" s="306" vm="732">
        <v>0.41682200000000003</v>
      </c>
      <c r="U34" s="306" vm="733">
        <v>0.43168800000000002</v>
      </c>
      <c r="V34" s="306" vm="734">
        <v>0.42086499999999999</v>
      </c>
      <c r="W34" s="306" vm="735">
        <v>0.44016300000000003</v>
      </c>
      <c r="X34" s="306" vm="736">
        <v>0.446158</v>
      </c>
      <c r="Y34" s="306" vm="737">
        <v>0.43078</v>
      </c>
      <c r="Z34" s="306" vm="738">
        <v>0.43706800000000001</v>
      </c>
      <c r="AA34" s="306" vm="807">
        <v>0.44431100000000001</v>
      </c>
      <c r="AB34" s="306" vm="879">
        <v>0.43812299999999998</v>
      </c>
      <c r="AC34" s="306" vm="937">
        <v>0.41948000000000002</v>
      </c>
      <c r="AD34" s="192" vm="996">
        <v>0.395119</v>
      </c>
      <c r="AE34" s="401">
        <v>12</v>
      </c>
      <c r="AF34" s="186" t="s">
        <v>29</v>
      </c>
    </row>
    <row r="35" spans="2:32" x14ac:dyDescent="0.2">
      <c r="B35" s="195" t="s">
        <v>1</v>
      </c>
      <c r="C35" s="222">
        <v>1.068797</v>
      </c>
      <c r="D35" s="222">
        <v>1.248667</v>
      </c>
      <c r="E35" s="222">
        <v>1.349275</v>
      </c>
      <c r="F35" s="222">
        <v>1.8254600000000001</v>
      </c>
      <c r="G35" s="222">
        <v>1.927835</v>
      </c>
      <c r="H35" s="222">
        <v>1.746761</v>
      </c>
      <c r="I35" s="222">
        <v>1.3067770000000001</v>
      </c>
      <c r="J35" s="222">
        <v>1.2</v>
      </c>
      <c r="K35" s="222">
        <v>1.4022988239004557</v>
      </c>
      <c r="L35" s="222">
        <v>1.4587020822186703</v>
      </c>
      <c r="M35" s="222">
        <v>1.5594445786755737</v>
      </c>
      <c r="N35" s="222" vm="739">
        <v>1.057301</v>
      </c>
      <c r="O35" s="222" vm="740">
        <v>1.027752</v>
      </c>
      <c r="P35" s="222" vm="741">
        <v>0.86381300000000005</v>
      </c>
      <c r="Q35" s="222" vm="742">
        <v>0.54193599999999997</v>
      </c>
      <c r="R35" s="222" vm="743">
        <v>0.56469199999999997</v>
      </c>
      <c r="S35" s="222" vm="744">
        <v>0.58717600000000003</v>
      </c>
      <c r="T35" s="222" vm="745">
        <v>0.63815900000000003</v>
      </c>
      <c r="U35" s="222" vm="746">
        <v>0.585677</v>
      </c>
      <c r="V35" s="222" vm="747">
        <v>0.60884499999999997</v>
      </c>
      <c r="W35" s="222" vm="748">
        <v>0.64803299999999997</v>
      </c>
      <c r="X35" s="222" vm="749">
        <v>0.65505599999999997</v>
      </c>
      <c r="Y35" s="222" vm="750">
        <v>0.72083900000000001</v>
      </c>
      <c r="Z35" s="222" vm="751">
        <v>0.65798999999999996</v>
      </c>
      <c r="AA35" s="222" vm="808">
        <v>0.51549100000000003</v>
      </c>
      <c r="AB35" s="222" vm="880">
        <v>0.47162700000000002</v>
      </c>
      <c r="AC35" s="222" vm="938">
        <v>0.42250500000000002</v>
      </c>
      <c r="AD35" s="588" vm="997">
        <v>0.47478799999999999</v>
      </c>
      <c r="AE35" s="313"/>
      <c r="AF35" s="195" t="s">
        <v>1</v>
      </c>
    </row>
    <row r="36" spans="2:32" x14ac:dyDescent="0.2">
      <c r="B36" s="10" t="s">
        <v>30</v>
      </c>
      <c r="C36" s="278">
        <v>1.383027</v>
      </c>
      <c r="D36" s="172">
        <v>1.540384</v>
      </c>
      <c r="E36" s="172">
        <v>1.414077</v>
      </c>
      <c r="F36" s="172">
        <v>1.512154</v>
      </c>
      <c r="G36" s="172">
        <v>1.3526800000000001</v>
      </c>
      <c r="H36" s="172">
        <v>1.2194499999999999</v>
      </c>
      <c r="I36" s="172">
        <v>1.2515559999999999</v>
      </c>
      <c r="J36" s="172">
        <v>1.4</v>
      </c>
      <c r="K36" s="172">
        <v>1.3527926246519475</v>
      </c>
      <c r="L36" s="172">
        <v>1.483124588711388</v>
      </c>
      <c r="M36" s="172">
        <v>1.3787227816176009</v>
      </c>
      <c r="N36" s="172">
        <v>1.398268004756019</v>
      </c>
      <c r="O36" s="172" vm="809">
        <v>1.3356889999999999</v>
      </c>
      <c r="P36" s="172" vm="810">
        <v>1.1136170000000001</v>
      </c>
      <c r="Q36" s="172" vm="811">
        <v>1.122633</v>
      </c>
      <c r="R36" s="172" vm="812">
        <v>1.1856370000000001</v>
      </c>
      <c r="S36" s="172" vm="813">
        <v>1.1383920000000001</v>
      </c>
      <c r="T36" s="172" vm="814">
        <v>1.1117030000000001</v>
      </c>
      <c r="U36" s="172" vm="815">
        <v>1.045841</v>
      </c>
      <c r="V36" s="172" vm="816">
        <v>0.97926000000000002</v>
      </c>
      <c r="W36" s="172" vm="817">
        <v>0.95668500000000001</v>
      </c>
      <c r="X36" s="172" vm="818">
        <v>0.97697900000000004</v>
      </c>
      <c r="Y36" s="172" vm="819">
        <v>0.87920799999999999</v>
      </c>
      <c r="Z36" s="172" vm="820">
        <v>0.767073</v>
      </c>
      <c r="AA36" s="172" vm="821">
        <v>0.72219800000000001</v>
      </c>
      <c r="AB36" s="172" vm="881">
        <v>0.59045400000000003</v>
      </c>
      <c r="AC36" s="172" vm="939">
        <v>0.45185700000000001</v>
      </c>
      <c r="AD36" s="328" vm="998">
        <v>0.34889700000000001</v>
      </c>
      <c r="AE36" s="312"/>
      <c r="AF36" s="10" t="s">
        <v>30</v>
      </c>
    </row>
    <row r="37" spans="2:32" x14ac:dyDescent="0.2">
      <c r="B37" s="197" t="s">
        <v>2</v>
      </c>
      <c r="C37" s="307"/>
      <c r="D37" s="308"/>
      <c r="E37" s="308"/>
      <c r="F37" s="308"/>
      <c r="G37" s="308"/>
      <c r="H37" s="308"/>
      <c r="I37" s="308"/>
      <c r="J37" s="308"/>
      <c r="K37" s="308"/>
      <c r="L37" s="308"/>
      <c r="M37" s="309"/>
      <c r="N37" s="309"/>
      <c r="O37" s="309"/>
      <c r="P37" s="309"/>
      <c r="Q37" s="309"/>
      <c r="R37" s="309"/>
      <c r="S37" s="309"/>
      <c r="T37" s="310"/>
      <c r="U37" s="309"/>
      <c r="V37" s="310"/>
      <c r="W37" s="310"/>
      <c r="X37" s="310"/>
      <c r="Y37" s="310"/>
      <c r="Z37" s="310"/>
      <c r="AA37" s="310"/>
      <c r="AB37" s="310"/>
      <c r="AC37" s="310"/>
      <c r="AD37" s="329"/>
      <c r="AE37" s="314"/>
      <c r="AF37" s="197" t="s">
        <v>2</v>
      </c>
    </row>
    <row r="38" spans="2:32" x14ac:dyDescent="0.2">
      <c r="B38" s="845"/>
      <c r="C38" s="845"/>
      <c r="D38" s="845"/>
      <c r="E38" s="845"/>
      <c r="F38" s="845"/>
      <c r="G38" s="845"/>
      <c r="H38" s="845"/>
      <c r="I38" s="845"/>
      <c r="J38" s="845"/>
      <c r="K38" s="845"/>
      <c r="L38" s="845"/>
      <c r="M38" s="846"/>
      <c r="N38" s="846"/>
      <c r="O38" s="846"/>
      <c r="P38" s="846"/>
      <c r="Q38" s="846"/>
      <c r="R38" s="846"/>
      <c r="S38" s="846"/>
      <c r="T38" s="846"/>
      <c r="U38" s="846"/>
      <c r="V38" s="846"/>
      <c r="W38" s="846"/>
      <c r="X38" s="846"/>
      <c r="Y38" s="846"/>
      <c r="Z38" s="846"/>
      <c r="AA38" s="847"/>
      <c r="AB38" s="847"/>
      <c r="AC38" s="847"/>
      <c r="AD38" s="847"/>
      <c r="AE38" s="846"/>
      <c r="AF38" s="846"/>
    </row>
    <row r="39" spans="2:32" x14ac:dyDescent="0.2">
      <c r="B39" s="202" t="s">
        <v>225</v>
      </c>
      <c r="C39" s="7"/>
      <c r="D39" s="7"/>
      <c r="E39" s="7"/>
      <c r="F39" s="7"/>
      <c r="G39" s="7"/>
      <c r="H39" s="7"/>
      <c r="I39" s="7"/>
      <c r="J39" s="7"/>
      <c r="K39" s="7"/>
      <c r="L39" s="7"/>
    </row>
    <row r="40" spans="2:32" x14ac:dyDescent="0.2">
      <c r="B40" s="202" t="s">
        <v>259</v>
      </c>
      <c r="C40" s="7"/>
      <c r="D40" s="7"/>
      <c r="E40" s="7"/>
      <c r="F40" s="7"/>
      <c r="G40" s="7"/>
      <c r="H40" s="7"/>
      <c r="I40" s="7"/>
      <c r="J40" s="7"/>
      <c r="K40" s="7"/>
      <c r="L40" s="7"/>
    </row>
    <row r="41" spans="2:32" x14ac:dyDescent="0.2">
      <c r="B41" s="5" t="s">
        <v>185</v>
      </c>
    </row>
    <row r="42" spans="2:32" x14ac:dyDescent="0.2">
      <c r="B42" s="5" t="s">
        <v>183</v>
      </c>
      <c r="AC42" s="3"/>
      <c r="AD42" s="3"/>
    </row>
    <row r="43" spans="2:32" x14ac:dyDescent="0.2">
      <c r="B43" s="203" t="s">
        <v>380</v>
      </c>
    </row>
  </sheetData>
  <mergeCells count="3">
    <mergeCell ref="B2:AF2"/>
    <mergeCell ref="B3:AF3"/>
    <mergeCell ref="B38:AF38"/>
  </mergeCells>
  <phoneticPr fontId="4" type="noConversion"/>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B1:W47"/>
  <sheetViews>
    <sheetView topLeftCell="H1" workbookViewId="0">
      <selection activeCell="AD11" sqref="AD11"/>
    </sheetView>
  </sheetViews>
  <sheetFormatPr defaultRowHeight="12.75" x14ac:dyDescent="0.2"/>
  <cols>
    <col min="3" max="3" width="4.7109375" style="5" customWidth="1"/>
    <col min="4" max="19" width="7.7109375" style="5" customWidth="1"/>
    <col min="20" max="20" width="7.42578125" style="5" customWidth="1"/>
    <col min="21" max="21" width="6.140625" style="8" customWidth="1"/>
    <col min="22" max="22" width="7.140625" style="5" customWidth="1"/>
    <col min="23" max="23" width="7.140625" customWidth="1"/>
  </cols>
  <sheetData>
    <row r="1" spans="2:23" ht="15.75" x14ac:dyDescent="0.2">
      <c r="B1" s="174"/>
      <c r="V1" s="175" t="s">
        <v>189</v>
      </c>
    </row>
    <row r="2" spans="2:23" ht="15.75" customHeight="1" x14ac:dyDescent="0.2">
      <c r="B2" s="772" t="s">
        <v>181</v>
      </c>
      <c r="C2" s="843"/>
      <c r="D2" s="843"/>
      <c r="E2" s="843"/>
      <c r="F2" s="843"/>
      <c r="G2" s="843"/>
      <c r="H2" s="843"/>
      <c r="I2" s="843"/>
      <c r="J2" s="843"/>
      <c r="K2" s="843"/>
      <c r="L2" s="843"/>
      <c r="M2" s="843"/>
      <c r="N2" s="843"/>
      <c r="O2" s="843"/>
      <c r="P2" s="843"/>
      <c r="Q2" s="843"/>
      <c r="R2" s="843"/>
      <c r="S2" s="843"/>
      <c r="T2" s="843"/>
      <c r="U2" s="843"/>
      <c r="V2" s="843"/>
    </row>
    <row r="3" spans="2:23" ht="12.75" customHeight="1" x14ac:dyDescent="0.2">
      <c r="B3" s="773" t="s">
        <v>201</v>
      </c>
      <c r="C3" s="844"/>
      <c r="D3" s="844"/>
      <c r="E3" s="844"/>
      <c r="F3" s="844"/>
      <c r="G3" s="844"/>
      <c r="H3" s="844"/>
      <c r="I3" s="844"/>
      <c r="J3" s="844"/>
      <c r="K3" s="844"/>
      <c r="L3" s="844"/>
      <c r="M3" s="844"/>
      <c r="N3" s="844"/>
      <c r="O3" s="844"/>
      <c r="P3" s="844"/>
      <c r="Q3" s="844"/>
      <c r="R3" s="844"/>
      <c r="S3" s="844"/>
      <c r="T3" s="844"/>
      <c r="U3" s="844"/>
      <c r="V3" s="844"/>
    </row>
    <row r="4" spans="2:23" x14ac:dyDescent="0.2">
      <c r="B4" s="6"/>
      <c r="F4" s="176"/>
      <c r="G4" s="176"/>
      <c r="H4" s="176"/>
      <c r="I4" s="176"/>
      <c r="J4" s="275"/>
      <c r="K4" s="275"/>
      <c r="L4" s="275"/>
      <c r="M4" s="275"/>
      <c r="N4" s="275"/>
      <c r="O4" s="275"/>
      <c r="P4" s="275"/>
      <c r="Q4" s="275"/>
      <c r="R4" s="275"/>
      <c r="S4" s="275"/>
      <c r="T4" s="275"/>
    </row>
    <row r="5" spans="2:23" ht="30" customHeight="1" x14ac:dyDescent="0.2">
      <c r="B5" s="129"/>
      <c r="C5" s="177">
        <v>2005</v>
      </c>
      <c r="D5" s="177">
        <v>2006</v>
      </c>
      <c r="E5" s="177">
        <v>2007</v>
      </c>
      <c r="F5" s="177">
        <v>2008</v>
      </c>
      <c r="G5" s="177">
        <v>2009</v>
      </c>
      <c r="H5" s="177">
        <v>2010</v>
      </c>
      <c r="I5" s="177">
        <v>2011</v>
      </c>
      <c r="J5" s="177">
        <v>2012</v>
      </c>
      <c r="K5" s="177">
        <v>2013</v>
      </c>
      <c r="L5" s="177">
        <v>2014</v>
      </c>
      <c r="M5" s="177">
        <v>2015</v>
      </c>
      <c r="N5" s="177">
        <v>2016</v>
      </c>
      <c r="O5" s="377">
        <v>2017</v>
      </c>
      <c r="P5" s="377">
        <v>2018</v>
      </c>
      <c r="Q5" s="377">
        <v>2019</v>
      </c>
      <c r="R5" s="377">
        <v>2020</v>
      </c>
      <c r="S5" s="377">
        <v>2021</v>
      </c>
      <c r="T5" s="178">
        <v>2022</v>
      </c>
      <c r="U5" s="851" t="s">
        <v>379</v>
      </c>
      <c r="V5" s="180"/>
    </row>
    <row r="6" spans="2:23" ht="12.75" customHeight="1" x14ac:dyDescent="0.2">
      <c r="B6" s="181"/>
      <c r="C6" s="182"/>
      <c r="D6" s="182"/>
      <c r="E6" s="182"/>
      <c r="F6" s="182"/>
      <c r="G6" s="183"/>
      <c r="H6" s="183"/>
      <c r="I6" s="258"/>
      <c r="J6" s="258"/>
      <c r="K6" s="258"/>
      <c r="L6" s="258"/>
      <c r="M6" s="258"/>
      <c r="N6" s="258"/>
      <c r="O6" s="258"/>
      <c r="P6" s="258"/>
      <c r="Q6" s="258"/>
      <c r="R6" s="258"/>
      <c r="S6" s="258"/>
      <c r="T6" s="184"/>
      <c r="U6" s="852"/>
      <c r="V6" s="180"/>
    </row>
    <row r="7" spans="2:23" ht="15" customHeight="1" x14ac:dyDescent="0.2">
      <c r="B7" s="332" t="s">
        <v>226</v>
      </c>
      <c r="C7" s="339"/>
      <c r="D7" s="339"/>
      <c r="E7" s="339">
        <v>4.7610060000000001</v>
      </c>
      <c r="F7" s="339">
        <v>4.7023890000000002</v>
      </c>
      <c r="G7" s="339">
        <v>4.7849750000000002</v>
      </c>
      <c r="H7" s="339">
        <v>4.7482579999999999</v>
      </c>
      <c r="I7" s="339">
        <v>4.6555739999999997</v>
      </c>
      <c r="J7" s="339">
        <v>4.5616519999999996</v>
      </c>
      <c r="K7" s="339">
        <v>4.4577780000000002</v>
      </c>
      <c r="L7" s="339">
        <v>4.4015050000000002</v>
      </c>
      <c r="M7" s="339">
        <v>4.398644</v>
      </c>
      <c r="N7" s="339">
        <v>4.4051150000000003</v>
      </c>
      <c r="O7" s="339">
        <v>4.3158910000000006</v>
      </c>
      <c r="P7" s="339">
        <v>4.2766299999999999</v>
      </c>
      <c r="Q7" s="339">
        <v>4.1614329999999997</v>
      </c>
      <c r="R7" s="339">
        <v>3.812945</v>
      </c>
      <c r="S7" s="339">
        <v>3.6970639999999997</v>
      </c>
      <c r="T7" s="339">
        <v>3.2</v>
      </c>
      <c r="U7" s="403"/>
      <c r="V7" s="332" t="s">
        <v>226</v>
      </c>
    </row>
    <row r="8" spans="2:23" x14ac:dyDescent="0.2">
      <c r="B8" s="10" t="s">
        <v>19</v>
      </c>
      <c r="C8" s="192">
        <v>4.7821507683583446</v>
      </c>
      <c r="D8" s="192">
        <v>4.7821507683583446</v>
      </c>
      <c r="E8" s="192">
        <v>4.7821507683583446</v>
      </c>
      <c r="F8" s="192">
        <v>4.2022760000000003</v>
      </c>
      <c r="G8" s="192">
        <v>4.4350860000000001</v>
      </c>
      <c r="H8" s="192">
        <v>4.3654299999999999</v>
      </c>
      <c r="I8" s="192">
        <v>4.3784510000000001</v>
      </c>
      <c r="J8" s="192">
        <v>4.052117</v>
      </c>
      <c r="K8" s="192">
        <v>3.8655970000000002</v>
      </c>
      <c r="L8" s="192">
        <v>3.9134209999999996</v>
      </c>
      <c r="M8" s="192">
        <v>4.0173399999999999</v>
      </c>
      <c r="N8" s="192">
        <v>4.1693689999999997</v>
      </c>
      <c r="O8" s="192">
        <v>4.1337069999999994</v>
      </c>
      <c r="P8" s="192">
        <v>4.2000250000000001</v>
      </c>
      <c r="Q8" s="192">
        <v>4.1426999999999996</v>
      </c>
      <c r="R8" s="192">
        <v>3.7599159999999996</v>
      </c>
      <c r="S8" s="192">
        <v>3.852233</v>
      </c>
      <c r="T8" s="192">
        <v>3.2347549999999998</v>
      </c>
      <c r="U8" s="404">
        <v>22</v>
      </c>
      <c r="V8" s="10" t="s">
        <v>19</v>
      </c>
    </row>
    <row r="9" spans="2:23" x14ac:dyDescent="0.2">
      <c r="B9" s="76" t="s">
        <v>3</v>
      </c>
      <c r="C9" s="191"/>
      <c r="D9" s="191"/>
      <c r="E9" s="191">
        <v>9.5423290000000005</v>
      </c>
      <c r="F9" s="191">
        <v>10.097480000000001</v>
      </c>
      <c r="G9" s="191">
        <v>10.075970999999999</v>
      </c>
      <c r="H9" s="191">
        <v>10.258915</v>
      </c>
      <c r="I9" s="191">
        <v>9.8019970000000001</v>
      </c>
      <c r="J9" s="191">
        <v>9.6423539999999992</v>
      </c>
      <c r="K9" s="191">
        <v>9.3456489999999999</v>
      </c>
      <c r="L9" s="191">
        <v>8.9043150000000004</v>
      </c>
      <c r="M9" s="191">
        <v>9.2849160000000008</v>
      </c>
      <c r="N9" s="191">
        <v>8.3749029999999998</v>
      </c>
      <c r="O9" s="191">
        <v>8.1174379999999999</v>
      </c>
      <c r="P9" s="191">
        <v>7.36944</v>
      </c>
      <c r="Q9" s="191">
        <v>7.2346830000000004</v>
      </c>
      <c r="R9" s="191">
        <v>6.9226849999999995</v>
      </c>
      <c r="S9" s="191">
        <v>6.4045960000000006</v>
      </c>
      <c r="T9" s="191">
        <v>5.025366</v>
      </c>
      <c r="U9" s="405">
        <v>5</v>
      </c>
      <c r="V9" s="76" t="s">
        <v>3</v>
      </c>
    </row>
    <row r="10" spans="2:23" x14ac:dyDescent="0.2">
      <c r="B10" s="10" t="s">
        <v>5</v>
      </c>
      <c r="C10" s="192">
        <v>6.8106285298451414</v>
      </c>
      <c r="D10" s="192">
        <v>6.6095759999999997</v>
      </c>
      <c r="E10" s="192">
        <v>6.3297330000000001</v>
      </c>
      <c r="F10" s="192">
        <v>6.1420050000000002</v>
      </c>
      <c r="G10" s="192">
        <v>6.3130139999999999</v>
      </c>
      <c r="H10" s="192">
        <v>6.1466630000000002</v>
      </c>
      <c r="I10" s="192">
        <v>5.8472159999999995</v>
      </c>
      <c r="J10" s="192">
        <v>5.5678390000000002</v>
      </c>
      <c r="K10" s="192">
        <v>5.3899330000000001</v>
      </c>
      <c r="L10" s="192">
        <v>5.4778460000000004</v>
      </c>
      <c r="M10" s="192">
        <v>5.3472010000000001</v>
      </c>
      <c r="N10" s="192">
        <v>5.2677889999999996</v>
      </c>
      <c r="O10" s="192">
        <v>4.8988589999999999</v>
      </c>
      <c r="P10" s="192">
        <v>4.7290350000000005</v>
      </c>
      <c r="Q10" s="192">
        <v>4.4878670000000005</v>
      </c>
      <c r="R10" s="192">
        <v>4.0725009999999999</v>
      </c>
      <c r="S10" s="192">
        <v>3.8670780000000002</v>
      </c>
      <c r="T10" s="192">
        <v>3.3325170000000002</v>
      </c>
      <c r="U10" s="406">
        <v>21</v>
      </c>
      <c r="V10" s="10" t="s">
        <v>5</v>
      </c>
    </row>
    <row r="11" spans="2:23" x14ac:dyDescent="0.2">
      <c r="B11" s="76" t="s">
        <v>16</v>
      </c>
      <c r="C11" s="191">
        <v>6.8925574728002399</v>
      </c>
      <c r="D11" s="191">
        <v>7.0593129999999995</v>
      </c>
      <c r="E11" s="191">
        <v>6.9448759999999998</v>
      </c>
      <c r="F11" s="191">
        <v>6.2987260000000003</v>
      </c>
      <c r="G11" s="191">
        <v>5.5893189999999997</v>
      </c>
      <c r="H11" s="191">
        <v>5.4700959999999998</v>
      </c>
      <c r="I11" s="191">
        <v>4.6460129999999999</v>
      </c>
      <c r="J11" s="191">
        <v>4.8358980000000003</v>
      </c>
      <c r="K11" s="191">
        <v>5.0213590000000003</v>
      </c>
      <c r="L11" s="191">
        <v>4.7592340000000002</v>
      </c>
      <c r="M11" s="191">
        <v>5.1329180000000001</v>
      </c>
      <c r="N11" s="191">
        <v>5.234356</v>
      </c>
      <c r="O11" s="191">
        <v>5.062989</v>
      </c>
      <c r="P11" s="191">
        <v>5.1551980000000004</v>
      </c>
      <c r="Q11" s="191">
        <v>4.6970299999999998</v>
      </c>
      <c r="R11" s="191">
        <v>4.408525</v>
      </c>
      <c r="S11" s="191">
        <v>3.8819859999999995</v>
      </c>
      <c r="T11" s="191">
        <v>3.435168</v>
      </c>
      <c r="U11" s="405">
        <v>20</v>
      </c>
      <c r="V11" s="76" t="s">
        <v>16</v>
      </c>
      <c r="W11" s="344"/>
    </row>
    <row r="12" spans="2:23" x14ac:dyDescent="0.2">
      <c r="B12" s="10" t="s">
        <v>20</v>
      </c>
      <c r="C12" s="192">
        <v>5.166065643982396</v>
      </c>
      <c r="D12" s="192">
        <v>4.8973240000000002</v>
      </c>
      <c r="E12" s="192">
        <v>4.6633339999999999</v>
      </c>
      <c r="F12" s="192">
        <v>4.5731760000000001</v>
      </c>
      <c r="G12" s="192">
        <v>4.6058769999999996</v>
      </c>
      <c r="H12" s="192">
        <v>4.6060569999999998</v>
      </c>
      <c r="I12" s="192">
        <v>4.4312170000000002</v>
      </c>
      <c r="J12" s="192">
        <v>4.2379720000000001</v>
      </c>
      <c r="K12" s="192">
        <v>4.1194030000000001</v>
      </c>
      <c r="L12" s="192">
        <v>4.0183680000000006</v>
      </c>
      <c r="M12" s="192">
        <v>3.9085989999999997</v>
      </c>
      <c r="N12" s="192">
        <v>3.7856269999999999</v>
      </c>
      <c r="O12" s="192">
        <v>3.6299210000000004</v>
      </c>
      <c r="P12" s="192">
        <v>3.5024090000000001</v>
      </c>
      <c r="Q12" s="192">
        <v>3.3932880000000001</v>
      </c>
      <c r="R12" s="192">
        <v>3.2189290000000002</v>
      </c>
      <c r="S12" s="192">
        <v>2.9211520000000002</v>
      </c>
      <c r="T12" s="192">
        <v>2.532991</v>
      </c>
      <c r="U12" s="404">
        <v>25</v>
      </c>
      <c r="V12" s="10" t="s">
        <v>20</v>
      </c>
    </row>
    <row r="13" spans="2:23" x14ac:dyDescent="0.2">
      <c r="B13" s="76" t="s">
        <v>6</v>
      </c>
      <c r="C13" s="191">
        <v>6.2723313483245935</v>
      </c>
      <c r="D13" s="191">
        <v>5.7847460000000002</v>
      </c>
      <c r="E13" s="191">
        <v>5.6770379999999996</v>
      </c>
      <c r="F13" s="191">
        <v>5.4176289999999998</v>
      </c>
      <c r="G13" s="191">
        <v>6.3274889999999999</v>
      </c>
      <c r="H13" s="191">
        <v>6.383775</v>
      </c>
      <c r="I13" s="191">
        <v>6.7113449999999997</v>
      </c>
      <c r="J13" s="191">
        <v>6.5914259999999993</v>
      </c>
      <c r="K13" s="191">
        <v>6.1000620000000003</v>
      </c>
      <c r="L13" s="191">
        <v>6.0682640000000001</v>
      </c>
      <c r="M13" s="191">
        <v>6.2598549999999999</v>
      </c>
      <c r="N13" s="191">
        <v>6.877383</v>
      </c>
      <c r="O13" s="191">
        <v>6.7560519999999995</v>
      </c>
      <c r="P13" s="191">
        <v>6.2413999999999996</v>
      </c>
      <c r="Q13" s="191">
        <v>7.0070329999999998</v>
      </c>
      <c r="R13" s="191">
        <v>4.5141720000000003</v>
      </c>
      <c r="S13" s="191">
        <v>4.6233589999999998</v>
      </c>
      <c r="T13" s="191">
        <v>4.1196950000000001</v>
      </c>
      <c r="U13" s="405">
        <v>11</v>
      </c>
      <c r="V13" s="76" t="s">
        <v>6</v>
      </c>
    </row>
    <row r="14" spans="2:23" x14ac:dyDescent="0.2">
      <c r="B14" s="10" t="s">
        <v>23</v>
      </c>
      <c r="C14" s="192">
        <v>7.7652813699974583</v>
      </c>
      <c r="D14" s="192">
        <v>7.2795419999999993</v>
      </c>
      <c r="E14" s="192">
        <v>7.640498</v>
      </c>
      <c r="F14" s="192">
        <v>7.5270019999999995</v>
      </c>
      <c r="G14" s="192">
        <v>7.6595019999999998</v>
      </c>
      <c r="H14" s="192">
        <v>7.9596070000000001</v>
      </c>
      <c r="I14" s="192">
        <v>7.669556</v>
      </c>
      <c r="J14" s="192">
        <v>7.3721440000000005</v>
      </c>
      <c r="K14" s="192">
        <v>7.4657349999999996</v>
      </c>
      <c r="L14" s="192">
        <v>7.0963720000000006</v>
      </c>
      <c r="M14" s="192">
        <v>6.8505089999999997</v>
      </c>
      <c r="N14" s="192">
        <v>6.7143519999999999</v>
      </c>
      <c r="O14" s="192">
        <v>6.2335290000000008</v>
      </c>
      <c r="P14" s="192">
        <v>5.8417840000000005</v>
      </c>
      <c r="Q14" s="192">
        <v>5.5606439999999999</v>
      </c>
      <c r="R14" s="192">
        <v>5.0316299999999998</v>
      </c>
      <c r="S14" s="192">
        <v>4.4069280000000006</v>
      </c>
      <c r="T14" s="192">
        <v>3.5401020000000001</v>
      </c>
      <c r="U14" s="404">
        <v>18</v>
      </c>
      <c r="V14" s="10" t="s">
        <v>23</v>
      </c>
    </row>
    <row r="15" spans="2:23" x14ac:dyDescent="0.2">
      <c r="B15" s="76" t="s">
        <v>17</v>
      </c>
      <c r="C15" s="191">
        <v>6.0638723738860705</v>
      </c>
      <c r="D15" s="191">
        <v>5.2115299999999998</v>
      </c>
      <c r="E15" s="191">
        <v>5.3367079999999998</v>
      </c>
      <c r="F15" s="191">
        <v>5.0566139999999997</v>
      </c>
      <c r="G15" s="191">
        <v>6.0247789999999997</v>
      </c>
      <c r="H15" s="191">
        <v>7.286022</v>
      </c>
      <c r="I15" s="191">
        <v>7.3188420000000001</v>
      </c>
      <c r="J15" s="191">
        <v>7.1375469999999996</v>
      </c>
      <c r="K15" s="191">
        <v>6.943066</v>
      </c>
      <c r="L15" s="191">
        <v>7.0701140000000002</v>
      </c>
      <c r="M15" s="191">
        <v>7.0191679999999996</v>
      </c>
      <c r="N15" s="191">
        <v>6.7135669999999994</v>
      </c>
      <c r="O15" s="191">
        <v>6.7049629999999993</v>
      </c>
      <c r="P15" s="191">
        <v>6.6699840000000004</v>
      </c>
      <c r="Q15" s="191">
        <v>6.6659439999999996</v>
      </c>
      <c r="R15" s="191">
        <v>6.3275820000000005</v>
      </c>
      <c r="S15" s="191">
        <v>6.1760190000000001</v>
      </c>
      <c r="T15" s="191">
        <v>5.5421529999999999</v>
      </c>
      <c r="U15" s="405">
        <v>2</v>
      </c>
      <c r="V15" s="76" t="s">
        <v>17</v>
      </c>
    </row>
    <row r="16" spans="2:23" x14ac:dyDescent="0.2">
      <c r="B16" s="10" t="s">
        <v>21</v>
      </c>
      <c r="C16" s="192">
        <v>4.7968575570739862</v>
      </c>
      <c r="D16" s="192">
        <v>4.5187679999999997</v>
      </c>
      <c r="E16" s="192">
        <v>4.3124149999999997</v>
      </c>
      <c r="F16" s="192">
        <v>4.3620339999999995</v>
      </c>
      <c r="G16" s="192">
        <v>4.6329159999999998</v>
      </c>
      <c r="H16" s="192">
        <v>4.3515749999999995</v>
      </c>
      <c r="I16" s="192">
        <v>4.1976690000000003</v>
      </c>
      <c r="J16" s="192">
        <v>3.9749840000000001</v>
      </c>
      <c r="K16" s="192">
        <v>4.3538269999999999</v>
      </c>
      <c r="L16" s="192">
        <v>4.0990859999999998</v>
      </c>
      <c r="M16" s="192">
        <v>4.0471909999999998</v>
      </c>
      <c r="N16" s="192">
        <v>4.1092899999999997</v>
      </c>
      <c r="O16" s="192">
        <v>3.9580599999999997</v>
      </c>
      <c r="P16" s="192">
        <v>3.8324610000000003</v>
      </c>
      <c r="Q16" s="192">
        <v>3.7971409999999999</v>
      </c>
      <c r="R16" s="192">
        <v>3.3197030000000001</v>
      </c>
      <c r="S16" s="192">
        <v>3.283156</v>
      </c>
      <c r="T16" s="192">
        <v>3.150928</v>
      </c>
      <c r="U16" s="404">
        <v>23</v>
      </c>
      <c r="V16" s="10" t="s">
        <v>21</v>
      </c>
    </row>
    <row r="17" spans="2:22" x14ac:dyDescent="0.2">
      <c r="B17" s="76" t="s">
        <v>22</v>
      </c>
      <c r="C17" s="191">
        <v>3.764571244315877</v>
      </c>
      <c r="D17" s="191">
        <v>3.4540760000000001</v>
      </c>
      <c r="E17" s="191">
        <v>3.5563739999999999</v>
      </c>
      <c r="F17" s="191">
        <v>3.4887480000000002</v>
      </c>
      <c r="G17" s="191">
        <v>3.536734</v>
      </c>
      <c r="H17" s="191">
        <v>3.383594</v>
      </c>
      <c r="I17" s="191">
        <v>3.3378669999999997</v>
      </c>
      <c r="J17" s="191">
        <v>3.1417109999999999</v>
      </c>
      <c r="K17" s="191">
        <v>3.0383020000000003</v>
      </c>
      <c r="L17" s="191">
        <v>2.9945879999999998</v>
      </c>
      <c r="M17" s="191">
        <v>3.1264879999999997</v>
      </c>
      <c r="N17" s="191">
        <v>3.2228060000000003</v>
      </c>
      <c r="O17" s="191">
        <v>3.272265</v>
      </c>
      <c r="P17" s="191">
        <v>3.4402379999999999</v>
      </c>
      <c r="Q17" s="191">
        <v>3.4040300000000001</v>
      </c>
      <c r="R17" s="191">
        <v>3.0652539999999999</v>
      </c>
      <c r="S17" s="191">
        <v>3.1256189999999999</v>
      </c>
      <c r="T17" s="191">
        <v>3.009944</v>
      </c>
      <c r="U17" s="405">
        <v>24</v>
      </c>
      <c r="V17" s="76" t="s">
        <v>22</v>
      </c>
    </row>
    <row r="18" spans="2:22" x14ac:dyDescent="0.2">
      <c r="B18" s="10" t="s">
        <v>42</v>
      </c>
      <c r="C18" s="192">
        <v>8.9145574897251478</v>
      </c>
      <c r="D18" s="192">
        <v>7.0770619999999997</v>
      </c>
      <c r="E18" s="192">
        <v>5.9754909999999999</v>
      </c>
      <c r="F18" s="192">
        <v>5.30701</v>
      </c>
      <c r="G18" s="192">
        <v>4.9381240000000002</v>
      </c>
      <c r="H18" s="192">
        <v>7.1011860000000002</v>
      </c>
      <c r="I18" s="192">
        <v>6.9975430000000003</v>
      </c>
      <c r="J18" s="192">
        <v>6.6515519999999997</v>
      </c>
      <c r="K18" s="192">
        <v>7.2853219999999999</v>
      </c>
      <c r="L18" s="192">
        <v>7.8566700000000003</v>
      </c>
      <c r="M18" s="192">
        <v>8.0979119999999991</v>
      </c>
      <c r="N18" s="192">
        <v>8.1549790000000009</v>
      </c>
      <c r="O18" s="192">
        <v>8.133699</v>
      </c>
      <c r="P18" s="192">
        <v>7.695015999999999</v>
      </c>
      <c r="Q18" s="192">
        <v>7.5598139999999994</v>
      </c>
      <c r="R18" s="192">
        <v>7.2371499999999997</v>
      </c>
      <c r="S18" s="192">
        <v>5.7126460000000003</v>
      </c>
      <c r="T18" s="192">
        <v>5.118468</v>
      </c>
      <c r="U18" s="404">
        <v>4</v>
      </c>
      <c r="V18" s="10" t="s">
        <v>42</v>
      </c>
    </row>
    <row r="19" spans="2:22" x14ac:dyDescent="0.2">
      <c r="B19" s="76" t="s">
        <v>24</v>
      </c>
      <c r="C19" s="191">
        <v>5.3518231644260608</v>
      </c>
      <c r="D19" s="191">
        <v>5.0088749999999997</v>
      </c>
      <c r="E19" s="191">
        <v>4.7314470000000002</v>
      </c>
      <c r="F19" s="191">
        <v>4.638763</v>
      </c>
      <c r="G19" s="191">
        <v>4.6975439999999997</v>
      </c>
      <c r="H19" s="191">
        <v>4.6351389999999997</v>
      </c>
      <c r="I19" s="191">
        <v>4.8034619999999997</v>
      </c>
      <c r="J19" s="191">
        <v>5.351515</v>
      </c>
      <c r="K19" s="191">
        <v>5.1642549999999998</v>
      </c>
      <c r="L19" s="191">
        <v>5.1400240000000004</v>
      </c>
      <c r="M19" s="191">
        <v>5.0447620000000004</v>
      </c>
      <c r="N19" s="191">
        <v>5.0859070000000006</v>
      </c>
      <c r="O19" s="191">
        <v>5.0845560000000001</v>
      </c>
      <c r="P19" s="191">
        <v>5.0220880000000001</v>
      </c>
      <c r="Q19" s="191">
        <v>4.8672880000000003</v>
      </c>
      <c r="R19" s="191">
        <v>4.4573149999999995</v>
      </c>
      <c r="S19" s="191">
        <v>4.5475250000000003</v>
      </c>
      <c r="T19" s="191">
        <v>3.5035369999999997</v>
      </c>
      <c r="U19" s="405">
        <v>19</v>
      </c>
      <c r="V19" s="76" t="s">
        <v>24</v>
      </c>
    </row>
    <row r="20" spans="2:22" x14ac:dyDescent="0.2">
      <c r="B20" s="10" t="s">
        <v>4</v>
      </c>
      <c r="C20" s="192">
        <v>9.2290767566223924</v>
      </c>
      <c r="D20" s="192">
        <v>8.3240300000000005</v>
      </c>
      <c r="E20" s="192">
        <v>7.6770890000000005</v>
      </c>
      <c r="F20" s="192">
        <v>8.0221020000000003</v>
      </c>
      <c r="G20" s="192">
        <v>7.9565440000000009</v>
      </c>
      <c r="H20" s="192">
        <v>7.9175930000000001</v>
      </c>
      <c r="I20" s="192">
        <v>7.6175329999999999</v>
      </c>
      <c r="J20" s="192">
        <v>7.0684480000000001</v>
      </c>
      <c r="K20" s="192">
        <v>7.5303040000000001</v>
      </c>
      <c r="L20" s="192">
        <v>8.0025870000000001</v>
      </c>
      <c r="M20" s="192">
        <v>8.0423580000000001</v>
      </c>
      <c r="N20" s="192">
        <v>8.0821740000000002</v>
      </c>
      <c r="O20" s="192">
        <v>7.6983180000000004</v>
      </c>
      <c r="P20" s="192">
        <v>7.1876959999999999</v>
      </c>
      <c r="Q20" s="192">
        <v>5.9063180000000006</v>
      </c>
      <c r="R20" s="192">
        <v>5.7495060000000002</v>
      </c>
      <c r="S20" s="192">
        <v>5.2297029999999998</v>
      </c>
      <c r="T20" s="192">
        <v>4.0127509999999997</v>
      </c>
      <c r="U20" s="404">
        <v>12</v>
      </c>
      <c r="V20" s="10" t="s">
        <v>4</v>
      </c>
    </row>
    <row r="21" spans="2:22" x14ac:dyDescent="0.2">
      <c r="B21" s="76" t="s">
        <v>8</v>
      </c>
      <c r="C21" s="191">
        <v>8.5958900152790658</v>
      </c>
      <c r="D21" s="191">
        <v>7.2773009999999996</v>
      </c>
      <c r="E21" s="191">
        <v>6.4540289999999993</v>
      </c>
      <c r="F21" s="191">
        <v>6.3053509999999999</v>
      </c>
      <c r="G21" s="191">
        <v>8.0380459999999996</v>
      </c>
      <c r="H21" s="191">
        <v>8.2086459999999999</v>
      </c>
      <c r="I21" s="191">
        <v>8.045083</v>
      </c>
      <c r="J21" s="191">
        <v>7.268821</v>
      </c>
      <c r="K21" s="191">
        <v>7.2222079999999993</v>
      </c>
      <c r="L21" s="191">
        <v>7.1275279999999999</v>
      </c>
      <c r="M21" s="191">
        <v>7.2640770000000003</v>
      </c>
      <c r="N21" s="191">
        <v>7.4707319999999999</v>
      </c>
      <c r="O21" s="191">
        <v>7.1371850000000006</v>
      </c>
      <c r="P21" s="191">
        <v>7.2380380000000004</v>
      </c>
      <c r="Q21" s="191">
        <v>6.9967630000000005</v>
      </c>
      <c r="R21" s="191">
        <v>7.2445179999999993</v>
      </c>
      <c r="S21" s="191">
        <v>6.8460000000000001</v>
      </c>
      <c r="T21" s="191">
        <v>5.8407580000000001</v>
      </c>
      <c r="U21" s="405">
        <v>1</v>
      </c>
      <c r="V21" s="76" t="s">
        <v>8</v>
      </c>
    </row>
    <row r="22" spans="2:22" x14ac:dyDescent="0.2">
      <c r="B22" s="10" t="s">
        <v>9</v>
      </c>
      <c r="C22" s="192">
        <v>7.3751997142432302</v>
      </c>
      <c r="D22" s="192">
        <v>5.565194</v>
      </c>
      <c r="E22" s="192">
        <v>5.4811370000000004</v>
      </c>
      <c r="F22" s="192">
        <v>4.9999509999999994</v>
      </c>
      <c r="G22" s="192">
        <v>6.254569</v>
      </c>
      <c r="H22" s="192">
        <v>6.2021490000000004</v>
      </c>
      <c r="I22" s="192">
        <v>5.8754689999999998</v>
      </c>
      <c r="J22" s="192">
        <v>5.7748799999999996</v>
      </c>
      <c r="K22" s="192">
        <v>5.9111059999999993</v>
      </c>
      <c r="L22" s="192">
        <v>6.0352889999999997</v>
      </c>
      <c r="M22" s="192">
        <v>5.9648750000000001</v>
      </c>
      <c r="N22" s="192">
        <v>6.0783249999999995</v>
      </c>
      <c r="O22" s="192">
        <v>6.0843299999999996</v>
      </c>
      <c r="P22" s="192">
        <v>6.1000489999999994</v>
      </c>
      <c r="Q22" s="192">
        <v>5.8025510000000002</v>
      </c>
      <c r="R22" s="192">
        <v>5.851807</v>
      </c>
      <c r="S22" s="192">
        <v>5.3681320000000001</v>
      </c>
      <c r="T22" s="192">
        <v>4.412731</v>
      </c>
      <c r="U22" s="404">
        <v>8</v>
      </c>
      <c r="V22" s="10" t="s">
        <v>9</v>
      </c>
    </row>
    <row r="23" spans="2:22" x14ac:dyDescent="0.2">
      <c r="B23" s="76" t="s">
        <v>25</v>
      </c>
      <c r="C23" s="191">
        <v>7.6925138146069996</v>
      </c>
      <c r="D23" s="191">
        <v>7.2442740000000008</v>
      </c>
      <c r="E23" s="191">
        <v>6.9310820000000009</v>
      </c>
      <c r="F23" s="191">
        <v>6.8880169999999996</v>
      </c>
      <c r="G23" s="191">
        <v>6.4543839999999992</v>
      </c>
      <c r="H23" s="191">
        <v>6.1906110000000005</v>
      </c>
      <c r="I23" s="191">
        <v>6.2332400000000003</v>
      </c>
      <c r="J23" s="191">
        <v>5.9795930000000004</v>
      </c>
      <c r="K23" s="191">
        <v>5.5173889999999997</v>
      </c>
      <c r="L23" s="191">
        <v>5.1086980000000004</v>
      </c>
      <c r="M23" s="191">
        <v>4.8693430000000006</v>
      </c>
      <c r="N23" s="191">
        <v>4.4799919999999993</v>
      </c>
      <c r="O23" s="191">
        <v>4.3288289999999998</v>
      </c>
      <c r="P23" s="191">
        <v>4.1564309999999995</v>
      </c>
      <c r="Q23" s="191">
        <v>4.2635060000000005</v>
      </c>
      <c r="R23" s="191">
        <v>3.4770130000000004</v>
      </c>
      <c r="S23" s="191">
        <v>2.892846</v>
      </c>
      <c r="T23" s="191">
        <v>2.2975119999999998</v>
      </c>
      <c r="U23" s="405">
        <v>26</v>
      </c>
      <c r="V23" s="76" t="s">
        <v>25</v>
      </c>
    </row>
    <row r="24" spans="2:22" x14ac:dyDescent="0.2">
      <c r="B24" s="10" t="s">
        <v>7</v>
      </c>
      <c r="C24" s="192">
        <v>6.3352900359188666</v>
      </c>
      <c r="D24" s="192">
        <v>6.1222460000000005</v>
      </c>
      <c r="E24" s="192">
        <v>5.7692689999999995</v>
      </c>
      <c r="F24" s="192">
        <v>5.6375509999999993</v>
      </c>
      <c r="G24" s="192">
        <v>5.5725480000000003</v>
      </c>
      <c r="H24" s="192">
        <v>6.0550079999999999</v>
      </c>
      <c r="I24" s="192">
        <v>6.1261109999999999</v>
      </c>
      <c r="J24" s="192">
        <v>5.4309609999999999</v>
      </c>
      <c r="K24" s="192">
        <v>5.3018210000000003</v>
      </c>
      <c r="L24" s="192">
        <v>5.2545149999999996</v>
      </c>
      <c r="M24" s="192">
        <v>5.2469049999999999</v>
      </c>
      <c r="N24" s="192">
        <v>5.3016289999999993</v>
      </c>
      <c r="O24" s="192">
        <v>5.2041329999999997</v>
      </c>
      <c r="P24" s="192">
        <v>5.0881910000000001</v>
      </c>
      <c r="Q24" s="192">
        <v>4.9011750000000003</v>
      </c>
      <c r="R24" s="192">
        <v>4.7753130000000006</v>
      </c>
      <c r="S24" s="192">
        <v>4.6722060000000001</v>
      </c>
      <c r="T24" s="192">
        <v>3.5418409999999998</v>
      </c>
      <c r="U24" s="404">
        <v>17</v>
      </c>
      <c r="V24" s="10" t="s">
        <v>7</v>
      </c>
    </row>
    <row r="25" spans="2:22" x14ac:dyDescent="0.2">
      <c r="B25" s="76" t="s">
        <v>10</v>
      </c>
      <c r="C25" s="191">
        <v>8.9783441666603281</v>
      </c>
      <c r="D25" s="191">
        <v>8.9462820000000001</v>
      </c>
      <c r="E25" s="191">
        <v>9.4636250000000004</v>
      </c>
      <c r="F25" s="191">
        <v>8.816357</v>
      </c>
      <c r="G25" s="191">
        <v>8.7154729999999994</v>
      </c>
      <c r="H25" s="191">
        <v>8.1359549999999992</v>
      </c>
      <c r="I25" s="191">
        <v>8.6741460000000004</v>
      </c>
      <c r="J25" s="191">
        <v>7.7664720000000003</v>
      </c>
      <c r="K25" s="191">
        <v>6.9759479999999998</v>
      </c>
      <c r="L25" s="191">
        <v>7.2048350000000001</v>
      </c>
      <c r="M25" s="191">
        <v>7.3967930000000006</v>
      </c>
      <c r="N25" s="191">
        <v>7.1122940000000003</v>
      </c>
      <c r="O25" s="191">
        <v>7.1448640000000001</v>
      </c>
      <c r="P25" s="191">
        <v>6.8539680000000001</v>
      </c>
      <c r="Q25" s="191">
        <v>6.7299959999999999</v>
      </c>
      <c r="R25" s="191">
        <v>5.9391300000000005</v>
      </c>
      <c r="S25" s="191">
        <v>4.8722139999999996</v>
      </c>
      <c r="T25" s="191">
        <v>4.1907399999999999</v>
      </c>
      <c r="U25" s="405">
        <v>10</v>
      </c>
      <c r="V25" s="76" t="s">
        <v>10</v>
      </c>
    </row>
    <row r="26" spans="2:22" x14ac:dyDescent="0.2">
      <c r="B26" s="10" t="s">
        <v>18</v>
      </c>
      <c r="C26" s="192">
        <v>6.8172895598172083</v>
      </c>
      <c r="D26" s="192">
        <v>6.7323579999999996</v>
      </c>
      <c r="E26" s="192">
        <v>6.709784</v>
      </c>
      <c r="F26" s="192">
        <v>6.5196069999999997</v>
      </c>
      <c r="G26" s="192">
        <v>6.641807</v>
      </c>
      <c r="H26" s="192">
        <v>6.5660600000000002</v>
      </c>
      <c r="I26" s="192">
        <v>6.4739909999999998</v>
      </c>
      <c r="J26" s="192">
        <v>6.1323620000000005</v>
      </c>
      <c r="K26" s="192">
        <v>5.7306659999999994</v>
      </c>
      <c r="L26" s="192">
        <v>5.7021999999999995</v>
      </c>
      <c r="M26" s="192">
        <v>5.8102990000000005</v>
      </c>
      <c r="N26" s="192">
        <v>5.5343059999999999</v>
      </c>
      <c r="O26" s="192">
        <v>5.5396970000000003</v>
      </c>
      <c r="P26" s="192">
        <v>5.4929389999999998</v>
      </c>
      <c r="Q26" s="192">
        <v>5.2610969999999995</v>
      </c>
      <c r="R26" s="192">
        <v>4.7307609999999993</v>
      </c>
      <c r="S26" s="192">
        <v>4.5248759999999999</v>
      </c>
      <c r="T26" s="192">
        <v>3.9069029999999998</v>
      </c>
      <c r="U26" s="404">
        <v>13</v>
      </c>
      <c r="V26" s="10" t="s">
        <v>18</v>
      </c>
    </row>
    <row r="27" spans="2:22" x14ac:dyDescent="0.2">
      <c r="B27" s="76" t="s">
        <v>26</v>
      </c>
      <c r="C27" s="191">
        <v>5.2223821013020109</v>
      </c>
      <c r="D27" s="191">
        <v>5.0725359999999995</v>
      </c>
      <c r="E27" s="191">
        <v>4.8922319999999999</v>
      </c>
      <c r="F27" s="191">
        <v>4.8230839999999997</v>
      </c>
      <c r="G27" s="191">
        <v>4.9385310000000002</v>
      </c>
      <c r="H27" s="191">
        <v>4.8778009999999998</v>
      </c>
      <c r="I27" s="191">
        <v>5.0698790000000002</v>
      </c>
      <c r="J27" s="191">
        <v>4.9302359999999998</v>
      </c>
      <c r="K27" s="191">
        <v>4.7434530000000006</v>
      </c>
      <c r="L27" s="191">
        <v>4.8127440000000004</v>
      </c>
      <c r="M27" s="191">
        <v>4.6880170000000003</v>
      </c>
      <c r="N27" s="191">
        <v>4.8210619999999995</v>
      </c>
      <c r="O27" s="191">
        <v>4.9164969999999997</v>
      </c>
      <c r="P27" s="191">
        <v>4.6137940000000004</v>
      </c>
      <c r="Q27" s="191">
        <v>4.5703630000000004</v>
      </c>
      <c r="R27" s="191">
        <v>4.1061289999999993</v>
      </c>
      <c r="S27" s="191">
        <v>4.1280489999999999</v>
      </c>
      <c r="T27" s="191">
        <v>3.7097699999999998</v>
      </c>
      <c r="U27" s="405">
        <v>16</v>
      </c>
      <c r="V27" s="76" t="s">
        <v>26</v>
      </c>
    </row>
    <row r="28" spans="2:22" x14ac:dyDescent="0.2">
      <c r="B28" s="10" t="s">
        <v>11</v>
      </c>
      <c r="C28" s="192">
        <v>6.7075717716796177</v>
      </c>
      <c r="D28" s="192">
        <v>6.0753989999999991</v>
      </c>
      <c r="E28" s="192">
        <v>6.2598009999999995</v>
      </c>
      <c r="F28" s="192">
        <v>6.3752940000000002</v>
      </c>
      <c r="G28" s="192">
        <v>6.6543570000000001</v>
      </c>
      <c r="H28" s="192">
        <v>6.7529459999999997</v>
      </c>
      <c r="I28" s="192">
        <v>6.5904620000000005</v>
      </c>
      <c r="J28" s="192">
        <v>6.6075120000000007</v>
      </c>
      <c r="K28" s="192">
        <v>6.6029650000000002</v>
      </c>
      <c r="L28" s="192">
        <v>6.7356770000000008</v>
      </c>
      <c r="M28" s="192">
        <v>6.7357429999999994</v>
      </c>
      <c r="N28" s="192">
        <v>6.8677590000000004</v>
      </c>
      <c r="O28" s="192">
        <v>6.5714229999999993</v>
      </c>
      <c r="P28" s="192">
        <v>6.378228</v>
      </c>
      <c r="Q28" s="192">
        <v>6.1037650000000001</v>
      </c>
      <c r="R28" s="192">
        <v>5.4309409999999998</v>
      </c>
      <c r="S28" s="192">
        <v>5.2818769999999997</v>
      </c>
      <c r="T28" s="192">
        <v>4.697133</v>
      </c>
      <c r="U28" s="404">
        <v>6</v>
      </c>
      <c r="V28" s="10" t="s">
        <v>11</v>
      </c>
    </row>
    <row r="29" spans="2:22" x14ac:dyDescent="0.2">
      <c r="B29" s="76" t="s">
        <v>27</v>
      </c>
      <c r="C29" s="191">
        <v>9.017724363046689</v>
      </c>
      <c r="D29" s="191">
        <v>8.4455600000000004</v>
      </c>
      <c r="E29" s="191">
        <v>8.2069919999999996</v>
      </c>
      <c r="F29" s="191">
        <v>7.3357829999999993</v>
      </c>
      <c r="G29" s="191">
        <v>7.7181180000000005</v>
      </c>
      <c r="H29" s="191">
        <v>7.5453670000000006</v>
      </c>
      <c r="I29" s="191">
        <v>6.6927159999999999</v>
      </c>
      <c r="J29" s="191">
        <v>6.3586639999999992</v>
      </c>
      <c r="K29" s="191">
        <v>5.8921539999999997</v>
      </c>
      <c r="L29" s="191">
        <v>6.0512990000000002</v>
      </c>
      <c r="M29" s="191">
        <v>6.3854280000000001</v>
      </c>
      <c r="N29" s="191">
        <v>6.9724029999999999</v>
      </c>
      <c r="O29" s="191">
        <v>6.924823</v>
      </c>
      <c r="P29" s="191">
        <v>6.6751679999999993</v>
      </c>
      <c r="Q29" s="191">
        <v>6.5589509999999995</v>
      </c>
      <c r="R29" s="191">
        <v>5.9009799999999997</v>
      </c>
      <c r="S29" s="191">
        <v>5.7865870000000008</v>
      </c>
      <c r="T29" s="191">
        <v>4.2707160000000002</v>
      </c>
      <c r="U29" s="405">
        <v>9</v>
      </c>
      <c r="V29" s="76" t="s">
        <v>27</v>
      </c>
    </row>
    <row r="30" spans="2:22" x14ac:dyDescent="0.2">
      <c r="B30" s="10" t="s">
        <v>12</v>
      </c>
      <c r="C30" s="192"/>
      <c r="D30" s="192"/>
      <c r="E30" s="192">
        <v>5.3389489999999995</v>
      </c>
      <c r="F30" s="192">
        <v>5.2602039999999999</v>
      </c>
      <c r="G30" s="192">
        <v>6.4240999999999993</v>
      </c>
      <c r="H30" s="192">
        <v>7.1526870000000002</v>
      </c>
      <c r="I30" s="192">
        <v>6.005452</v>
      </c>
      <c r="J30" s="192">
        <v>6.1180660000000007</v>
      </c>
      <c r="K30" s="192">
        <v>6.3705880000000006</v>
      </c>
      <c r="L30" s="192">
        <v>7.2476909999999997</v>
      </c>
      <c r="M30" s="192">
        <v>7.2408729999999997</v>
      </c>
      <c r="N30" s="192">
        <v>7.6416339999999998</v>
      </c>
      <c r="O30" s="192">
        <v>6.3759429999999995</v>
      </c>
      <c r="P30" s="192">
        <v>6.1309559999999994</v>
      </c>
      <c r="Q30" s="192">
        <v>6.0418289999999999</v>
      </c>
      <c r="R30" s="192">
        <v>5.2815060000000003</v>
      </c>
      <c r="S30" s="192">
        <v>5.2910269999999997</v>
      </c>
      <c r="T30" s="192">
        <v>4.4980159999999998</v>
      </c>
      <c r="U30" s="404">
        <v>7</v>
      </c>
      <c r="V30" s="10" t="s">
        <v>12</v>
      </c>
    </row>
    <row r="31" spans="2:22" x14ac:dyDescent="0.2">
      <c r="B31" s="76" t="s">
        <v>14</v>
      </c>
      <c r="C31" s="191">
        <v>6.8404008431498244</v>
      </c>
      <c r="D31" s="191">
        <v>6.4325579999999993</v>
      </c>
      <c r="E31" s="191">
        <v>6.7332070000000002</v>
      </c>
      <c r="F31" s="191">
        <v>6.7855600000000003</v>
      </c>
      <c r="G31" s="191">
        <v>8.0210550000000005</v>
      </c>
      <c r="H31" s="191">
        <v>7.5570349999999999</v>
      </c>
      <c r="I31" s="191">
        <v>7.3698290000000002</v>
      </c>
      <c r="J31" s="191">
        <v>8.2683409999999995</v>
      </c>
      <c r="K31" s="191">
        <v>8.4047239999999999</v>
      </c>
      <c r="L31" s="191">
        <v>8.1669859999999996</v>
      </c>
      <c r="M31" s="191">
        <v>8.02121</v>
      </c>
      <c r="N31" s="191">
        <v>7.985538</v>
      </c>
      <c r="O31" s="191">
        <v>7.7230340000000002</v>
      </c>
      <c r="P31" s="191">
        <v>7.1852929999999997</v>
      </c>
      <c r="Q31" s="191">
        <v>6.8665000000000003</v>
      </c>
      <c r="R31" s="191">
        <v>5.821923</v>
      </c>
      <c r="S31" s="191">
        <v>5.5143890000000004</v>
      </c>
      <c r="T31" s="191">
        <v>5.2988279999999994</v>
      </c>
      <c r="U31" s="405">
        <v>3</v>
      </c>
      <c r="V31" s="76" t="s">
        <v>14</v>
      </c>
    </row>
    <row r="32" spans="2:22" x14ac:dyDescent="0.2">
      <c r="B32" s="10" t="s">
        <v>13</v>
      </c>
      <c r="C32" s="192">
        <v>7.2069062794215641</v>
      </c>
      <c r="D32" s="192">
        <v>8.6008089999999999</v>
      </c>
      <c r="E32" s="192">
        <v>7.3890370000000001</v>
      </c>
      <c r="F32" s="192">
        <v>6.8291069999999996</v>
      </c>
      <c r="G32" s="192">
        <v>6.3771900000000006</v>
      </c>
      <c r="H32" s="192">
        <v>6.1007679999999995</v>
      </c>
      <c r="I32" s="192">
        <v>5.8013840000000005</v>
      </c>
      <c r="J32" s="192">
        <v>5.5114559999999999</v>
      </c>
      <c r="K32" s="192">
        <v>5.2218630000000008</v>
      </c>
      <c r="L32" s="192">
        <v>5.1047479999999998</v>
      </c>
      <c r="M32" s="192">
        <v>4.9923709999999994</v>
      </c>
      <c r="N32" s="192">
        <v>5.1048430000000007</v>
      </c>
      <c r="O32" s="192">
        <v>4.9602709999999997</v>
      </c>
      <c r="P32" s="192">
        <v>4.8015179999999997</v>
      </c>
      <c r="Q32" s="192">
        <v>4.5854859999999995</v>
      </c>
      <c r="R32" s="192">
        <v>4.2199679999999997</v>
      </c>
      <c r="S32" s="192">
        <v>3.991555</v>
      </c>
      <c r="T32" s="192">
        <v>3.8716560000000002</v>
      </c>
      <c r="U32" s="404">
        <v>14</v>
      </c>
      <c r="V32" s="10" t="s">
        <v>13</v>
      </c>
    </row>
    <row r="33" spans="2:22" x14ac:dyDescent="0.2">
      <c r="B33" s="76" t="s">
        <v>28</v>
      </c>
      <c r="C33" s="191">
        <v>5.9309256443018299</v>
      </c>
      <c r="D33" s="191">
        <v>5.841774</v>
      </c>
      <c r="E33" s="191">
        <v>5.4440850000000003</v>
      </c>
      <c r="F33" s="191">
        <v>5.2078480000000003</v>
      </c>
      <c r="G33" s="191">
        <v>5.1175929999999994</v>
      </c>
      <c r="H33" s="191">
        <v>5.4207700000000001</v>
      </c>
      <c r="I33" s="191">
        <v>5.2291460000000001</v>
      </c>
      <c r="J33" s="191">
        <v>5.142315</v>
      </c>
      <c r="K33" s="191">
        <v>5.0198450000000001</v>
      </c>
      <c r="L33" s="191">
        <v>4.9118600000000008</v>
      </c>
      <c r="M33" s="191">
        <v>4.829593</v>
      </c>
      <c r="N33" s="191">
        <v>5.0427479999999996</v>
      </c>
      <c r="O33" s="191">
        <v>5.0140329999999995</v>
      </c>
      <c r="P33" s="191">
        <v>4.9918149999999999</v>
      </c>
      <c r="Q33" s="191">
        <v>4.6437569999999999</v>
      </c>
      <c r="R33" s="191">
        <v>4.6390919999999998</v>
      </c>
      <c r="S33" s="191">
        <v>4.0733429999999995</v>
      </c>
      <c r="T33" s="191">
        <v>3.7412609999999997</v>
      </c>
      <c r="U33" s="405">
        <v>15</v>
      </c>
      <c r="V33" s="76" t="s">
        <v>28</v>
      </c>
    </row>
    <row r="34" spans="2:22" x14ac:dyDescent="0.2">
      <c r="B34" s="11" t="s">
        <v>29</v>
      </c>
      <c r="C34" s="306">
        <v>3.6388875961999978</v>
      </c>
      <c r="D34" s="306">
        <v>2.7231890000000001</v>
      </c>
      <c r="E34" s="306">
        <v>2.7583320000000002</v>
      </c>
      <c r="F34" s="306">
        <v>3.7194409999999998</v>
      </c>
      <c r="G34" s="306">
        <v>3.8762799999999999</v>
      </c>
      <c r="H34" s="306">
        <v>3.7293370000000001</v>
      </c>
      <c r="I34" s="306">
        <v>3.5523559999999996</v>
      </c>
      <c r="J34" s="306">
        <v>3.509201</v>
      </c>
      <c r="K34" s="306">
        <v>3.4424520000000003</v>
      </c>
      <c r="L34" s="306">
        <v>3.3003429999999998</v>
      </c>
      <c r="M34" s="306">
        <v>3.2568489999999999</v>
      </c>
      <c r="N34" s="306">
        <v>3.2059610000000003</v>
      </c>
      <c r="O34" s="306">
        <v>3.064076</v>
      </c>
      <c r="P34" s="306">
        <v>2.959889</v>
      </c>
      <c r="Q34" s="306">
        <v>2.781714</v>
      </c>
      <c r="R34" s="306">
        <v>2.6915709999999997</v>
      </c>
      <c r="S34" s="306">
        <v>2.536343</v>
      </c>
      <c r="T34" s="306">
        <v>2.1632880000000001</v>
      </c>
      <c r="U34" s="407">
        <v>27</v>
      </c>
      <c r="V34" s="11" t="s">
        <v>29</v>
      </c>
    </row>
    <row r="35" spans="2:22" x14ac:dyDescent="0.2">
      <c r="B35" s="195" t="s">
        <v>1</v>
      </c>
      <c r="C35" s="311"/>
      <c r="D35" s="311"/>
      <c r="E35" s="311"/>
      <c r="F35" s="311"/>
      <c r="G35" s="311"/>
      <c r="H35" s="311"/>
      <c r="I35" s="311"/>
      <c r="J35" s="311"/>
      <c r="K35" s="311"/>
      <c r="L35" s="311"/>
      <c r="M35" s="311"/>
      <c r="N35" s="311"/>
      <c r="O35" s="311"/>
      <c r="P35" s="311"/>
      <c r="Q35" s="311"/>
      <c r="R35" s="311"/>
      <c r="S35" s="311"/>
      <c r="T35" s="589"/>
      <c r="U35" s="409"/>
      <c r="V35" s="195" t="s">
        <v>1</v>
      </c>
    </row>
    <row r="36" spans="2:22" x14ac:dyDescent="0.2">
      <c r="B36" s="10" t="s">
        <v>30</v>
      </c>
      <c r="C36" s="192">
        <v>5.2116422547467254</v>
      </c>
      <c r="D36" s="192">
        <v>5.1133959999999998</v>
      </c>
      <c r="E36" s="192">
        <v>4.986351</v>
      </c>
      <c r="F36" s="192">
        <v>4.418291</v>
      </c>
      <c r="G36" s="192">
        <v>4.6307849999999995</v>
      </c>
      <c r="H36" s="192">
        <v>4.6458750000000002</v>
      </c>
      <c r="I36" s="192">
        <v>4.3870040000000001</v>
      </c>
      <c r="J36" s="192">
        <v>4.2481939999999998</v>
      </c>
      <c r="K36" s="192">
        <v>4.3080870000000004</v>
      </c>
      <c r="L36" s="192">
        <v>4.1938820000000003</v>
      </c>
      <c r="M36" s="192">
        <v>4.2122760000000001</v>
      </c>
      <c r="N36" s="192">
        <v>4.1734220000000004</v>
      </c>
      <c r="O36" s="192">
        <v>3.9043770000000002</v>
      </c>
      <c r="P36" s="192">
        <v>3.5820349999999999</v>
      </c>
      <c r="Q36" s="192">
        <v>3.3256190000000001</v>
      </c>
      <c r="R36" s="192">
        <v>3.0757159999999999</v>
      </c>
      <c r="S36" s="192">
        <v>2.3102719999999999</v>
      </c>
      <c r="T36" s="192">
        <v>1.7086139999999999</v>
      </c>
      <c r="U36" s="408"/>
      <c r="V36" s="10" t="s">
        <v>30</v>
      </c>
    </row>
    <row r="37" spans="2:22" ht="12" customHeight="1" x14ac:dyDescent="0.2">
      <c r="B37" s="197" t="s">
        <v>2</v>
      </c>
      <c r="C37" s="309"/>
      <c r="D37" s="309"/>
      <c r="E37" s="309"/>
      <c r="F37" s="309"/>
      <c r="G37" s="309"/>
      <c r="H37" s="309"/>
      <c r="I37" s="309"/>
      <c r="J37" s="309"/>
      <c r="K37" s="309"/>
      <c r="L37" s="309"/>
      <c r="M37" s="309"/>
      <c r="N37" s="309"/>
      <c r="O37" s="309"/>
      <c r="P37" s="309"/>
      <c r="Q37" s="309"/>
      <c r="R37" s="309"/>
      <c r="S37" s="309"/>
      <c r="T37" s="310"/>
      <c r="U37" s="410"/>
      <c r="V37" s="197" t="s">
        <v>2</v>
      </c>
    </row>
    <row r="38" spans="2:22" ht="4.5" customHeight="1" x14ac:dyDescent="0.2">
      <c r="B38" s="848"/>
      <c r="C38" s="848"/>
      <c r="D38" s="848"/>
      <c r="E38" s="848"/>
      <c r="F38" s="848"/>
      <c r="G38" s="848"/>
      <c r="H38" s="848"/>
      <c r="I38" s="848"/>
      <c r="J38" s="848"/>
      <c r="K38" s="848"/>
      <c r="L38" s="848"/>
      <c r="M38" s="848"/>
      <c r="N38" s="848"/>
      <c r="O38" s="848"/>
      <c r="P38" s="848"/>
      <c r="Q38" s="848"/>
      <c r="R38" s="848"/>
      <c r="S38" s="848"/>
      <c r="T38" s="848"/>
      <c r="U38" s="848"/>
      <c r="V38" s="848"/>
    </row>
    <row r="39" spans="2:22" x14ac:dyDescent="0.2">
      <c r="B39" s="849" t="s">
        <v>186</v>
      </c>
      <c r="C39" s="850"/>
      <c r="D39" s="850"/>
      <c r="E39" s="850"/>
      <c r="F39" s="850"/>
      <c r="G39" s="850"/>
      <c r="H39" s="850"/>
      <c r="I39" s="850"/>
      <c r="J39" s="850"/>
      <c r="K39" s="850"/>
      <c r="L39" s="850"/>
      <c r="M39" s="850"/>
      <c r="N39" s="850"/>
      <c r="O39" s="850"/>
      <c r="P39" s="850"/>
      <c r="Q39" s="850"/>
      <c r="R39" s="850"/>
      <c r="S39" s="850"/>
      <c r="T39" s="850"/>
      <c r="U39" s="850"/>
      <c r="V39" s="850"/>
    </row>
    <row r="40" spans="2:22" x14ac:dyDescent="0.2">
      <c r="B40" s="202" t="s">
        <v>225</v>
      </c>
      <c r="N40" s="3"/>
    </row>
    <row r="41" spans="2:22" x14ac:dyDescent="0.2">
      <c r="B41" s="202" t="s">
        <v>260</v>
      </c>
    </row>
    <row r="46" spans="2:22" ht="12.75" customHeight="1" x14ac:dyDescent="0.2"/>
    <row r="47" spans="2:22" ht="12.75" customHeight="1" x14ac:dyDescent="0.2"/>
  </sheetData>
  <mergeCells count="5">
    <mergeCell ref="B2:V2"/>
    <mergeCell ref="B3:V3"/>
    <mergeCell ref="B38:V38"/>
    <mergeCell ref="B39:V39"/>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9">
    <pageSetUpPr fitToPage="1"/>
  </sheetPr>
  <dimension ref="B1:N43"/>
  <sheetViews>
    <sheetView zoomScaleNormal="100" workbookViewId="0">
      <selection activeCell="T33" sqref="T33"/>
    </sheetView>
  </sheetViews>
  <sheetFormatPr defaultRowHeight="11.25" x14ac:dyDescent="0.2"/>
  <cols>
    <col min="1" max="1" width="9.140625" style="5"/>
    <col min="2" max="2" width="13.85546875" style="5" customWidth="1"/>
    <col min="3" max="3" width="14.5703125" style="5" customWidth="1"/>
    <col min="4" max="4" width="9.5703125" style="5" bestFit="1" customWidth="1"/>
    <col min="5" max="5" width="9.140625" style="5"/>
    <col min="6" max="6" width="2.28515625" style="5" customWidth="1"/>
    <col min="7" max="7" width="9.140625" style="5"/>
    <col min="8" max="8" width="2.5703125" style="5" customWidth="1"/>
    <col min="9" max="9" width="10.85546875" style="5" customWidth="1"/>
    <col min="10" max="10" width="2.28515625" style="5" customWidth="1"/>
    <col min="11" max="11" width="9.140625" style="5"/>
    <col min="12" max="12" width="1.85546875" style="5" customWidth="1"/>
    <col min="13" max="13" width="9.140625" style="5"/>
    <col min="14" max="15" width="2.28515625" style="5" customWidth="1"/>
    <col min="16" max="16384" width="9.140625" style="5"/>
  </cols>
  <sheetData>
    <row r="1" spans="2:14" ht="14.25" customHeight="1" x14ac:dyDescent="0.2">
      <c r="B1" s="857"/>
      <c r="C1" s="857"/>
      <c r="M1" s="13" t="s">
        <v>190</v>
      </c>
    </row>
    <row r="2" spans="2:14" ht="30" customHeight="1" x14ac:dyDescent="0.2">
      <c r="D2" s="505"/>
      <c r="E2" s="505"/>
      <c r="F2" s="505"/>
      <c r="G2" s="505"/>
      <c r="H2" s="505"/>
      <c r="I2" s="505"/>
      <c r="J2" s="505"/>
      <c r="K2" s="505"/>
      <c r="L2" s="505"/>
      <c r="M2" s="505"/>
      <c r="N2" s="505"/>
    </row>
    <row r="3" spans="2:14" ht="18" customHeight="1" x14ac:dyDescent="0.2">
      <c r="B3" s="858" t="s">
        <v>84</v>
      </c>
      <c r="C3" s="858"/>
      <c r="D3" s="858"/>
      <c r="E3" s="858"/>
      <c r="F3" s="858"/>
      <c r="G3" s="858"/>
      <c r="H3" s="858"/>
      <c r="I3" s="858"/>
      <c r="J3" s="858"/>
      <c r="K3" s="858"/>
      <c r="L3" s="858"/>
      <c r="M3" s="858"/>
      <c r="N3" s="858"/>
    </row>
    <row r="4" spans="2:14" ht="18" customHeight="1" x14ac:dyDescent="0.2">
      <c r="B4" s="859"/>
      <c r="C4" s="859"/>
      <c r="D4" s="34"/>
      <c r="E4" s="112" t="s">
        <v>226</v>
      </c>
      <c r="F4" s="115"/>
      <c r="G4" s="115" t="s">
        <v>285</v>
      </c>
      <c r="H4" s="115"/>
      <c r="I4" s="115" t="s">
        <v>35</v>
      </c>
      <c r="J4" s="115"/>
      <c r="K4" s="115" t="s">
        <v>39</v>
      </c>
      <c r="L4" s="115"/>
      <c r="M4" s="115" t="s">
        <v>38</v>
      </c>
      <c r="N4" s="95"/>
    </row>
    <row r="5" spans="2:14" ht="3" customHeight="1" x14ac:dyDescent="0.2">
      <c r="B5" s="263"/>
      <c r="C5" s="263"/>
      <c r="D5" s="35"/>
      <c r="E5" s="36"/>
      <c r="F5" s="36"/>
      <c r="G5" s="36"/>
      <c r="H5" s="36"/>
      <c r="I5" s="36"/>
      <c r="J5" s="36"/>
      <c r="K5" s="36"/>
      <c r="L5" s="263"/>
      <c r="M5" s="263"/>
    </row>
    <row r="6" spans="2:14" ht="18" customHeight="1" x14ac:dyDescent="0.2">
      <c r="B6" s="263"/>
      <c r="C6" s="263"/>
      <c r="D6" s="47"/>
      <c r="E6" s="837" t="s">
        <v>99</v>
      </c>
      <c r="F6" s="860"/>
      <c r="G6" s="860"/>
      <c r="H6" s="860"/>
      <c r="I6" s="860"/>
      <c r="J6" s="860"/>
      <c r="K6" s="860"/>
      <c r="L6" s="860"/>
      <c r="M6" s="860"/>
      <c r="N6" s="861"/>
    </row>
    <row r="7" spans="2:14" ht="15" customHeight="1" x14ac:dyDescent="0.2">
      <c r="B7" s="262"/>
      <c r="C7" s="262"/>
      <c r="D7" s="55"/>
      <c r="E7" s="602">
        <v>2022</v>
      </c>
      <c r="F7" s="603"/>
      <c r="G7" s="602">
        <v>2022</v>
      </c>
      <c r="H7" s="603"/>
      <c r="I7" s="602">
        <v>2020</v>
      </c>
      <c r="J7" s="603"/>
      <c r="K7" s="602">
        <v>2022</v>
      </c>
      <c r="L7" s="603"/>
      <c r="M7" s="602">
        <v>2022</v>
      </c>
      <c r="N7" s="603"/>
    </row>
    <row r="8" spans="2:14" ht="15" customHeight="1" x14ac:dyDescent="0.2">
      <c r="B8" s="862" t="s">
        <v>102</v>
      </c>
      <c r="C8" s="863"/>
      <c r="D8" s="54" t="s">
        <v>40</v>
      </c>
      <c r="E8" s="170">
        <v>4398.8782820000006</v>
      </c>
      <c r="F8" s="604"/>
      <c r="G8" s="605">
        <v>6786.5867799999996</v>
      </c>
      <c r="H8" s="606"/>
      <c r="I8" s="607">
        <v>1069</v>
      </c>
      <c r="J8" s="606"/>
      <c r="K8" s="608">
        <v>5162.5</v>
      </c>
      <c r="L8" s="606"/>
      <c r="M8" s="607">
        <v>1220</v>
      </c>
      <c r="N8" s="609"/>
    </row>
    <row r="9" spans="2:14" ht="9.9499999999999993" customHeight="1" x14ac:dyDescent="0.2">
      <c r="B9" s="261"/>
      <c r="C9" s="262"/>
      <c r="D9" s="55"/>
      <c r="E9" s="610"/>
      <c r="F9" s="611"/>
      <c r="G9" s="612"/>
      <c r="H9" s="613" t="s">
        <v>90</v>
      </c>
      <c r="I9" s="614"/>
      <c r="J9" s="615"/>
      <c r="K9" s="612"/>
      <c r="L9" s="615"/>
      <c r="M9" s="616"/>
      <c r="N9" s="485"/>
    </row>
    <row r="10" spans="2:14" ht="15" customHeight="1" x14ac:dyDescent="0.2">
      <c r="B10" s="853" t="s">
        <v>85</v>
      </c>
      <c r="C10" s="854"/>
      <c r="D10" s="221" t="s">
        <v>40</v>
      </c>
      <c r="E10" s="617">
        <v>76.099999999999994</v>
      </c>
      <c r="F10" s="618"/>
      <c r="G10" s="619">
        <f>108.198</f>
        <v>108.19799999999999</v>
      </c>
      <c r="H10" s="618"/>
      <c r="I10" s="619">
        <v>9.3000000000000007</v>
      </c>
      <c r="J10" s="618"/>
      <c r="K10" s="620">
        <v>177.3</v>
      </c>
      <c r="L10" s="618"/>
      <c r="M10" s="620">
        <v>64</v>
      </c>
      <c r="N10" s="486"/>
    </row>
    <row r="11" spans="2:14" ht="9.9499999999999993" customHeight="1" x14ac:dyDescent="0.2">
      <c r="B11" s="264"/>
      <c r="C11" s="265"/>
      <c r="D11" s="221"/>
      <c r="E11" s="621"/>
      <c r="F11" s="618"/>
      <c r="G11" s="622"/>
      <c r="H11" s="618"/>
      <c r="I11" s="623"/>
      <c r="J11" s="624" t="s">
        <v>101</v>
      </c>
      <c r="K11" s="620"/>
      <c r="L11" s="618"/>
      <c r="M11" s="620"/>
      <c r="N11" s="488" t="s">
        <v>104</v>
      </c>
    </row>
    <row r="12" spans="2:14" ht="15" customHeight="1" x14ac:dyDescent="0.2">
      <c r="B12" s="855" t="s">
        <v>86</v>
      </c>
      <c r="C12" s="856"/>
      <c r="D12" s="55" t="s">
        <v>40</v>
      </c>
      <c r="E12" s="610">
        <f>202.131</f>
        <v>202.131</v>
      </c>
      <c r="F12" s="615"/>
      <c r="G12" s="614">
        <v>147.82300000000001</v>
      </c>
      <c r="H12" s="615"/>
      <c r="I12" s="625">
        <v>18.940999999999999</v>
      </c>
      <c r="J12" s="615"/>
      <c r="K12" s="612">
        <v>154.9</v>
      </c>
      <c r="L12" s="615"/>
      <c r="M12" s="612">
        <v>85.52</v>
      </c>
      <c r="N12" s="485"/>
    </row>
    <row r="13" spans="2:14" ht="9.9499999999999993" customHeight="1" x14ac:dyDescent="0.2">
      <c r="B13" s="261"/>
      <c r="C13" s="262"/>
      <c r="D13" s="55"/>
      <c r="E13" s="610"/>
      <c r="F13" s="615"/>
      <c r="G13" s="626"/>
      <c r="H13" s="615" t="s">
        <v>106</v>
      </c>
      <c r="I13" s="627"/>
      <c r="J13" s="613"/>
      <c r="L13" s="615"/>
      <c r="N13" s="485"/>
    </row>
    <row r="14" spans="2:14" ht="15" customHeight="1" x14ac:dyDescent="0.2">
      <c r="B14" s="853" t="s">
        <v>87</v>
      </c>
      <c r="C14" s="854"/>
      <c r="D14" s="221" t="s">
        <v>40</v>
      </c>
      <c r="E14" s="628">
        <f>114.991</f>
        <v>114.991</v>
      </c>
      <c r="F14" s="618"/>
      <c r="G14" s="620"/>
      <c r="H14" s="618"/>
      <c r="I14" s="620">
        <v>11.21</v>
      </c>
      <c r="J14" s="618"/>
      <c r="K14" s="620">
        <v>114.5</v>
      </c>
      <c r="L14" s="618"/>
      <c r="M14" s="620">
        <v>44.29</v>
      </c>
      <c r="N14" s="486"/>
    </row>
    <row r="15" spans="2:14" ht="9.9499999999999993" customHeight="1" x14ac:dyDescent="0.2">
      <c r="B15" s="264"/>
      <c r="C15" s="265"/>
      <c r="D15" s="221"/>
      <c r="E15" s="621"/>
      <c r="F15" s="618"/>
      <c r="G15" s="620"/>
      <c r="H15" s="618"/>
      <c r="I15" s="619"/>
      <c r="J15" s="624"/>
      <c r="K15" s="620"/>
      <c r="L15" s="618"/>
      <c r="M15" s="620"/>
      <c r="N15" s="486"/>
    </row>
    <row r="16" spans="2:14" ht="15" customHeight="1" x14ac:dyDescent="0.2">
      <c r="B16" s="855" t="s">
        <v>120</v>
      </c>
      <c r="C16" s="856"/>
      <c r="D16" s="55" t="s">
        <v>40</v>
      </c>
      <c r="E16" s="610">
        <v>45.4</v>
      </c>
      <c r="F16" s="611"/>
      <c r="G16" s="612">
        <v>40.229999999999997</v>
      </c>
      <c r="H16" s="615"/>
      <c r="I16" s="629"/>
      <c r="J16" s="611"/>
      <c r="K16" s="612">
        <v>128</v>
      </c>
      <c r="L16" s="615"/>
      <c r="M16" s="612">
        <v>102</v>
      </c>
      <c r="N16" s="485"/>
    </row>
    <row r="17" spans="2:14" ht="9.9499999999999993" customHeight="1" x14ac:dyDescent="0.2">
      <c r="B17" s="261"/>
      <c r="C17" s="262"/>
      <c r="D17" s="55"/>
      <c r="E17" s="610"/>
      <c r="F17" s="615"/>
      <c r="G17" s="612"/>
      <c r="H17" s="615"/>
      <c r="I17" s="630"/>
      <c r="J17" s="615"/>
      <c r="K17" s="612"/>
      <c r="L17" s="615"/>
      <c r="M17" s="612"/>
      <c r="N17" s="485"/>
    </row>
    <row r="18" spans="2:14" ht="15" customHeight="1" x14ac:dyDescent="0.2">
      <c r="B18" s="853" t="s">
        <v>88</v>
      </c>
      <c r="C18" s="854"/>
      <c r="D18" s="221" t="s">
        <v>40</v>
      </c>
      <c r="E18" s="628">
        <v>31.54</v>
      </c>
      <c r="F18" s="631"/>
      <c r="G18" s="620">
        <v>370</v>
      </c>
      <c r="H18" s="618"/>
      <c r="I18" s="632"/>
      <c r="J18" s="631"/>
      <c r="K18" s="620">
        <v>136.4</v>
      </c>
      <c r="L18" s="618"/>
      <c r="M18" s="620">
        <v>71</v>
      </c>
      <c r="N18" s="486"/>
    </row>
    <row r="19" spans="2:14" ht="9.9499999999999993" customHeight="1" x14ac:dyDescent="0.2">
      <c r="B19" s="223"/>
      <c r="C19" s="224"/>
      <c r="D19" s="225"/>
      <c r="E19" s="633"/>
      <c r="F19" s="634"/>
      <c r="G19" s="635"/>
      <c r="H19" s="636"/>
      <c r="I19" s="637"/>
      <c r="J19" s="634"/>
      <c r="K19" s="638"/>
      <c r="L19" s="639" t="s">
        <v>122</v>
      </c>
      <c r="M19" s="638"/>
      <c r="N19" s="639"/>
    </row>
    <row r="20" spans="2:14" ht="3" customHeight="1" x14ac:dyDescent="0.2">
      <c r="B20" s="262"/>
      <c r="C20" s="262"/>
      <c r="D20" s="40"/>
      <c r="E20" s="640"/>
      <c r="F20" s="640"/>
      <c r="G20" s="640"/>
      <c r="H20" s="640"/>
      <c r="I20" s="640"/>
      <c r="J20" s="640"/>
      <c r="K20" s="640"/>
      <c r="L20" s="640"/>
      <c r="M20" s="641"/>
      <c r="N20" s="642"/>
    </row>
    <row r="21" spans="2:14" ht="18" customHeight="1" x14ac:dyDescent="0.2">
      <c r="B21" s="263"/>
      <c r="C21" s="263"/>
      <c r="D21" s="47"/>
      <c r="E21" s="865" t="s">
        <v>100</v>
      </c>
      <c r="F21" s="866"/>
      <c r="G21" s="866"/>
      <c r="H21" s="866"/>
      <c r="I21" s="866"/>
      <c r="J21" s="866"/>
      <c r="K21" s="866"/>
      <c r="L21" s="866"/>
      <c r="M21" s="866"/>
      <c r="N21" s="867"/>
    </row>
    <row r="22" spans="2:14" ht="15" customHeight="1" x14ac:dyDescent="0.2">
      <c r="B22" s="58"/>
      <c r="C22" s="58"/>
      <c r="D22" s="44"/>
      <c r="E22" s="643">
        <v>2022</v>
      </c>
      <c r="F22" s="644"/>
      <c r="G22" s="643">
        <v>2022</v>
      </c>
      <c r="H22" s="644"/>
      <c r="I22" s="645">
        <v>2022</v>
      </c>
      <c r="J22" s="644"/>
      <c r="K22" s="645">
        <v>2022</v>
      </c>
      <c r="L22" s="644"/>
      <c r="M22" s="645">
        <v>2022</v>
      </c>
      <c r="N22" s="644"/>
    </row>
    <row r="23" spans="2:14" ht="15" customHeight="1" x14ac:dyDescent="0.2">
      <c r="B23" s="868" t="s">
        <v>89</v>
      </c>
      <c r="C23" s="869"/>
      <c r="D23" s="98" t="s">
        <v>36</v>
      </c>
      <c r="E23" s="646">
        <v>252.6</v>
      </c>
      <c r="F23" s="647"/>
      <c r="G23" s="648">
        <v>258.54538200000002</v>
      </c>
      <c r="H23" s="615"/>
      <c r="I23" s="649">
        <v>61.953135000000003</v>
      </c>
      <c r="J23" s="650"/>
      <c r="K23" s="649">
        <v>177.4</v>
      </c>
      <c r="L23" s="615"/>
      <c r="M23" s="612">
        <f>50609/1000</f>
        <v>50.609000000000002</v>
      </c>
      <c r="N23" s="485"/>
    </row>
    <row r="24" spans="2:14" ht="9.9499999999999993" customHeight="1" x14ac:dyDescent="0.2">
      <c r="B24" s="41"/>
      <c r="C24" s="42"/>
      <c r="D24" s="43"/>
      <c r="E24" s="651"/>
      <c r="F24" s="652"/>
      <c r="G24" s="653"/>
      <c r="H24" s="615" t="s">
        <v>143</v>
      </c>
      <c r="I24" s="641"/>
      <c r="J24" s="613" t="s">
        <v>210</v>
      </c>
      <c r="K24" s="641"/>
      <c r="L24" s="652"/>
      <c r="M24" s="641"/>
      <c r="N24" s="485"/>
    </row>
    <row r="25" spans="2:14" ht="15" customHeight="1" x14ac:dyDescent="0.2">
      <c r="B25" s="226" t="s">
        <v>91</v>
      </c>
      <c r="C25" s="870" t="s">
        <v>92</v>
      </c>
      <c r="D25" s="871"/>
      <c r="E25" s="654">
        <v>563</v>
      </c>
      <c r="F25" s="655"/>
      <c r="G25" s="654">
        <v>775.74267796622257</v>
      </c>
      <c r="H25" s="655"/>
      <c r="I25" s="654">
        <v>495.12999357786157</v>
      </c>
      <c r="J25" s="655"/>
      <c r="K25" s="654">
        <v>125.62182449059075</v>
      </c>
      <c r="L25" s="486"/>
      <c r="M25" s="654">
        <v>350.87407189946282</v>
      </c>
      <c r="N25" s="486"/>
    </row>
    <row r="26" spans="2:14" ht="9.9499999999999993" customHeight="1" x14ac:dyDescent="0.2">
      <c r="B26" s="227"/>
      <c r="C26" s="228"/>
      <c r="D26" s="229"/>
      <c r="E26" s="654"/>
      <c r="F26" s="655"/>
      <c r="G26" s="654"/>
      <c r="H26" s="655"/>
      <c r="I26" s="654"/>
      <c r="J26" s="655"/>
      <c r="K26" s="654"/>
      <c r="L26" s="655"/>
      <c r="M26" s="654"/>
      <c r="N26" s="486"/>
    </row>
    <row r="27" spans="2:14" ht="21" customHeight="1" x14ac:dyDescent="0.2">
      <c r="B27" s="855" t="s">
        <v>119</v>
      </c>
      <c r="C27" s="856"/>
      <c r="D27" s="61" t="s">
        <v>36</v>
      </c>
      <c r="E27" s="656">
        <v>34.340000000000003</v>
      </c>
      <c r="F27" s="657"/>
      <c r="G27" s="614">
        <v>14.333821</v>
      </c>
      <c r="H27" s="657"/>
      <c r="I27" s="614">
        <f>14.322</f>
        <v>14.321999999999999</v>
      </c>
      <c r="J27" s="657"/>
      <c r="K27" s="614">
        <f>33.17</f>
        <v>33.17</v>
      </c>
      <c r="L27" s="657"/>
      <c r="M27" s="614">
        <f>6673/1000</f>
        <v>6.673</v>
      </c>
      <c r="N27" s="485"/>
    </row>
    <row r="28" spans="2:14" ht="9.9499999999999993" customHeight="1" x14ac:dyDescent="0.2">
      <c r="B28" s="59"/>
      <c r="C28" s="60"/>
      <c r="D28" s="44"/>
      <c r="E28" s="658"/>
      <c r="F28" s="659"/>
      <c r="G28" s="660"/>
      <c r="H28" s="659"/>
      <c r="I28" s="661"/>
      <c r="J28" s="662" t="s">
        <v>208</v>
      </c>
      <c r="K28" s="660"/>
      <c r="L28" s="659"/>
      <c r="M28" s="660"/>
      <c r="N28" s="663"/>
    </row>
    <row r="29" spans="2:14" ht="5.0999999999999996" customHeight="1" x14ac:dyDescent="0.2">
      <c r="B29" s="262"/>
      <c r="C29" s="262"/>
      <c r="D29" s="16"/>
      <c r="E29" s="641"/>
      <c r="F29" s="641"/>
      <c r="G29" s="641"/>
      <c r="H29" s="641"/>
      <c r="I29" s="640"/>
      <c r="J29" s="640"/>
      <c r="K29" s="641"/>
      <c r="L29" s="641"/>
      <c r="M29" s="641"/>
      <c r="N29" s="664"/>
    </row>
    <row r="30" spans="2:14" ht="18" customHeight="1" x14ac:dyDescent="0.2">
      <c r="C30" s="263"/>
      <c r="D30" s="47"/>
      <c r="E30" s="865" t="s">
        <v>126</v>
      </c>
      <c r="F30" s="866"/>
      <c r="G30" s="866"/>
      <c r="H30" s="866"/>
      <c r="I30" s="866"/>
      <c r="J30" s="866"/>
      <c r="K30" s="866"/>
      <c r="L30" s="866"/>
      <c r="M30" s="866"/>
      <c r="N30" s="867"/>
    </row>
    <row r="31" spans="2:14" ht="15" customHeight="1" x14ac:dyDescent="0.2">
      <c r="C31" s="38"/>
      <c r="D31" s="39"/>
      <c r="E31" s="665">
        <v>2022</v>
      </c>
      <c r="F31" s="666"/>
      <c r="G31" s="665">
        <v>2022</v>
      </c>
      <c r="H31" s="666"/>
      <c r="I31" s="665">
        <v>2022</v>
      </c>
      <c r="J31" s="666"/>
      <c r="K31" s="666">
        <v>2019</v>
      </c>
      <c r="L31" s="666"/>
      <c r="M31" s="665">
        <v>2022</v>
      </c>
      <c r="N31" s="667"/>
    </row>
    <row r="32" spans="2:14" ht="15" customHeight="1" x14ac:dyDescent="0.2">
      <c r="B32" s="230" t="s">
        <v>103</v>
      </c>
      <c r="C32" s="231"/>
      <c r="D32" s="232" t="s">
        <v>121</v>
      </c>
      <c r="E32" s="668">
        <v>20653</v>
      </c>
      <c r="F32" s="669"/>
      <c r="G32" s="668">
        <v>42795</v>
      </c>
      <c r="H32" s="669"/>
      <c r="I32" s="668">
        <v>3216</v>
      </c>
      <c r="J32" s="669"/>
      <c r="K32" s="668">
        <v>62763</v>
      </c>
      <c r="L32" s="669"/>
      <c r="M32" s="668">
        <v>14200</v>
      </c>
      <c r="N32" s="670"/>
    </row>
    <row r="33" spans="2:14" ht="15" customHeight="1" x14ac:dyDescent="0.2">
      <c r="B33" s="223"/>
      <c r="C33" s="872" t="s">
        <v>0</v>
      </c>
      <c r="D33" s="873"/>
      <c r="E33" s="671">
        <v>46.126747220290611</v>
      </c>
      <c r="F33" s="672"/>
      <c r="G33" s="673">
        <v>128.40263340524291</v>
      </c>
      <c r="H33" s="672"/>
      <c r="I33" s="673">
        <v>25.702299961840556</v>
      </c>
      <c r="J33" s="672"/>
      <c r="K33" s="673">
        <v>44.584068847696138</v>
      </c>
      <c r="L33" s="672"/>
      <c r="M33" s="673">
        <v>98.449126063988061</v>
      </c>
      <c r="N33" s="674"/>
    </row>
    <row r="34" spans="2:14" ht="18" customHeight="1" x14ac:dyDescent="0.2">
      <c r="B34" s="807" t="s">
        <v>385</v>
      </c>
      <c r="C34" s="807"/>
      <c r="D34" s="807"/>
      <c r="E34" s="807"/>
      <c r="F34" s="807"/>
      <c r="G34" s="807"/>
      <c r="H34" s="807"/>
      <c r="I34" s="807"/>
      <c r="J34" s="807"/>
      <c r="K34" s="807"/>
      <c r="L34" s="807"/>
      <c r="M34" s="807"/>
      <c r="N34" s="807"/>
    </row>
    <row r="35" spans="2:14" ht="12" customHeight="1" x14ac:dyDescent="0.2">
      <c r="B35" s="874" t="s">
        <v>259</v>
      </c>
      <c r="C35" s="875"/>
      <c r="D35" s="875"/>
      <c r="E35" s="875"/>
      <c r="F35" s="875"/>
      <c r="G35" s="875"/>
      <c r="H35" s="875"/>
      <c r="I35" s="875"/>
      <c r="J35" s="875"/>
      <c r="K35" s="875"/>
      <c r="L35" s="875"/>
      <c r="M35" s="875"/>
    </row>
    <row r="36" spans="2:14" ht="15" customHeight="1" x14ac:dyDescent="0.2">
      <c r="B36" s="864" t="s">
        <v>386</v>
      </c>
      <c r="C36" s="864"/>
      <c r="D36" s="864"/>
      <c r="E36" s="864"/>
      <c r="F36" s="864"/>
      <c r="G36" s="864"/>
      <c r="H36" s="864"/>
      <c r="I36" s="864"/>
      <c r="J36" s="864"/>
      <c r="K36" s="864"/>
      <c r="L36" s="864"/>
      <c r="M36" s="864"/>
      <c r="N36" s="864"/>
    </row>
    <row r="37" spans="2:14" ht="12.75" customHeight="1" x14ac:dyDescent="0.2">
      <c r="B37" s="173" t="s">
        <v>209</v>
      </c>
      <c r="C37" s="173"/>
      <c r="D37" s="173"/>
      <c r="E37" s="173"/>
      <c r="F37" s="173"/>
      <c r="G37" s="173"/>
      <c r="H37" s="173"/>
      <c r="I37" s="173"/>
      <c r="J37" s="173"/>
      <c r="K37" s="173"/>
      <c r="L37" s="173"/>
      <c r="M37" s="173"/>
      <c r="N37" s="173"/>
    </row>
    <row r="38" spans="2:14" ht="12.75" customHeight="1" x14ac:dyDescent="0.2">
      <c r="B38" s="173" t="s">
        <v>299</v>
      </c>
      <c r="C38" s="173"/>
      <c r="D38" s="173"/>
      <c r="E38" s="173"/>
      <c r="F38" s="173"/>
      <c r="G38" s="173"/>
      <c r="H38" s="173"/>
      <c r="I38" s="173"/>
      <c r="J38" s="173"/>
      <c r="K38" s="173"/>
      <c r="L38" s="173"/>
      <c r="M38" s="173"/>
      <c r="N38" s="173"/>
    </row>
    <row r="39" spans="2:14" ht="12" customHeight="1" x14ac:dyDescent="0.2">
      <c r="B39" s="173" t="s">
        <v>300</v>
      </c>
      <c r="C39" s="173"/>
      <c r="D39" s="173"/>
      <c r="E39" s="173"/>
      <c r="F39" s="173"/>
      <c r="G39" s="173"/>
      <c r="H39" s="173"/>
      <c r="I39" s="173"/>
      <c r="J39" s="173"/>
      <c r="K39" s="173"/>
      <c r="L39" s="173"/>
      <c r="M39" s="173"/>
      <c r="N39" s="173"/>
    </row>
    <row r="40" spans="2:14" ht="12.75" customHeight="1" x14ac:dyDescent="0.2">
      <c r="B40" s="37" t="s">
        <v>301</v>
      </c>
      <c r="C40" s="37"/>
      <c r="D40" s="37"/>
      <c r="E40" s="37"/>
      <c r="F40" s="37"/>
      <c r="G40" s="37"/>
      <c r="H40" s="37"/>
      <c r="I40" s="37"/>
      <c r="J40" s="37"/>
      <c r="K40" s="37"/>
      <c r="L40" s="37"/>
      <c r="M40" s="37"/>
      <c r="N40" s="173"/>
    </row>
    <row r="41" spans="2:14" x14ac:dyDescent="0.2">
      <c r="B41" s="173" t="s">
        <v>302</v>
      </c>
      <c r="C41" s="173"/>
      <c r="D41" s="173"/>
      <c r="E41" s="173"/>
      <c r="F41" s="173"/>
      <c r="G41" s="173"/>
      <c r="H41" s="173"/>
      <c r="I41" s="173"/>
      <c r="J41" s="173"/>
      <c r="K41" s="173"/>
      <c r="L41" s="173"/>
      <c r="M41" s="173"/>
      <c r="N41" s="173"/>
    </row>
    <row r="42" spans="2:14" x14ac:dyDescent="0.2">
      <c r="B42" s="173" t="s">
        <v>303</v>
      </c>
      <c r="C42" s="37"/>
      <c r="D42" s="37"/>
      <c r="E42" s="37"/>
      <c r="F42" s="37"/>
      <c r="G42" s="37"/>
      <c r="H42" s="37"/>
      <c r="I42" s="37"/>
      <c r="J42" s="37"/>
      <c r="K42" s="37"/>
      <c r="L42" s="37"/>
      <c r="M42" s="37"/>
      <c r="N42" s="173"/>
    </row>
    <row r="43" spans="2:14" x14ac:dyDescent="0.2">
      <c r="B43" s="173" t="s">
        <v>363</v>
      </c>
    </row>
  </sheetData>
  <mergeCells count="19">
    <mergeCell ref="B36:N36"/>
    <mergeCell ref="B16:C16"/>
    <mergeCell ref="B18:C18"/>
    <mergeCell ref="E21:N21"/>
    <mergeCell ref="B23:C23"/>
    <mergeCell ref="C25:D25"/>
    <mergeCell ref="B27:C27"/>
    <mergeCell ref="E30:N30"/>
    <mergeCell ref="C33:D33"/>
    <mergeCell ref="B34:N34"/>
    <mergeCell ref="B35:M35"/>
    <mergeCell ref="B10:C10"/>
    <mergeCell ref="B12:C12"/>
    <mergeCell ref="B14:C14"/>
    <mergeCell ref="B1:C1"/>
    <mergeCell ref="B3:N3"/>
    <mergeCell ref="B4:C4"/>
    <mergeCell ref="E6:N6"/>
    <mergeCell ref="B8:C8"/>
  </mergeCells>
  <phoneticPr fontId="4" type="noConversion"/>
  <printOptions horizontalCentered="1"/>
  <pageMargins left="0.6692913385826772" right="0.27559055118110237" top="0.51181102362204722" bottom="0.27559055118110237" header="0" footer="0"/>
  <pageSetup paperSize="9" scale="9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0">
    <pageSetUpPr fitToPage="1"/>
  </sheetPr>
  <dimension ref="B1:O89"/>
  <sheetViews>
    <sheetView zoomScaleNormal="100" workbookViewId="0">
      <selection activeCell="P27" sqref="P27"/>
    </sheetView>
  </sheetViews>
  <sheetFormatPr defaultRowHeight="11.25" x14ac:dyDescent="0.2"/>
  <cols>
    <col min="1" max="5" width="9.140625" style="5"/>
    <col min="6" max="6" width="1.85546875" style="5" customWidth="1"/>
    <col min="7" max="7" width="9.140625" style="5"/>
    <col min="8" max="8" width="2.85546875" style="5" customWidth="1"/>
    <col min="9" max="9" width="9.140625" style="5"/>
    <col min="10" max="10" width="3.140625" style="5" customWidth="1"/>
    <col min="11" max="11" width="9.140625" style="5"/>
    <col min="12" max="12" width="3" style="5" customWidth="1"/>
    <col min="13" max="13" width="9.140625" style="5"/>
    <col min="14" max="14" width="2.140625" style="5" customWidth="1"/>
    <col min="15" max="16384" width="9.140625" style="5"/>
  </cols>
  <sheetData>
    <row r="1" spans="2:15" ht="14.25" customHeight="1" x14ac:dyDescent="0.2">
      <c r="B1" s="857"/>
      <c r="C1" s="857"/>
      <c r="M1" s="33"/>
      <c r="N1" s="13" t="s">
        <v>191</v>
      </c>
    </row>
    <row r="2" spans="2:15" ht="30" customHeight="1" x14ac:dyDescent="0.2">
      <c r="B2" s="742" t="s">
        <v>232</v>
      </c>
      <c r="C2" s="882"/>
      <c r="D2" s="882"/>
      <c r="E2" s="882"/>
      <c r="F2" s="882"/>
      <c r="G2" s="882"/>
      <c r="H2" s="882"/>
      <c r="I2" s="882"/>
      <c r="J2" s="882"/>
      <c r="K2" s="882"/>
      <c r="L2" s="882"/>
      <c r="M2" s="882"/>
      <c r="N2" s="882"/>
      <c r="O2" s="37"/>
    </row>
    <row r="3" spans="2:15" ht="18" customHeight="1" x14ac:dyDescent="0.2">
      <c r="B3" s="747" t="s">
        <v>256</v>
      </c>
      <c r="C3" s="858"/>
      <c r="D3" s="858"/>
      <c r="E3" s="858"/>
      <c r="F3" s="858"/>
      <c r="G3" s="858"/>
      <c r="H3" s="858"/>
      <c r="I3" s="858"/>
      <c r="J3" s="858"/>
      <c r="K3" s="858"/>
      <c r="L3" s="858"/>
      <c r="M3" s="858"/>
      <c r="N3" s="858"/>
      <c r="O3" s="37"/>
    </row>
    <row r="4" spans="2:15" ht="18" customHeight="1" x14ac:dyDescent="0.2">
      <c r="B4" s="269"/>
      <c r="C4" s="269"/>
      <c r="D4" s="269"/>
      <c r="E4" s="112" t="s">
        <v>226</v>
      </c>
      <c r="F4" s="115"/>
      <c r="G4" s="113" t="s">
        <v>285</v>
      </c>
      <c r="H4" s="113"/>
      <c r="I4" s="113" t="s">
        <v>35</v>
      </c>
      <c r="J4" s="113"/>
      <c r="K4" s="113" t="s">
        <v>39</v>
      </c>
      <c r="L4" s="113"/>
      <c r="M4" s="113" t="s">
        <v>38</v>
      </c>
      <c r="N4" s="114"/>
      <c r="O4" s="37"/>
    </row>
    <row r="5" spans="2:15" ht="5.0999999999999996" customHeight="1" x14ac:dyDescent="0.2">
      <c r="B5" s="269"/>
      <c r="C5" s="269"/>
      <c r="D5" s="269"/>
      <c r="E5" s="36"/>
      <c r="F5" s="36"/>
      <c r="G5" s="36"/>
      <c r="H5" s="36"/>
      <c r="I5" s="36"/>
      <c r="J5" s="36"/>
      <c r="K5" s="36"/>
      <c r="L5" s="269"/>
      <c r="M5" s="269"/>
    </row>
    <row r="6" spans="2:15" ht="18" customHeight="1" x14ac:dyDescent="0.2">
      <c r="B6" s="45"/>
      <c r="C6" s="45"/>
      <c r="D6" s="46"/>
      <c r="E6" s="883" t="s">
        <v>61</v>
      </c>
      <c r="F6" s="884"/>
      <c r="G6" s="884"/>
      <c r="H6" s="884"/>
      <c r="I6" s="884"/>
      <c r="J6" s="884"/>
      <c r="K6" s="884"/>
      <c r="L6" s="884"/>
      <c r="M6" s="884"/>
      <c r="N6" s="885"/>
    </row>
    <row r="7" spans="2:15" ht="9.9499999999999993" customHeight="1" x14ac:dyDescent="0.2">
      <c r="B7" s="52"/>
      <c r="C7" s="52"/>
      <c r="D7" s="61"/>
      <c r="E7" s="876" t="s">
        <v>93</v>
      </c>
      <c r="F7" s="877"/>
      <c r="G7" s="877"/>
      <c r="H7" s="877"/>
      <c r="I7" s="877"/>
      <c r="J7" s="877"/>
      <c r="K7" s="877"/>
      <c r="L7" s="877"/>
      <c r="M7" s="877"/>
      <c r="N7" s="878"/>
    </row>
    <row r="8" spans="2:15" ht="15" customHeight="1" x14ac:dyDescent="0.2">
      <c r="B8" s="38"/>
      <c r="C8" s="38"/>
      <c r="D8" s="39"/>
      <c r="E8" s="675">
        <v>2022</v>
      </c>
      <c r="F8" s="676"/>
      <c r="G8" s="675">
        <v>2022</v>
      </c>
      <c r="H8" s="676"/>
      <c r="I8" s="677">
        <v>2021</v>
      </c>
      <c r="J8" s="676"/>
      <c r="K8" s="675">
        <v>2022</v>
      </c>
      <c r="L8" s="676"/>
      <c r="M8" s="675">
        <v>2022</v>
      </c>
      <c r="N8" s="487"/>
    </row>
    <row r="9" spans="2:15" ht="15" customHeight="1" x14ac:dyDescent="0.2">
      <c r="B9" s="868" t="s">
        <v>123</v>
      </c>
      <c r="C9" s="869"/>
      <c r="D9" s="886"/>
      <c r="E9" s="678">
        <v>4099.554984962293</v>
      </c>
      <c r="F9" s="679"/>
      <c r="G9" s="680">
        <v>6907.157674695909</v>
      </c>
      <c r="H9" s="679"/>
      <c r="I9" s="681"/>
      <c r="J9" s="679"/>
      <c r="K9" s="680">
        <v>240.7</v>
      </c>
      <c r="L9" s="679"/>
      <c r="M9" s="682"/>
      <c r="N9" s="485"/>
    </row>
    <row r="10" spans="2:15" ht="9.9499999999999993" customHeight="1" x14ac:dyDescent="0.2">
      <c r="B10" s="270"/>
      <c r="C10" s="268"/>
      <c r="D10" s="271"/>
      <c r="E10" s="683"/>
      <c r="F10" s="615"/>
      <c r="G10" s="612"/>
      <c r="H10" s="684" t="s">
        <v>90</v>
      </c>
      <c r="I10" s="685"/>
      <c r="J10" s="684"/>
      <c r="K10" s="685"/>
      <c r="L10" s="684" t="s">
        <v>101</v>
      </c>
      <c r="M10" s="685"/>
      <c r="N10" s="485"/>
    </row>
    <row r="11" spans="2:15" ht="15" customHeight="1" x14ac:dyDescent="0.2">
      <c r="B11" s="87" t="s">
        <v>286</v>
      </c>
      <c r="C11" s="100"/>
      <c r="D11" s="101"/>
      <c r="E11" s="686">
        <v>406.21076687050976</v>
      </c>
      <c r="F11" s="687"/>
      <c r="G11" s="688">
        <v>630.84914634483414</v>
      </c>
      <c r="H11" s="687"/>
      <c r="I11" s="688">
        <f>30189/1000</f>
        <v>30.189</v>
      </c>
      <c r="J11" s="689"/>
      <c r="K11" s="688"/>
      <c r="L11" s="687"/>
      <c r="M11" s="688">
        <f>109.1+3.1</f>
        <v>112.19999999999999</v>
      </c>
      <c r="N11" s="486"/>
    </row>
    <row r="12" spans="2:15" ht="9.9499999999999993" customHeight="1" x14ac:dyDescent="0.2">
      <c r="B12" s="87"/>
      <c r="C12" s="100"/>
      <c r="D12" s="101"/>
      <c r="E12" s="690"/>
      <c r="F12" s="618"/>
      <c r="G12" s="620"/>
      <c r="H12" s="618"/>
      <c r="I12" s="622"/>
      <c r="J12" s="624"/>
      <c r="K12" s="620"/>
      <c r="L12" s="618"/>
      <c r="M12" s="620"/>
      <c r="N12" s="486"/>
    </row>
    <row r="13" spans="2:15" ht="15" customHeight="1" x14ac:dyDescent="0.25">
      <c r="B13" s="102" t="s">
        <v>124</v>
      </c>
      <c r="C13" s="103"/>
      <c r="D13" s="104"/>
      <c r="E13" s="691">
        <v>402.23847362000009</v>
      </c>
      <c r="F13" s="692"/>
      <c r="G13" s="693">
        <v>23.640999999999998</v>
      </c>
      <c r="H13" s="692"/>
      <c r="I13" s="694">
        <f>289.891</f>
        <v>289.89100000000002</v>
      </c>
      <c r="J13" s="695"/>
      <c r="K13" s="696">
        <v>657.7</v>
      </c>
      <c r="L13" s="692"/>
      <c r="M13" s="693">
        <f>124</f>
        <v>124</v>
      </c>
      <c r="N13" s="485"/>
    </row>
    <row r="14" spans="2:15" ht="9.9499999999999993" customHeight="1" x14ac:dyDescent="0.2">
      <c r="B14" s="102"/>
      <c r="C14" s="103"/>
      <c r="D14" s="104"/>
      <c r="E14" s="683"/>
      <c r="F14" s="615"/>
      <c r="G14" s="626"/>
      <c r="H14" s="684"/>
      <c r="I14" s="685"/>
      <c r="J14" s="684"/>
      <c r="K14" s="612"/>
      <c r="L14" s="615"/>
      <c r="M14" s="612"/>
      <c r="N14" s="485"/>
    </row>
    <row r="15" spans="2:15" ht="15" customHeight="1" x14ac:dyDescent="0.2">
      <c r="B15" s="87" t="s">
        <v>287</v>
      </c>
      <c r="C15" s="100"/>
      <c r="D15" s="101"/>
      <c r="E15" s="686">
        <v>69.154563193651299</v>
      </c>
      <c r="F15" s="687"/>
      <c r="G15" s="688">
        <v>11.905626183542784</v>
      </c>
      <c r="H15" s="687"/>
      <c r="I15" s="697"/>
      <c r="J15" s="698"/>
      <c r="K15" s="688"/>
      <c r="L15" s="687"/>
      <c r="M15" s="688">
        <f>3.1+40.4</f>
        <v>43.5</v>
      </c>
      <c r="N15" s="486"/>
    </row>
    <row r="16" spans="2:15" ht="9.9499999999999993" customHeight="1" x14ac:dyDescent="0.2">
      <c r="B16" s="87"/>
      <c r="C16" s="100"/>
      <c r="D16" s="101"/>
      <c r="E16" s="690"/>
      <c r="F16" s="618"/>
      <c r="G16" s="622"/>
      <c r="H16" s="699"/>
      <c r="I16" s="700"/>
      <c r="J16" s="699" t="s">
        <v>104</v>
      </c>
      <c r="K16" s="620"/>
      <c r="L16" s="618"/>
      <c r="M16" s="620"/>
      <c r="N16" s="488"/>
    </row>
    <row r="17" spans="2:14" ht="15" customHeight="1" x14ac:dyDescent="0.2">
      <c r="B17" s="102" t="s">
        <v>125</v>
      </c>
      <c r="C17" s="103"/>
      <c r="D17" s="104"/>
      <c r="E17" s="691">
        <v>17.685432185702691</v>
      </c>
      <c r="F17" s="692"/>
      <c r="G17" s="693">
        <f>0.6</f>
        <v>0.6</v>
      </c>
      <c r="H17" s="692"/>
      <c r="I17" s="693">
        <v>1.52</v>
      </c>
      <c r="J17" s="692"/>
      <c r="K17" s="693">
        <v>2.2599999999999998</v>
      </c>
      <c r="L17" s="692"/>
      <c r="M17" s="693">
        <f>0.6+0.03</f>
        <v>0.63</v>
      </c>
      <c r="N17" s="485"/>
    </row>
    <row r="18" spans="2:14" ht="9.9499999999999993" customHeight="1" x14ac:dyDescent="0.2">
      <c r="B18" s="102"/>
      <c r="C18" s="103"/>
      <c r="D18" s="104"/>
      <c r="E18" s="683"/>
      <c r="F18" s="615"/>
      <c r="G18" s="626"/>
      <c r="H18" s="684"/>
      <c r="I18" s="685"/>
      <c r="J18" s="684" t="s">
        <v>106</v>
      </c>
      <c r="K18" s="612"/>
      <c r="L18" s="615"/>
      <c r="M18" s="612"/>
      <c r="N18" s="489"/>
    </row>
    <row r="19" spans="2:14" ht="15" customHeight="1" x14ac:dyDescent="0.2">
      <c r="B19" s="887" t="s">
        <v>233</v>
      </c>
      <c r="C19" s="888"/>
      <c r="D19" s="889"/>
      <c r="E19" s="686">
        <v>512.32871343132967</v>
      </c>
      <c r="F19" s="698"/>
      <c r="G19" s="701">
        <v>1140.96</v>
      </c>
      <c r="H19" s="689"/>
      <c r="I19" s="688">
        <f>50</f>
        <v>50</v>
      </c>
      <c r="J19" s="687"/>
      <c r="K19" s="688">
        <v>391.38</v>
      </c>
      <c r="L19" s="687"/>
      <c r="M19" s="688">
        <v>228</v>
      </c>
      <c r="N19" s="486"/>
    </row>
    <row r="20" spans="2:14" ht="9.9499999999999993" customHeight="1" x14ac:dyDescent="0.2">
      <c r="B20" s="105"/>
      <c r="C20" s="106"/>
      <c r="D20" s="106"/>
      <c r="E20" s="702"/>
      <c r="F20" s="703"/>
      <c r="G20" s="704"/>
      <c r="H20" s="639"/>
      <c r="I20" s="705"/>
      <c r="J20" s="703"/>
      <c r="K20" s="705"/>
      <c r="L20" s="703"/>
      <c r="M20" s="705"/>
      <c r="N20" s="488"/>
    </row>
    <row r="21" spans="2:14" ht="5.0999999999999996" customHeight="1" x14ac:dyDescent="0.2">
      <c r="B21" s="50"/>
      <c r="C21" s="50"/>
      <c r="D21" s="51"/>
      <c r="E21" s="490"/>
      <c r="F21" s="490"/>
      <c r="G21" s="491"/>
      <c r="H21" s="491"/>
      <c r="I21" s="490"/>
      <c r="J21" s="490"/>
      <c r="K21" s="490"/>
      <c r="L21" s="490"/>
      <c r="M21" s="490"/>
      <c r="N21" s="492"/>
    </row>
    <row r="22" spans="2:14" ht="16.5" customHeight="1" x14ac:dyDescent="0.2">
      <c r="B22" s="45"/>
      <c r="C22" s="45"/>
      <c r="D22" s="46"/>
      <c r="E22" s="890" t="s">
        <v>67</v>
      </c>
      <c r="F22" s="891"/>
      <c r="G22" s="891"/>
      <c r="H22" s="891"/>
      <c r="I22" s="891"/>
      <c r="J22" s="891"/>
      <c r="K22" s="891"/>
      <c r="L22" s="891"/>
      <c r="M22" s="891"/>
      <c r="N22" s="892"/>
    </row>
    <row r="23" spans="2:14" ht="9.9499999999999993" customHeight="1" x14ac:dyDescent="0.2">
      <c r="B23" s="52"/>
      <c r="C23" s="269"/>
      <c r="D23" s="47"/>
      <c r="E23" s="876" t="s">
        <v>94</v>
      </c>
      <c r="F23" s="877"/>
      <c r="G23" s="877"/>
      <c r="H23" s="877"/>
      <c r="I23" s="877"/>
      <c r="J23" s="877"/>
      <c r="K23" s="877"/>
      <c r="L23" s="877"/>
      <c r="M23" s="877"/>
      <c r="N23" s="878"/>
    </row>
    <row r="24" spans="2:14" ht="15" customHeight="1" x14ac:dyDescent="0.2">
      <c r="B24" s="269"/>
      <c r="C24" s="269"/>
      <c r="D24" s="47"/>
      <c r="E24" s="675">
        <v>2022</v>
      </c>
      <c r="F24" s="676"/>
      <c r="G24" s="675">
        <v>2022</v>
      </c>
      <c r="H24" s="676"/>
      <c r="I24" s="675">
        <v>2022</v>
      </c>
      <c r="J24" s="676"/>
      <c r="K24" s="675">
        <v>2022</v>
      </c>
      <c r="L24" s="676"/>
      <c r="M24" s="675">
        <v>2022</v>
      </c>
      <c r="N24" s="487"/>
    </row>
    <row r="25" spans="2:14" ht="15" customHeight="1" x14ac:dyDescent="0.2">
      <c r="B25" s="108" t="s">
        <v>73</v>
      </c>
      <c r="C25" s="107"/>
      <c r="D25" s="109"/>
      <c r="E25" s="706">
        <v>1866.2950000000001</v>
      </c>
      <c r="F25" s="707"/>
      <c r="G25" s="708">
        <v>3175.2784060669997</v>
      </c>
      <c r="H25" s="679"/>
      <c r="I25" s="682">
        <f>224.095</f>
        <v>224.095</v>
      </c>
      <c r="J25" s="709"/>
      <c r="K25" s="680">
        <f>6895.8</f>
        <v>6895.8</v>
      </c>
      <c r="L25" s="679"/>
      <c r="M25" s="682">
        <f>314</f>
        <v>314</v>
      </c>
      <c r="N25" s="485"/>
    </row>
    <row r="26" spans="2:14" ht="9.9499999999999993" customHeight="1" x14ac:dyDescent="0.2">
      <c r="B26" s="48"/>
      <c r="C26" s="49"/>
      <c r="D26" s="99"/>
      <c r="E26" s="710"/>
      <c r="F26" s="611"/>
      <c r="G26" s="711"/>
      <c r="H26" s="615"/>
      <c r="I26" s="612"/>
      <c r="J26" s="692"/>
      <c r="K26" s="612"/>
      <c r="L26" s="615"/>
      <c r="M26" s="626"/>
      <c r="N26" s="485"/>
    </row>
    <row r="27" spans="2:14" ht="15" customHeight="1" x14ac:dyDescent="0.2">
      <c r="B27" s="87" t="s">
        <v>74</v>
      </c>
      <c r="C27" s="100"/>
      <c r="D27" s="110"/>
      <c r="E27" s="686">
        <v>413.38409999999999</v>
      </c>
      <c r="F27" s="687"/>
      <c r="G27" s="712">
        <v>2238.6999999999998</v>
      </c>
      <c r="H27" s="687"/>
      <c r="I27" s="688">
        <f>18042/1000</f>
        <v>18.042000000000002</v>
      </c>
      <c r="J27" s="687"/>
      <c r="K27" s="712">
        <v>3594.6</v>
      </c>
      <c r="L27" s="687"/>
      <c r="M27" s="712">
        <v>2638</v>
      </c>
      <c r="N27" s="486"/>
    </row>
    <row r="28" spans="2:14" ht="9.9499999999999993" customHeight="1" x14ac:dyDescent="0.2">
      <c r="B28" s="83"/>
      <c r="C28" s="84"/>
      <c r="D28" s="85"/>
      <c r="E28" s="713"/>
      <c r="F28" s="618"/>
      <c r="G28" s="620"/>
      <c r="H28" s="624" t="s">
        <v>122</v>
      </c>
      <c r="I28" s="620"/>
      <c r="J28" s="618"/>
      <c r="K28" s="620"/>
      <c r="L28" s="618"/>
      <c r="M28" s="620"/>
      <c r="N28" s="486"/>
    </row>
    <row r="29" spans="2:14" ht="15" customHeight="1" x14ac:dyDescent="0.2">
      <c r="B29" s="879" t="s">
        <v>105</v>
      </c>
      <c r="C29" s="807"/>
      <c r="D29" s="880"/>
      <c r="E29" s="691">
        <v>122.07700000000003</v>
      </c>
      <c r="F29" s="692"/>
      <c r="G29" s="693">
        <v>405.58030999900006</v>
      </c>
      <c r="H29" s="692"/>
      <c r="I29" s="714"/>
      <c r="J29" s="715"/>
      <c r="L29" s="613"/>
      <c r="M29" s="66">
        <v>68</v>
      </c>
      <c r="N29" s="485"/>
    </row>
    <row r="30" spans="2:14" ht="9.9499999999999993" customHeight="1" x14ac:dyDescent="0.2">
      <c r="B30" s="266"/>
      <c r="C30" s="267"/>
      <c r="D30" s="96"/>
      <c r="E30" s="683"/>
      <c r="F30" s="615"/>
      <c r="G30" s="683"/>
      <c r="H30" s="615"/>
      <c r="I30" s="626"/>
      <c r="J30" s="613"/>
      <c r="K30" s="612"/>
      <c r="L30" s="615"/>
      <c r="M30" s="612"/>
      <c r="N30" s="485"/>
    </row>
    <row r="31" spans="2:14" ht="15" customHeight="1" x14ac:dyDescent="0.2">
      <c r="B31" s="87" t="s">
        <v>95</v>
      </c>
      <c r="C31" s="100"/>
      <c r="D31" s="111"/>
      <c r="E31" s="686">
        <v>93.671056845556762</v>
      </c>
      <c r="F31" s="698"/>
      <c r="G31" s="712">
        <v>1554.78</v>
      </c>
      <c r="H31" s="687"/>
      <c r="I31" s="716"/>
      <c r="J31" s="689"/>
      <c r="K31" s="688">
        <f>562.17</f>
        <v>562.16999999999996</v>
      </c>
      <c r="L31" s="687"/>
      <c r="M31" s="712">
        <v>1352</v>
      </c>
      <c r="N31" s="486"/>
    </row>
    <row r="32" spans="2:14" ht="9.9499999999999993" customHeight="1" x14ac:dyDescent="0.2">
      <c r="B32" s="83"/>
      <c r="C32" s="84"/>
      <c r="D32" s="86"/>
      <c r="E32" s="713"/>
      <c r="F32" s="631"/>
      <c r="G32" s="620"/>
      <c r="H32" s="618"/>
      <c r="I32" s="622"/>
      <c r="J32" s="624"/>
      <c r="K32" s="620"/>
      <c r="L32" s="624" t="s">
        <v>143</v>
      </c>
      <c r="M32" s="620"/>
      <c r="N32" s="486"/>
    </row>
    <row r="33" spans="2:14" ht="15" customHeight="1" x14ac:dyDescent="0.2">
      <c r="B33" s="881" t="s">
        <v>234</v>
      </c>
      <c r="C33" s="881"/>
      <c r="D33" s="881"/>
      <c r="E33" s="696">
        <v>973.67762568772309</v>
      </c>
      <c r="F33" s="717"/>
      <c r="G33" s="693">
        <v>262.5</v>
      </c>
      <c r="H33" s="692"/>
      <c r="I33" s="693">
        <f>161.795</f>
        <v>161.79499999999999</v>
      </c>
      <c r="J33" s="692"/>
      <c r="K33" s="681">
        <f>12100.3</f>
        <v>12100.3</v>
      </c>
      <c r="L33" s="718"/>
      <c r="M33" s="719">
        <v>45</v>
      </c>
      <c r="N33" s="485"/>
    </row>
    <row r="34" spans="2:14" ht="12" customHeight="1" x14ac:dyDescent="0.2">
      <c r="B34" s="59"/>
      <c r="C34" s="60"/>
      <c r="D34" s="97"/>
      <c r="E34" s="720"/>
      <c r="F34" s="721"/>
      <c r="G34" s="722"/>
      <c r="H34" s="723" t="s">
        <v>210</v>
      </c>
      <c r="I34" s="722"/>
      <c r="J34" s="724"/>
      <c r="K34" s="725"/>
      <c r="L34" s="726" t="s">
        <v>208</v>
      </c>
      <c r="M34" s="722"/>
      <c r="N34" s="493" t="s">
        <v>359</v>
      </c>
    </row>
    <row r="35" spans="2:14" ht="17.25" customHeight="1" x14ac:dyDescent="0.2">
      <c r="B35" s="807" t="s">
        <v>235</v>
      </c>
      <c r="C35" s="807"/>
      <c r="D35" s="807"/>
      <c r="E35" s="807"/>
      <c r="F35" s="807"/>
      <c r="G35" s="807"/>
      <c r="H35" s="807"/>
      <c r="I35" s="807"/>
      <c r="J35" s="807"/>
      <c r="K35" s="807"/>
      <c r="L35" s="807"/>
      <c r="M35" s="807"/>
    </row>
    <row r="36" spans="2:14" ht="12" customHeight="1" x14ac:dyDescent="0.2">
      <c r="B36" s="30" t="s">
        <v>259</v>
      </c>
      <c r="D36" s="3"/>
      <c r="E36" s="3"/>
      <c r="F36" s="3"/>
      <c r="G36" s="3"/>
      <c r="H36" s="3"/>
      <c r="I36" s="3"/>
      <c r="J36" s="3"/>
      <c r="K36" s="3"/>
      <c r="L36" s="3"/>
      <c r="M36" s="3"/>
    </row>
    <row r="37" spans="2:14" ht="12.75" customHeight="1" x14ac:dyDescent="0.2">
      <c r="B37" s="219" t="s">
        <v>288</v>
      </c>
      <c r="C37" s="218"/>
      <c r="D37" s="218"/>
      <c r="E37" s="218"/>
      <c r="F37" s="218"/>
      <c r="G37" s="218"/>
      <c r="H37" s="218"/>
      <c r="I37" s="218"/>
      <c r="J37" s="218"/>
      <c r="K37" s="162"/>
      <c r="L37" s="162"/>
      <c r="M37" s="162"/>
    </row>
    <row r="38" spans="2:14" ht="12.75" customHeight="1" x14ac:dyDescent="0.2">
      <c r="B38" s="219" t="s">
        <v>261</v>
      </c>
      <c r="C38" s="218"/>
      <c r="D38" s="218"/>
      <c r="E38" s="218"/>
      <c r="F38" s="218"/>
      <c r="G38" s="218"/>
      <c r="H38" s="218"/>
      <c r="I38" s="218"/>
      <c r="J38" s="220"/>
      <c r="K38" s="12"/>
      <c r="L38" s="12"/>
      <c r="M38" s="12"/>
    </row>
    <row r="39" spans="2:14" ht="12.75" customHeight="1" x14ac:dyDescent="0.2">
      <c r="B39" s="173" t="s">
        <v>207</v>
      </c>
      <c r="C39" s="220"/>
      <c r="D39" s="220"/>
      <c r="E39" s="220"/>
      <c r="F39" s="220"/>
      <c r="G39" s="220"/>
      <c r="H39" s="220"/>
      <c r="I39" s="220"/>
      <c r="J39" s="37"/>
    </row>
    <row r="40" spans="2:14" ht="12.75" customHeight="1" x14ac:dyDescent="0.2">
      <c r="B40" s="173" t="s">
        <v>384</v>
      </c>
      <c r="C40" s="220"/>
      <c r="D40" s="220"/>
      <c r="E40" s="220"/>
      <c r="F40" s="220"/>
      <c r="G40" s="220"/>
      <c r="H40" s="220"/>
      <c r="I40" s="220"/>
      <c r="J40" s="37"/>
    </row>
    <row r="41" spans="2:14" x14ac:dyDescent="0.2">
      <c r="B41" s="37" t="s">
        <v>304</v>
      </c>
      <c r="C41" s="37"/>
      <c r="D41" s="37"/>
      <c r="E41" s="37"/>
      <c r="F41" s="37"/>
      <c r="G41" s="37"/>
      <c r="H41" s="37"/>
      <c r="I41" s="37"/>
      <c r="J41" s="37"/>
    </row>
    <row r="42" spans="2:14" x14ac:dyDescent="0.2">
      <c r="B42" s="173" t="s">
        <v>305</v>
      </c>
      <c r="C42" s="37"/>
      <c r="D42" s="37"/>
      <c r="E42" s="37"/>
      <c r="F42" s="37"/>
      <c r="G42" s="37"/>
      <c r="H42" s="37"/>
      <c r="I42" s="37"/>
      <c r="J42" s="37"/>
    </row>
    <row r="43" spans="2:14" x14ac:dyDescent="0.2">
      <c r="B43" s="5" t="s">
        <v>306</v>
      </c>
      <c r="C43" s="37"/>
      <c r="D43" s="37"/>
      <c r="E43" s="37"/>
      <c r="F43" s="37"/>
      <c r="G43" s="37"/>
      <c r="H43" s="37"/>
      <c r="I43" s="37"/>
      <c r="J43" s="37"/>
    </row>
    <row r="44" spans="2:14" x14ac:dyDescent="0.2">
      <c r="B44" s="315" t="s">
        <v>307</v>
      </c>
      <c r="C44" s="37"/>
      <c r="D44" s="37"/>
      <c r="E44" s="37"/>
      <c r="F44" s="37"/>
      <c r="G44" s="37"/>
      <c r="H44" s="37"/>
      <c r="I44" s="37"/>
      <c r="J44" s="37"/>
    </row>
    <row r="45" spans="2:14" x14ac:dyDescent="0.2">
      <c r="B45" s="5" t="s">
        <v>314</v>
      </c>
    </row>
    <row r="73" ht="12.75" customHeight="1" x14ac:dyDescent="0.2"/>
    <row r="87" ht="12.75" customHeight="1" x14ac:dyDescent="0.2"/>
    <row r="89" ht="12.75" customHeight="1" x14ac:dyDescent="0.2"/>
  </sheetData>
  <mergeCells count="12">
    <mergeCell ref="E23:N23"/>
    <mergeCell ref="B29:D29"/>
    <mergeCell ref="B33:D33"/>
    <mergeCell ref="B35:M35"/>
    <mergeCell ref="B1:C1"/>
    <mergeCell ref="B2:N2"/>
    <mergeCell ref="B3:N3"/>
    <mergeCell ref="E6:N6"/>
    <mergeCell ref="E7:N7"/>
    <mergeCell ref="B9:D9"/>
    <mergeCell ref="B19:D19"/>
    <mergeCell ref="E22:N22"/>
  </mergeCells>
  <phoneticPr fontId="4" type="noConversion"/>
  <printOptions horizontalCentered="1"/>
  <pageMargins left="0.6692913385826772" right="0.27559055118110237" top="0.51181102362204722" bottom="0.27559055118110237" header="0" footer="0"/>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6</vt:i4>
      </vt:variant>
    </vt:vector>
  </HeadingPairs>
  <TitlesOfParts>
    <vt:vector size="22" baseType="lpstr">
      <vt:lpstr>T2.1</vt:lpstr>
      <vt:lpstr>overview</vt:lpstr>
      <vt:lpstr>growth_eu27</vt:lpstr>
      <vt:lpstr>limits</vt:lpstr>
      <vt:lpstr>weights</vt:lpstr>
      <vt:lpstr>empl</vt:lpstr>
      <vt:lpstr>entrpr</vt:lpstr>
      <vt:lpstr>turnov</vt:lpstr>
      <vt:lpstr>house_exp_type</vt:lpstr>
      <vt:lpstr>price_index</vt:lpstr>
      <vt:lpstr>trade_by_mode</vt:lpstr>
      <vt:lpstr>tax_fuel</vt:lpstr>
      <vt:lpstr>tax_otrans</vt:lpstr>
      <vt:lpstr>tax_ontot</vt:lpstr>
      <vt:lpstr>world_infr</vt:lpstr>
      <vt:lpstr>world_perf</vt:lpstr>
      <vt:lpstr>entrpr!Print_Area</vt:lpstr>
      <vt:lpstr>growth_eu27!Print_Area</vt:lpstr>
      <vt:lpstr>limits!Print_Area</vt:lpstr>
      <vt:lpstr>overview!Print_Area</vt:lpstr>
      <vt:lpstr>T2.1!Print_Area</vt:lpstr>
      <vt:lpstr>weights!Print_Area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2024-06-18T07:21:15Z</cp:lastPrinted>
  <dcterms:created xsi:type="dcterms:W3CDTF">2003-09-05T14:33:05Z</dcterms:created>
  <dcterms:modified xsi:type="dcterms:W3CDTF">2024-09-13T09:51:11Z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2023-05-02T11:28:12Z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eafb35ae-9968-4308-aa41-9d120ed3940d</vt:lpwstr>
  </property>
  <property fmtid="{D5CDD505-2E9C-101B-9397-08002B2CF9AE}" pid="8" name="MSIP_Label_6bd9ddd1-4d20-43f6-abfa-fc3c07406f94_ContentBits">
    <vt:lpwstr>0</vt:lpwstr>
  </property>
</Properties>
</file>