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705" windowWidth="9510" windowHeight="11040" tabRatio="877" firstSheet="3" activeTab="14"/>
  </bookViews>
  <sheets>
    <sheet name="T2.4" sheetId="1" r:id="rId1"/>
    <sheet name="air_cntr" sheetId="2" r:id="rId2"/>
    <sheet name="airlines" sheetId="3" r:id="rId3"/>
    <sheet name="airpt_pass_maj" sheetId="4" r:id="rId4"/>
    <sheet name="airpt_pairs_intra" sheetId="5" r:id="rId5"/>
    <sheet name="airpt_pairs_extra" sheetId="6" r:id="rId6"/>
    <sheet name="airpt_cargo_maj" sheetId="7" r:id="rId7"/>
    <sheet name="airpt_mvmnt_maj" sheetId="8" r:id="rId8"/>
    <sheet name="sea_cntry_pass" sheetId="9" r:id="rId9"/>
    <sheet name="sea_ports_pass " sheetId="10" r:id="rId10"/>
    <sheet name="sea_ports_freight" sheetId="11" r:id="rId11"/>
    <sheet name="sea_intra_rel" sheetId="12" r:id="rId12"/>
    <sheet name="sea_intra_routes" sheetId="13" r:id="rId13"/>
    <sheet name="sea_container" sheetId="14" r:id="rId14"/>
    <sheet name="combined" sheetId="15" r:id="rId15"/>
    <sheet name="alps" sheetId="16" r:id="rId16"/>
    <sheet name="pyrenee" sheetId="17" r:id="rId17"/>
    <sheet name="rail_share_pas" sheetId="18" r:id="rId18"/>
    <sheet name="rail_share_fr" sheetId="19" r:id="rId19"/>
    <sheet name="rail_alp_pyr" sheetId="20" r:id="rId20"/>
    <sheet name="channel" sheetId="21" r:id="rId21"/>
  </sheets>
  <definedNames>
    <definedName name="A" localSheetId="0">'T2.4'!$A$65501</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'air_cntr'!#REF!</definedName>
    <definedName name="_xlnm.Print_Area" localSheetId="2">'airlines'!$B$1:$T$46</definedName>
    <definedName name="_xlnm.Print_Area" localSheetId="6">'airpt_cargo_maj'!$A$1:$U$66</definedName>
    <definedName name="_xlnm.Print_Area" localSheetId="7">'airpt_mvmnt_maj'!$A$1:$S$85</definedName>
    <definedName name="_xlnm.Print_Area" localSheetId="5">'airpt_pairs_extra'!#REF!</definedName>
    <definedName name="_xlnm.Print_Area" localSheetId="4">'airpt_pairs_intra'!#REF!</definedName>
    <definedName name="_xlnm.Print_Area" localSheetId="3">'airpt_pass_maj'!$B$1:$R$67</definedName>
    <definedName name="_xlnm.Print_Area" localSheetId="15">'alps'!#REF!</definedName>
    <definedName name="_xlnm.Print_Area" localSheetId="20">'channel'!$B$1:$H$35</definedName>
    <definedName name="_xlnm.Print_Area" localSheetId="14">'combined'!$B$1:$I$33</definedName>
    <definedName name="_xlnm.Print_Area" localSheetId="16">'pyrenee'!$B$1:$F$34</definedName>
    <definedName name="_xlnm.Print_Area" localSheetId="19">'rail_alp_pyr'!$A$1:$I$38</definedName>
    <definedName name="_xlnm.Print_Area" localSheetId="8">'sea_cntry_pass'!$A$1:$BJ$42</definedName>
    <definedName name="_xlnm.Print_Area" localSheetId="11">'sea_intra_rel'!$B$1:$L$38</definedName>
    <definedName name="_xlnm.Print_Area" localSheetId="12">'sea_intra_routes'!#REF!</definedName>
    <definedName name="_xlnm.Print_Area" localSheetId="10">'sea_ports_freight'!$B$1:$U$77</definedName>
    <definedName name="_xlnm.Print_Area" localSheetId="9">'sea_ports_pass '!$B$1:$V$80</definedName>
    <definedName name="_xlnm.Print_Area" localSheetId="0">'T2.4'!$B$1:$E$36</definedName>
    <definedName name="_xlnm.Print_Titles" localSheetId="1">'air_cntr'!$1:$5</definedName>
    <definedName name="_xlnm.Print_Titles" localSheetId="6">'airpt_cargo_maj'!$1:$7</definedName>
    <definedName name="_xlnm.Print_Titles" localSheetId="7">'airpt_mvmnt_maj'!$1:$7</definedName>
    <definedName name="_xlnm.Print_Titles" localSheetId="5">'airpt_pairs_extra'!$1:$6</definedName>
    <definedName name="_xlnm.Print_Titles" localSheetId="3">'airpt_pass_maj'!$1:$8</definedName>
    <definedName name="_xlnm.Print_Titles" localSheetId="10">'sea_ports_freight'!$1:$7</definedName>
    <definedName name="_xlnm.Print_Titles" localSheetId="9">'sea_ports_pass '!$1:$7</definedName>
  </definedNames>
  <calcPr fullCalcOnLoad="1"/>
</workbook>
</file>

<file path=xl/sharedStrings.xml><?xml version="1.0" encoding="utf-8"?>
<sst xmlns="http://schemas.openxmlformats.org/spreadsheetml/2006/main" count="1938" uniqueCount="649">
  <si>
    <t>2.4.13</t>
  </si>
  <si>
    <t>1985-2000</t>
  </si>
  <si>
    <r>
      <t>Source</t>
    </r>
    <r>
      <rPr>
        <sz val="8"/>
        <rFont val="Arial"/>
        <family val="2"/>
      </rPr>
      <t>: Observatorio hispano-francés de Trafico en los Pirineos, Spain and own estimates (</t>
    </r>
    <r>
      <rPr>
        <i/>
        <sz val="8"/>
        <rFont val="Arial"/>
        <family val="2"/>
      </rPr>
      <t>in italics</t>
    </r>
    <r>
      <rPr>
        <sz val="8"/>
        <rFont val="Arial"/>
        <family val="2"/>
      </rPr>
      <t>)</t>
    </r>
  </si>
  <si>
    <t>Cargo and Mail loaded and unloaded</t>
  </si>
  <si>
    <t>1000 tonnes</t>
  </si>
  <si>
    <t>Marseille</t>
  </si>
  <si>
    <t xml:space="preserve">Airline </t>
  </si>
  <si>
    <t xml:space="preserve">British Airways </t>
  </si>
  <si>
    <t xml:space="preserve">Iberia </t>
  </si>
  <si>
    <t xml:space="preserve">Air Berlin </t>
  </si>
  <si>
    <t>Sea : Passenger Traffic at Major EU Seaports</t>
  </si>
  <si>
    <t>Traffic</t>
  </si>
  <si>
    <t>Road : Pyrenees Crossing Traffic</t>
  </si>
  <si>
    <t>Total inwards</t>
  </si>
  <si>
    <t>TOTAL goods transported*</t>
  </si>
  <si>
    <t>of which: to/from EU</t>
  </si>
  <si>
    <t>Total outwards</t>
  </si>
  <si>
    <t>Relevance of intra-EU transport in total maritime transport by EU country</t>
  </si>
  <si>
    <t>Antwerpen</t>
  </si>
  <si>
    <t>Göteborg</t>
  </si>
  <si>
    <t>Lübeck</t>
  </si>
  <si>
    <t>Palma De Mallorca</t>
  </si>
  <si>
    <t>Paloukia Salaminas</t>
  </si>
  <si>
    <t>Perama</t>
  </si>
  <si>
    <t>Cirkewwa</t>
  </si>
  <si>
    <t>Mgarr, Gozo</t>
  </si>
  <si>
    <t>Sorrento</t>
  </si>
  <si>
    <t>Rødby (Færgehavn)</t>
  </si>
  <si>
    <t>Sjællands Odde</t>
  </si>
  <si>
    <t>Frankfurt (Main)</t>
  </si>
  <si>
    <t>London / Heathrow</t>
  </si>
  <si>
    <t>Madrid / Barajas</t>
  </si>
  <si>
    <t>Amsterdam / Schiphol</t>
  </si>
  <si>
    <t>München</t>
  </si>
  <si>
    <t>Roma / Fiumicino</t>
  </si>
  <si>
    <t>London / Gatwick</t>
  </si>
  <si>
    <t>Milano / Malpensa</t>
  </si>
  <si>
    <t>Wien / Schwechat</t>
  </si>
  <si>
    <t>København / Kastrup</t>
  </si>
  <si>
    <t>Brussel-Bruxelles / Brussels</t>
  </si>
  <si>
    <t>Paris / Orly</t>
  </si>
  <si>
    <t>Düsseldorf</t>
  </si>
  <si>
    <t>Manchester</t>
  </si>
  <si>
    <t>Stockholm / Arlanda</t>
  </si>
  <si>
    <t>Athinai / Eleftherios Venizelos</t>
  </si>
  <si>
    <t>London / Stansted</t>
  </si>
  <si>
    <t>Helsinki / Vantaa</t>
  </si>
  <si>
    <t>Praha / Ruzyne</t>
  </si>
  <si>
    <t>Berlin / Tegel</t>
  </si>
  <si>
    <t>Stuttgart</t>
  </si>
  <si>
    <t>Lyon / Saint Exupéry</t>
  </si>
  <si>
    <t>Bucureşti / Henri Coandă</t>
  </si>
  <si>
    <t>Malaga</t>
  </si>
  <si>
    <t>Edinburgh</t>
  </si>
  <si>
    <t>Budapest / Ferihegy</t>
  </si>
  <si>
    <t>Birmingham</t>
  </si>
  <si>
    <t>Aberdeen</t>
  </si>
  <si>
    <t>Las Palmas / Gran Canaria</t>
  </si>
  <si>
    <t>Milano / Linate</t>
  </si>
  <si>
    <t>Marseille / Provence</t>
  </si>
  <si>
    <t>Glasgow</t>
  </si>
  <si>
    <t>Toulouse / Blagnac</t>
  </si>
  <si>
    <t>Venezia / Tessera</t>
  </si>
  <si>
    <t>London / Luton</t>
  </si>
  <si>
    <t>London / City</t>
  </si>
  <si>
    <t>Hannover</t>
  </si>
  <si>
    <t>Göteborg / Landvetter</t>
  </si>
  <si>
    <t>Bologna / Borgo Panigale</t>
  </si>
  <si>
    <t>Bristol</t>
  </si>
  <si>
    <t>Catania / Fontanarossa</t>
  </si>
  <si>
    <t>Tenerife Sur / Reina Sofia</t>
  </si>
  <si>
    <t>Berlin / Schönefeld</t>
  </si>
  <si>
    <t>Porto</t>
  </si>
  <si>
    <t>Köln-Bonn</t>
  </si>
  <si>
    <t>Liège / Bierset</t>
  </si>
  <si>
    <t>Nottingham East Midlands</t>
  </si>
  <si>
    <t>Frankfurt / Hahn</t>
  </si>
  <si>
    <t>Leipzig-Halle</t>
  </si>
  <si>
    <t>Maastricht-Aachen</t>
  </si>
  <si>
    <t>London / Heathrow - New York / J.F. Kennedy Intl, NY, USA</t>
  </si>
  <si>
    <t>London / Heathrow - Los Angeles Intl, CA, USA</t>
  </si>
  <si>
    <t>London / Heathrow - Washington / Dulles Intl, DC, USA</t>
  </si>
  <si>
    <t>London / Heathrow - San Francisco Intl, CA, USA</t>
  </si>
  <si>
    <t>London / Heathrow - Toronto / Lester B. Pearson Intl, Canada</t>
  </si>
  <si>
    <t>London / Heathrow - Johannesburg Intl, South Africa</t>
  </si>
  <si>
    <t>Madrid / Barajas - Bueons Aires / Ezeiza Ministro Pistarini, Argentina</t>
  </si>
  <si>
    <t>London / Heathrow - Boston / Gen. E. Lawrence Logan Intl, MA, USA</t>
  </si>
  <si>
    <t>London / Heathrow - Chicago / O'Hare Intl, IL, USA</t>
  </si>
  <si>
    <t>London / Heathrow - Miami Intl, FL, USA</t>
  </si>
  <si>
    <t>Frankfurt (Main) - Istanbul / Atatürk, Turkey</t>
  </si>
  <si>
    <t>London / Heathrow - New Delhi / Indira Gandhi Intl, India</t>
  </si>
  <si>
    <t>Düsseldorf - Antalya, Turkey</t>
  </si>
  <si>
    <t>Berlin / Tegel - Zürich, Switzerland</t>
  </si>
  <si>
    <t>Wien / Schwechat - Zürich, Switzerland</t>
  </si>
  <si>
    <t>In Passenger Transport</t>
  </si>
  <si>
    <t>Air : Main Connections Between EU- And Non-EU Airports</t>
  </si>
  <si>
    <t>Lyon / Saint-Exupéry</t>
  </si>
  <si>
    <t>Faro</t>
  </si>
  <si>
    <t>Leixões</t>
  </si>
  <si>
    <t>( United Kingdom - France )</t>
  </si>
  <si>
    <t xml:space="preserve">Goods traffic </t>
  </si>
  <si>
    <t>Passenger car traffic</t>
  </si>
  <si>
    <t>Port, Country</t>
  </si>
  <si>
    <t>Dover</t>
  </si>
  <si>
    <t>Calais</t>
  </si>
  <si>
    <t>Helsingborg</t>
  </si>
  <si>
    <t>Messina</t>
  </si>
  <si>
    <t>Piraeus</t>
  </si>
  <si>
    <t>Stockholm</t>
  </si>
  <si>
    <t>Napoli</t>
  </si>
  <si>
    <t>Puttgarden</t>
  </si>
  <si>
    <t>Capri</t>
  </si>
  <si>
    <t>Algeciras</t>
  </si>
  <si>
    <t>Frederikshavn</t>
  </si>
  <si>
    <t>Turku</t>
  </si>
  <si>
    <t>Shuttle</t>
  </si>
  <si>
    <t>Through-train</t>
  </si>
  <si>
    <t>Vehicles</t>
  </si>
  <si>
    <t>Passenger</t>
  </si>
  <si>
    <t>La Maddalena</t>
  </si>
  <si>
    <t>Palau</t>
  </si>
  <si>
    <t>( Alpine Arc: Mont Cenis to Brenner )</t>
  </si>
  <si>
    <t>( Alpine Arc: Montgenèvre to Brenner )</t>
  </si>
  <si>
    <t>Freight</t>
  </si>
  <si>
    <t>Rotterdam</t>
  </si>
  <si>
    <t>Le Havre</t>
  </si>
  <si>
    <t>London</t>
  </si>
  <si>
    <t>Trieste</t>
  </si>
  <si>
    <t>Wilhelmshaven</t>
  </si>
  <si>
    <t>Taranto</t>
  </si>
  <si>
    <t>Southampton</t>
  </si>
  <si>
    <t>Piombino</t>
  </si>
  <si>
    <t>Portoferraio</t>
  </si>
  <si>
    <t>Portsmouth</t>
  </si>
  <si>
    <t>Olbia</t>
  </si>
  <si>
    <t>Mariehamn</t>
  </si>
  <si>
    <t>Genova</t>
  </si>
  <si>
    <t>Valencia</t>
  </si>
  <si>
    <t>Milford Haven</t>
  </si>
  <si>
    <t>Zeebrugge</t>
  </si>
  <si>
    <t>Tarragona</t>
  </si>
  <si>
    <t>Bilbao</t>
  </si>
  <si>
    <t>Ventspils</t>
  </si>
  <si>
    <t>Ravenna</t>
  </si>
  <si>
    <t>Felixstowe</t>
  </si>
  <si>
    <t>Rouen</t>
  </si>
  <si>
    <t>Klaipeda</t>
  </si>
  <si>
    <t>Koper</t>
  </si>
  <si>
    <t>1000 TEU</t>
  </si>
  <si>
    <t>Gioia Tauro</t>
  </si>
  <si>
    <t>La Spezia</t>
  </si>
  <si>
    <t>Thessaloniki</t>
  </si>
  <si>
    <t>Year</t>
  </si>
  <si>
    <t>Semi-trailers</t>
  </si>
  <si>
    <t>Swap bodies</t>
  </si>
  <si>
    <t>million tonnes</t>
  </si>
  <si>
    <t>St. Gotthard</t>
  </si>
  <si>
    <t>Brenner</t>
  </si>
  <si>
    <t xml:space="preserve">Switzerland </t>
  </si>
  <si>
    <t>Simplon</t>
  </si>
  <si>
    <t>Gr.St. Bernard</t>
  </si>
  <si>
    <t>West coast</t>
  </si>
  <si>
    <t>East coast</t>
  </si>
  <si>
    <t>vehicles per day</t>
  </si>
  <si>
    <t>Venezia</t>
  </si>
  <si>
    <t>Lisboa</t>
  </si>
  <si>
    <t>Sea : Inward and Outward Flow of Passengers by Country</t>
  </si>
  <si>
    <t>IS</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</si>
  <si>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</si>
  <si>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</si>
  <si>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</si>
  <si>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</si>
  <si>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</si>
  <si>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</si>
  <si>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</si>
  <si>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</si>
  <si>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</si>
  <si>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</si>
  <si>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</si>
  <si>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</si>
  <si>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</si>
  <si>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</si>
  <si>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</si>
  <si>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</si>
  <si>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</si>
  <si>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</si>
  <si>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</si>
  <si>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</si>
  <si>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</si>
  <si>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</si>
  <si>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</si>
  <si>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</si>
  <si>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</si>
  <si>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</si>
  <si>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</si>
  <si>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</si>
  <si>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</si>
  <si>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</si>
  <si>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 xml:space="preserve">%      </t>
  </si>
  <si>
    <t>%</t>
  </si>
  <si>
    <t>-</t>
  </si>
  <si>
    <t>Austria</t>
  </si>
  <si>
    <t>France</t>
  </si>
  <si>
    <t>million</t>
  </si>
  <si>
    <t>SAS Scandinavian Airlines</t>
  </si>
  <si>
    <t>SN Brussels Airlines</t>
  </si>
  <si>
    <t>Virgin Atlantic Airways</t>
  </si>
  <si>
    <t>THY Turkish Airlines</t>
  </si>
  <si>
    <t>TAP Portugal</t>
  </si>
  <si>
    <t>HR</t>
  </si>
  <si>
    <t>Cartagena</t>
  </si>
  <si>
    <t>Livorno</t>
  </si>
  <si>
    <t>Dunkerque</t>
  </si>
  <si>
    <t>Total</t>
  </si>
  <si>
    <t>Austrian Airlines</t>
  </si>
  <si>
    <t>(1)</t>
  </si>
  <si>
    <t>Cars</t>
  </si>
  <si>
    <t>Coaches</t>
  </si>
  <si>
    <t>Air : Passenger Traffic at Major EU Airports</t>
  </si>
  <si>
    <t>Air : Freight Traffic at Major EU Airports</t>
  </si>
  <si>
    <r>
      <t xml:space="preserve">Total passengers carried </t>
    </r>
    <r>
      <rPr>
        <sz val="10"/>
        <rFont val="Arial"/>
        <family val="2"/>
      </rPr>
      <t xml:space="preserve">(arriving + departing from first named airport) </t>
    </r>
  </si>
  <si>
    <t>Biriatou</t>
  </si>
  <si>
    <t>Le Perthus</t>
  </si>
  <si>
    <t>Other crossings</t>
  </si>
  <si>
    <t>Reporter</t>
  </si>
  <si>
    <t>Belgium</t>
  </si>
  <si>
    <t>Bulgaria</t>
  </si>
  <si>
    <t>Czech Republic</t>
  </si>
  <si>
    <t>Denmark</t>
  </si>
  <si>
    <t>Germany</t>
  </si>
  <si>
    <t>Estonia</t>
  </si>
  <si>
    <t>Ireland</t>
  </si>
  <si>
    <t>Greece</t>
  </si>
  <si>
    <t>Spain</t>
  </si>
  <si>
    <t>Italy</t>
  </si>
  <si>
    <t>Cyprus</t>
  </si>
  <si>
    <t>Latvia</t>
  </si>
  <si>
    <t>Lithuania</t>
  </si>
  <si>
    <t xml:space="preserve">Luxem- bourg </t>
  </si>
  <si>
    <t>Hungary</t>
  </si>
  <si>
    <t>Malta</t>
  </si>
  <si>
    <t>Nether- lands</t>
  </si>
  <si>
    <t>Poland</t>
  </si>
  <si>
    <t>Portugal</t>
  </si>
  <si>
    <t>Romania</t>
  </si>
  <si>
    <t>Slovenia</t>
  </si>
  <si>
    <t>Slovakia</t>
  </si>
  <si>
    <t>Finland</t>
  </si>
  <si>
    <t>Sweden</t>
  </si>
  <si>
    <t>United Kingdom</t>
  </si>
  <si>
    <t>Luxembourg</t>
  </si>
  <si>
    <t>Netherlands</t>
  </si>
  <si>
    <t>Partner &gt;&gt;&gt;&gt;&gt;</t>
  </si>
  <si>
    <r>
      <t>Source</t>
    </r>
    <r>
      <rPr>
        <sz val="8"/>
        <rFont val="Arial"/>
        <family val="2"/>
      </rPr>
      <t>: Eurostat</t>
    </r>
  </si>
  <si>
    <t>Tees &amp; Hartlepool</t>
  </si>
  <si>
    <t>Forth</t>
  </si>
  <si>
    <t>Nantes Saint-Nazaire</t>
  </si>
  <si>
    <t>Liverpool</t>
  </si>
  <si>
    <t>Bremerhaven</t>
  </si>
  <si>
    <t>Augusta</t>
  </si>
  <si>
    <t>Sines</t>
  </si>
  <si>
    <t>Porto Foxi</t>
  </si>
  <si>
    <t>Huelva</t>
  </si>
  <si>
    <t>Civitavecchia</t>
  </si>
  <si>
    <t>Holyhead</t>
  </si>
  <si>
    <t>Igoumenitsa</t>
  </si>
  <si>
    <t>Alps Crossing Freight Traffic</t>
  </si>
  <si>
    <t>Tonne-kilometres</t>
  </si>
  <si>
    <t>Sea : Intra-EU maritime transport</t>
  </si>
  <si>
    <t>(%)</t>
  </si>
  <si>
    <t>Rank</t>
  </si>
  <si>
    <t>of which: from EU</t>
  </si>
  <si>
    <t>of which: to EU</t>
  </si>
  <si>
    <t>Share of EU in total</t>
  </si>
  <si>
    <t>Country of loading port</t>
  </si>
  <si>
    <t>Country of unloading port</t>
  </si>
  <si>
    <r>
      <t>Source</t>
    </r>
    <r>
      <rPr>
        <sz val="8"/>
        <rFont val="Arial"/>
        <family val="2"/>
      </rPr>
      <t>:</t>
    </r>
    <r>
      <rPr>
        <b/>
        <sz val="8"/>
        <rFont val="Arial"/>
        <family val="2"/>
      </rPr>
      <t xml:space="preserve"> </t>
    </r>
    <r>
      <rPr>
        <sz val="8"/>
        <rFont val="Arial"/>
        <family val="2"/>
      </rPr>
      <t>Eurostat, airports</t>
    </r>
  </si>
  <si>
    <r>
      <t>Source</t>
    </r>
    <r>
      <rPr>
        <sz val="8"/>
        <rFont val="Arial"/>
        <family val="2"/>
      </rPr>
      <t>: Eurostat, airports</t>
    </r>
  </si>
  <si>
    <t>TOTAL</t>
  </si>
  <si>
    <t>INWARDS</t>
  </si>
  <si>
    <t>OUTWARDS</t>
  </si>
  <si>
    <r>
      <t>Notes</t>
    </r>
    <r>
      <rPr>
        <sz val="8"/>
        <rFont val="Arial"/>
        <family val="2"/>
      </rPr>
      <t>: the Channel Tunnel opened in 1994</t>
    </r>
  </si>
  <si>
    <r>
      <t>Source</t>
    </r>
    <r>
      <rPr>
        <sz val="8"/>
        <rFont val="Arial"/>
        <family val="2"/>
      </rPr>
      <t>: Eurotunnel, estimates (</t>
    </r>
    <r>
      <rPr>
        <i/>
        <sz val="8"/>
        <rFont val="Arial"/>
        <family val="2"/>
      </rPr>
      <t>in italics</t>
    </r>
    <r>
      <rPr>
        <sz val="8"/>
        <rFont val="Arial"/>
        <family val="2"/>
      </rPr>
      <t>)</t>
    </r>
  </si>
  <si>
    <r>
      <t>Notes</t>
    </r>
    <r>
      <rPr>
        <sz val="8"/>
        <rFont val="Arial"/>
        <family val="2"/>
      </rPr>
      <t>:</t>
    </r>
  </si>
  <si>
    <t>Combined Transport Traffic</t>
  </si>
  <si>
    <t>UIRR companies</t>
  </si>
  <si>
    <t xml:space="preserve">Pass- </t>
  </si>
  <si>
    <t>engers</t>
  </si>
  <si>
    <t>Pass-</t>
  </si>
  <si>
    <t>(arriving + departing + in transit)</t>
  </si>
  <si>
    <t>Notes:</t>
  </si>
  <si>
    <t>*: The total goods transported data may be less than the sum of inward and outward traffic due to the double counting of tonnes moved within the same country.</t>
  </si>
  <si>
    <t>Mont-Cenis</t>
  </si>
  <si>
    <t>Alicante</t>
  </si>
  <si>
    <t>UNITED KINGDOM</t>
  </si>
  <si>
    <t>ITALY</t>
  </si>
  <si>
    <t>SPAIN</t>
  </si>
  <si>
    <t>NETHERLANDS</t>
  </si>
  <si>
    <t>FRANCE</t>
  </si>
  <si>
    <t>GREECE</t>
  </si>
  <si>
    <t>GERMANY</t>
  </si>
  <si>
    <t>SWEDEN</t>
  </si>
  <si>
    <t>DENMARK</t>
  </si>
  <si>
    <t>BELGIUM</t>
  </si>
  <si>
    <t>LATVIA</t>
  </si>
  <si>
    <t>FINLAND</t>
  </si>
  <si>
    <t>IRELAND</t>
  </si>
  <si>
    <t>PORTUGAL</t>
  </si>
  <si>
    <t>million tonnes transported</t>
  </si>
  <si>
    <t>Sea: Main Routes in Intra-EU Maritime Transport</t>
  </si>
  <si>
    <t>Ceuta</t>
  </si>
  <si>
    <t>Scheduled and non-scheduled flights</t>
  </si>
  <si>
    <t>Bastia</t>
  </si>
  <si>
    <t>Norddeich</t>
  </si>
  <si>
    <t>Air: Passenger Traffic between Member States</t>
  </si>
  <si>
    <t>Road: Alps Crossing Freight Traffic</t>
  </si>
  <si>
    <t>Mont-Blanc</t>
  </si>
  <si>
    <t>St. Bernardino</t>
  </si>
  <si>
    <t>Million Tonnes</t>
  </si>
  <si>
    <r>
      <t>Number of heavy goods vehicles</t>
    </r>
    <r>
      <rPr>
        <sz val="10"/>
        <rFont val="Arial"/>
        <family val="2"/>
      </rPr>
      <t xml:space="preserve"> (1000)</t>
    </r>
  </si>
  <si>
    <t xml:space="preserve">1000 passengers </t>
  </si>
  <si>
    <t>1000 cruise passengers</t>
  </si>
  <si>
    <t>(excluding cruise passengers)</t>
  </si>
  <si>
    <t>starting and ending a cruise</t>
  </si>
  <si>
    <t>Inwards</t>
  </si>
  <si>
    <t>Outwards</t>
  </si>
  <si>
    <r>
      <t>Source</t>
    </r>
    <r>
      <rPr>
        <sz val="8"/>
        <rFont val="Arial"/>
        <family val="2"/>
      </rPr>
      <t>: Eurostat</t>
    </r>
  </si>
  <si>
    <t>Sea : Freight Traffic at Major EU Seaports</t>
  </si>
  <si>
    <t>Belfast</t>
  </si>
  <si>
    <t>Rostock</t>
  </si>
  <si>
    <t>Passengers Embarked and Disembarked</t>
  </si>
  <si>
    <t>million passengers</t>
  </si>
  <si>
    <t>change</t>
  </si>
  <si>
    <t>Amsterdam</t>
  </si>
  <si>
    <t>Barcelona</t>
  </si>
  <si>
    <t>Dublin</t>
  </si>
  <si>
    <t>Helsinki</t>
  </si>
  <si>
    <t>Hamburg</t>
  </si>
  <si>
    <t>Riga</t>
  </si>
  <si>
    <t>Tallinn</t>
  </si>
  <si>
    <t>Airport, Country</t>
  </si>
  <si>
    <t>London / Heathrow - Mumbai / Chhatrapati Shivaji Intl, India</t>
  </si>
  <si>
    <t>London / Heathrow - Newark / Liberty Intl, NJ, USA</t>
  </si>
  <si>
    <t>London / Heathrow - Dubai Intl, United Arab Emirates</t>
  </si>
  <si>
    <t>London / Heathrow - Hong Kong Intl, China</t>
  </si>
  <si>
    <t>Stockholm / Arlanda - Oslo / Gardermoen, Norway</t>
  </si>
  <si>
    <t>København / Kastrup - Oslo / Gardermoen, Norway</t>
  </si>
  <si>
    <t>London / Heathrow - Istanbul / Atatürk, Turkey</t>
  </si>
  <si>
    <t>Domestic + International</t>
  </si>
  <si>
    <t>Ranking</t>
  </si>
  <si>
    <t xml:space="preserve">average annual change </t>
  </si>
  <si>
    <t>average annual change</t>
  </si>
  <si>
    <t>Passengers carried*</t>
  </si>
  <si>
    <r>
      <t>Notes:</t>
    </r>
    <r>
      <rPr>
        <sz val="8"/>
        <rFont val="Arial"/>
        <family val="2"/>
      </rPr>
      <t xml:space="preserve"> </t>
    </r>
  </si>
  <si>
    <t>Tonnes loaded and unloaded</t>
  </si>
  <si>
    <t>EUROPEAN UNION</t>
  </si>
  <si>
    <t>European Commission</t>
  </si>
  <si>
    <t>Performance of Freight and Passenger Transport</t>
  </si>
  <si>
    <t>using indicators other than tonne-kilometres or passenger kilometres</t>
  </si>
  <si>
    <t>Air: Passenger Traffic Between Member States (including domestic flights)</t>
  </si>
  <si>
    <t>Air: Major Regular European Airlines (rpk)</t>
  </si>
  <si>
    <t>Air: Passenger Traffic at Major EU Airports</t>
  </si>
  <si>
    <t>Air: Passenger Transport in the EU Between its Main Airports</t>
  </si>
  <si>
    <t>Air: Passenger Transport Between the Major EU Airports and Their Main Extra-EU Partner Airports</t>
  </si>
  <si>
    <t>Air: Freight Traffic at Major EU Airports</t>
  </si>
  <si>
    <t>Sea: Inward and Outward Flow of Passengers by Country</t>
  </si>
  <si>
    <t>Sea: Passenger Traffic at Major EU Seaports</t>
  </si>
  <si>
    <t>Sea: Freight Traffic at Major EU Seaports</t>
  </si>
  <si>
    <t>Sea: Intra-EU Maritime Transport by Country</t>
  </si>
  <si>
    <t>Road: Pyrenees Crossing Traffic</t>
  </si>
  <si>
    <r>
      <t xml:space="preserve">in co-operation with </t>
    </r>
    <r>
      <rPr>
        <b/>
        <sz val="10"/>
        <rFont val="Arial"/>
        <family val="2"/>
      </rPr>
      <t>Eurostat</t>
    </r>
  </si>
  <si>
    <t>Aer Lingus</t>
  </si>
  <si>
    <r>
      <t xml:space="preserve">(3): </t>
    </r>
    <r>
      <rPr>
        <b/>
        <sz val="8"/>
        <rFont val="Arial"/>
        <family val="2"/>
      </rPr>
      <t>Easyjet:</t>
    </r>
    <r>
      <rPr>
        <sz val="8"/>
        <rFont val="Arial"/>
        <family val="2"/>
      </rPr>
      <t xml:space="preserve"> Financial year up to 30 September of the year indicated.</t>
    </r>
  </si>
  <si>
    <r>
      <t xml:space="preserve">(1): </t>
    </r>
    <r>
      <rPr>
        <b/>
        <sz val="8"/>
        <rFont val="Arial"/>
        <family val="2"/>
      </rPr>
      <t>Air France</t>
    </r>
    <r>
      <rPr>
        <sz val="8"/>
        <rFont val="Arial"/>
        <family val="2"/>
      </rPr>
      <t xml:space="preserve"> and </t>
    </r>
    <r>
      <rPr>
        <b/>
        <sz val="8"/>
        <rFont val="Arial"/>
        <family val="2"/>
      </rPr>
      <t>KLM</t>
    </r>
    <r>
      <rPr>
        <sz val="8"/>
        <rFont val="Arial"/>
        <family val="2"/>
      </rPr>
      <t xml:space="preserve"> merged in 2004 to build Air France KLM Group.</t>
    </r>
  </si>
  <si>
    <t>London / Heathrow - Singapore / Changi, Singapore</t>
  </si>
  <si>
    <t>London / Heathrow - Zürich, Switzerland</t>
  </si>
  <si>
    <t>Düsseldorf  - Zürich, Switzerland</t>
  </si>
  <si>
    <r>
      <t>Source:</t>
    </r>
    <r>
      <rPr>
        <b/>
        <sz val="8"/>
        <rFont val="Arial"/>
        <family val="2"/>
      </rPr>
      <t xml:space="preserve"> </t>
    </r>
    <r>
      <rPr>
        <sz val="8"/>
        <rFont val="Arial"/>
        <family val="2"/>
      </rPr>
      <t>Eurostat,</t>
    </r>
    <r>
      <rPr>
        <i/>
        <sz val="8"/>
        <rFont val="Arial"/>
        <family val="2"/>
      </rPr>
      <t xml:space="preserve"> airport websites (in italics).</t>
    </r>
  </si>
  <si>
    <t xml:space="preserve">Riga </t>
  </si>
  <si>
    <t>Leipzig / Halle</t>
  </si>
  <si>
    <t>Palma Mallorca</t>
  </si>
  <si>
    <t>Norderney I.</t>
  </si>
  <si>
    <t>Hirtshals</t>
  </si>
  <si>
    <t>Ystad</t>
  </si>
  <si>
    <t>Trelleborg</t>
  </si>
  <si>
    <t>Esbjerg</t>
  </si>
  <si>
    <t>Kiel</t>
  </si>
  <si>
    <t>Gdansk</t>
  </si>
  <si>
    <t>CY**</t>
  </si>
  <si>
    <t>RO**</t>
  </si>
  <si>
    <t>**: The share of intra-EU in total maritime transport may be underestimated in this table for CY and RO because a significant share of partner ports are "unknown" and hence cannot be attributed to any geographical area.</t>
  </si>
  <si>
    <t>Reschen</t>
  </si>
  <si>
    <t>Montgenèvre</t>
  </si>
  <si>
    <t>Fréjus</t>
  </si>
  <si>
    <r>
      <t xml:space="preserve">Data from </t>
    </r>
    <r>
      <rPr>
        <u val="single"/>
        <sz val="8"/>
        <rFont val="Arial"/>
        <family val="2"/>
      </rPr>
      <t>main</t>
    </r>
    <r>
      <rPr>
        <sz val="8"/>
        <rFont val="Arial"/>
        <family val="2"/>
      </rPr>
      <t xml:space="preserve"> ports only (ports handling more than 1 million tonnes per year). </t>
    </r>
  </si>
  <si>
    <r>
      <t>1000 cruise passengers</t>
    </r>
    <r>
      <rPr>
        <sz val="8"/>
        <rFont val="Arial"/>
        <family val="2"/>
      </rPr>
      <t xml:space="preserve"> on excursion</t>
    </r>
  </si>
  <si>
    <t>Santa Cruz de Tenerife</t>
  </si>
  <si>
    <t>Sea: Container Traffic at Major EU Seaports</t>
  </si>
  <si>
    <t>Paris / Charles de Gaulle</t>
  </si>
  <si>
    <t>Paris / Charles de Gaulle - New York / J.F. Kennedy Intl, NY, USA</t>
  </si>
  <si>
    <t>Paris / Charles de Gaulle - Montreal / Pierre Elliot Trudeau Intl, Canada</t>
  </si>
  <si>
    <t>Paris / Charles de Gaulle - Tel Aviv / Ben Gurion, Israel</t>
  </si>
  <si>
    <t>Paris / Charles de Gaulle - Dubai Intl, United Arab Emirates</t>
  </si>
  <si>
    <t>Paris / Charles de Gaulle - Istanbul / Atatürk, Turkey</t>
  </si>
  <si>
    <t>Palma de Mallorca</t>
  </si>
  <si>
    <t>Nice / Côte d'Azur</t>
  </si>
  <si>
    <t>Bergamo / Orio al Serio</t>
  </si>
  <si>
    <t>Part 2  :  TRANSPORT</t>
  </si>
  <si>
    <t>2.4.1</t>
  </si>
  <si>
    <t>2.4.2</t>
  </si>
  <si>
    <t>2.4.4a</t>
  </si>
  <si>
    <t>2.4.4b</t>
  </si>
  <si>
    <t>2.4.5</t>
  </si>
  <si>
    <t>2.4.6</t>
  </si>
  <si>
    <t>2.4.7</t>
  </si>
  <si>
    <t>2.4.8</t>
  </si>
  <si>
    <t>2.4.9</t>
  </si>
  <si>
    <t>2.4.10a</t>
  </si>
  <si>
    <t>2.4.10b</t>
  </si>
  <si>
    <t>2.4.11</t>
  </si>
  <si>
    <t>2.4.12</t>
  </si>
  <si>
    <t>2.4.14</t>
  </si>
  <si>
    <t>2.4.15</t>
  </si>
  <si>
    <t>2.4.16</t>
  </si>
  <si>
    <t>Chapter 2.4  :</t>
  </si>
  <si>
    <r>
      <t xml:space="preserve">(2): </t>
    </r>
    <r>
      <rPr>
        <b/>
        <sz val="8"/>
        <rFont val="Arial"/>
        <family val="2"/>
      </rPr>
      <t>Ryanair:</t>
    </r>
    <r>
      <rPr>
        <sz val="8"/>
        <rFont val="Arial"/>
        <family val="2"/>
      </rPr>
      <t xml:space="preserve"> Year up to 30 March of the following year. </t>
    </r>
  </si>
  <si>
    <r>
      <t xml:space="preserve">(4): </t>
    </r>
    <r>
      <rPr>
        <b/>
        <sz val="8"/>
        <rFont val="Arial"/>
        <family val="2"/>
      </rPr>
      <t>Air One</t>
    </r>
    <r>
      <rPr>
        <sz val="8"/>
        <rFont val="Arial"/>
        <family val="2"/>
      </rPr>
      <t xml:space="preserve"> merged with</t>
    </r>
    <r>
      <rPr>
        <b/>
        <sz val="8"/>
        <rFont val="Arial"/>
        <family val="2"/>
      </rPr>
      <t xml:space="preserve"> Alitalia</t>
    </r>
    <r>
      <rPr>
        <sz val="8"/>
        <rFont val="Arial"/>
        <family val="2"/>
      </rPr>
      <t xml:space="preserve"> end 2008</t>
    </r>
  </si>
  <si>
    <t>2.4.3</t>
  </si>
  <si>
    <t>Bologna</t>
  </si>
  <si>
    <t>Ibiza</t>
  </si>
  <si>
    <t>Toulouse / Blagnac - Paris / Orly</t>
  </si>
  <si>
    <t>Nice / Côte d'Azur - Paris / Orly</t>
  </si>
  <si>
    <t>Catania / Fontanarossa - Roma / Fiumicino</t>
  </si>
  <si>
    <t>Las Palmas / Gran Canaria - Madrid / Barajas</t>
  </si>
  <si>
    <t>München - Berlin / Tegel</t>
  </si>
  <si>
    <t>London / Heathrow - Amsterdam / Schiphol</t>
  </si>
  <si>
    <t>Tenerife Norte - Madrid / Barajas</t>
  </si>
  <si>
    <t>London / Heathrow - Paris / Charles de Gaulle</t>
  </si>
  <si>
    <t>Frankfurt (Main) - Hamburg</t>
  </si>
  <si>
    <t>Madrid / Barajas - Paris / Orly</t>
  </si>
  <si>
    <t>London / Heathrow - Madrid / Barajas</t>
  </si>
  <si>
    <t>Köln-Bonn - Berlin / Tegel</t>
  </si>
  <si>
    <t>København / Kastrup - Stockholm / Arlanda</t>
  </si>
  <si>
    <t>Frankfurt (Main) - München</t>
  </si>
  <si>
    <t>Düsseldorf - Berlin / Tegel</t>
  </si>
  <si>
    <r>
      <t xml:space="preserve">Source: </t>
    </r>
    <r>
      <rPr>
        <sz val="8"/>
        <rFont val="Arial"/>
        <family val="2"/>
      </rPr>
      <t>Eurostat</t>
    </r>
  </si>
  <si>
    <t>Air : Main Intra-EU Airport Pairs in Passenger Transport</t>
  </si>
  <si>
    <t>Zaragoza</t>
  </si>
  <si>
    <t>Directorate-General for Mobility and Transport</t>
  </si>
  <si>
    <t xml:space="preserve"> TRANSPORT IN FIGURES</t>
  </si>
  <si>
    <t>Las Palmas</t>
  </si>
  <si>
    <t>Århus</t>
  </si>
  <si>
    <t>Gdynia</t>
  </si>
  <si>
    <t>Lemesos (Limassol)</t>
  </si>
  <si>
    <t>Cagliari</t>
  </si>
  <si>
    <t>Sea : Container Traffic at Major EU Seaports</t>
  </si>
  <si>
    <r>
      <t>Note</t>
    </r>
    <r>
      <rPr>
        <sz val="10"/>
        <rFont val="Arial"/>
        <family val="2"/>
      </rPr>
      <t xml:space="preserve">: </t>
    </r>
  </si>
  <si>
    <t>Air France (1)</t>
  </si>
  <si>
    <t>KLM Royal Dutch Airlines (1)</t>
  </si>
  <si>
    <t>Ryanair (2)</t>
  </si>
  <si>
    <t>Easyjet (3)</t>
  </si>
  <si>
    <t>London / Heathrow - Genève / Cointrin, Switzerland</t>
  </si>
  <si>
    <t>Frankfurt (Main) - Dubai Intl, United Arab Emirates</t>
  </si>
  <si>
    <t>Paris / Charles de Gaulle - Moscow/Sheremetyevo, Russia</t>
  </si>
  <si>
    <t>London / Gatwick - Genève, Switzerland</t>
  </si>
  <si>
    <t>Venezia Tessera</t>
  </si>
  <si>
    <t>Helsingør (Elsinore)</t>
  </si>
  <si>
    <t>Porto D'Ischia</t>
  </si>
  <si>
    <t>Dagebüll</t>
  </si>
  <si>
    <t>Immingham</t>
  </si>
  <si>
    <t>Constanta</t>
  </si>
  <si>
    <t>Gent (Ghent)</t>
  </si>
  <si>
    <t>Sköldvik</t>
  </si>
  <si>
    <t>Gijón</t>
  </si>
  <si>
    <r>
      <t>Note</t>
    </r>
    <r>
      <rPr>
        <sz val="8"/>
        <rFont val="Arial"/>
        <family val="2"/>
      </rPr>
      <t>:data from main ports only (ports handling more than 1 million tonnes per year);  the tonnes have been calculated by taking the declarations of the unloading ports (inward declarations) and adding those outward declarations of partner ports for which the inward declarations were missing.</t>
    </r>
  </si>
  <si>
    <r>
      <t>Note</t>
    </r>
    <r>
      <rPr>
        <sz val="8"/>
        <rFont val="Arial"/>
        <family val="2"/>
      </rPr>
      <t xml:space="preserve">: </t>
    </r>
    <r>
      <rPr>
        <sz val="8"/>
        <rFont val="Arial"/>
        <family val="2"/>
      </rPr>
      <t>France: Montgenèvre: from 1999</t>
    </r>
  </si>
  <si>
    <r>
      <t>Note</t>
    </r>
    <r>
      <rPr>
        <sz val="8"/>
        <rFont val="Arial"/>
        <family val="2"/>
      </rPr>
      <t>: internal, import, export and transit traffic</t>
    </r>
  </si>
  <si>
    <t>Charleroi</t>
  </si>
  <si>
    <t>REP_MAR/TIME</t>
  </si>
  <si>
    <t>:</t>
  </si>
  <si>
    <t>% of consignments (*)</t>
  </si>
  <si>
    <t>Croatia</t>
  </si>
  <si>
    <t>UNIT</t>
  </si>
  <si>
    <r>
      <t>Source</t>
    </r>
    <r>
      <rPr>
        <sz val="8"/>
        <rFont val="Arial"/>
        <family val="2"/>
      </rPr>
      <t>: Eurostat, estimates (in italics)</t>
    </r>
  </si>
  <si>
    <t>Extracted on</t>
  </si>
  <si>
    <t>Eurostat</t>
  </si>
  <si>
    <t>Hull</t>
  </si>
  <si>
    <t>Rauma</t>
  </si>
  <si>
    <t>Castellón</t>
  </si>
  <si>
    <t>Hamina-Kotka</t>
  </si>
  <si>
    <r>
      <t>Source</t>
    </r>
    <r>
      <rPr>
        <sz val="8"/>
        <rFont val="Arial"/>
        <family val="2"/>
      </rPr>
      <t>: Eurostat. In 2011 the ports of Hamina and Kotka merged into a single legal entity. Older values refer to Kotka only.</t>
    </r>
  </si>
  <si>
    <t>Condor</t>
  </si>
  <si>
    <t>Wizz Air</t>
  </si>
  <si>
    <t>Transavia Airlines</t>
  </si>
  <si>
    <t>Vueling</t>
  </si>
  <si>
    <t>Air : Major European Airlines</t>
  </si>
  <si>
    <t>Norwegian</t>
  </si>
  <si>
    <t xml:space="preserve">Monarch </t>
  </si>
  <si>
    <t>SE/DK/NO</t>
  </si>
  <si>
    <t>Thomson Airways</t>
  </si>
  <si>
    <t>Thomas Cook Airlines</t>
  </si>
  <si>
    <t>Zadar - passenger port</t>
  </si>
  <si>
    <t>Reggio Calabria</t>
  </si>
  <si>
    <t>Source of data</t>
  </si>
  <si>
    <t>PAR_MAR</t>
  </si>
  <si>
    <t>DIRECT</t>
  </si>
  <si>
    <t>Barcelona - Paris / Charles de Gaulle</t>
  </si>
  <si>
    <t>Amsterdam / Schiphol - Zürich, Switzerland</t>
  </si>
  <si>
    <t>Paris / Charles de Gaulle - Genève, Switzerland</t>
  </si>
  <si>
    <t>Manchester - Dubai Intl, United Arab Emirates</t>
  </si>
  <si>
    <t>Total passengers carried* including domestic flights (1000)</t>
  </si>
  <si>
    <r>
      <rPr>
        <b/>
        <sz val="8"/>
        <rFont val="Arial"/>
        <family val="2"/>
      </rPr>
      <t xml:space="preserve">Note: </t>
    </r>
    <r>
      <rPr>
        <sz val="8"/>
        <rFont val="Arial"/>
        <family val="2"/>
      </rPr>
      <t>Significant underreporting of Paris airports. Data from airport websites (in italics) often include air cargo which in reality is transported by lorry. The figures from airport websites are therefore not always fully comparable with those collected by Eurostat. The extraordinary growth rate for the Leipzig airport in 2008 is mainly due to DHL moving its hub there during 2008.</t>
    </r>
  </si>
  <si>
    <t xml:space="preserve">                (not including general aviation) - Thousand</t>
  </si>
  <si>
    <t>Thasos</t>
  </si>
  <si>
    <t>Korcula</t>
  </si>
  <si>
    <t xml:space="preserve">Split </t>
  </si>
  <si>
    <t>CARGO</t>
  </si>
  <si>
    <t>LOADSTAT</t>
  </si>
  <si>
    <t>Total loaded and empty</t>
  </si>
  <si>
    <t>(1): From 2000 to 2005, estimates based on 2.52 passengers per car and 38.75 passengers per coach</t>
  </si>
  <si>
    <t>Alitalia</t>
  </si>
  <si>
    <t>Finnair</t>
  </si>
  <si>
    <t>Air Europa</t>
  </si>
  <si>
    <t>TUIfly</t>
  </si>
  <si>
    <t>SunExpress</t>
  </si>
  <si>
    <t>Jet2</t>
  </si>
  <si>
    <t>Billion revenue passenger-kilometres</t>
  </si>
  <si>
    <t>Irun</t>
  </si>
  <si>
    <t>La Jonquera</t>
  </si>
  <si>
    <t>Paris / Orly - Aime Cesaire (Martinique)</t>
  </si>
  <si>
    <t>Paris / Orly - Alger, Algeria</t>
  </si>
  <si>
    <t>London / Gatwick - Orlando Intl, FL, USA</t>
  </si>
  <si>
    <t>2.4.17</t>
  </si>
  <si>
    <t>2.4.18</t>
  </si>
  <si>
    <t>Rail: Degree of Market Opening - Passenger</t>
  </si>
  <si>
    <t>Rail: Degree of Market Opening - Freight</t>
  </si>
  <si>
    <r>
      <t xml:space="preserve">Rail: Degree of Market Opening -
Passengers
</t>
    </r>
    <r>
      <rPr>
        <b/>
        <sz val="10"/>
        <rFont val="Arial"/>
        <family val="2"/>
      </rPr>
      <t>Share of all but the principal undertakings</t>
    </r>
  </si>
  <si>
    <r>
      <t xml:space="preserve">Rail: Degree of Market Opening -
Freight
</t>
    </r>
    <r>
      <rPr>
        <b/>
        <sz val="10"/>
        <rFont val="Arial"/>
        <family val="2"/>
      </rPr>
      <t>Share of all but the principal undertakings</t>
    </r>
  </si>
  <si>
    <t>EU-28</t>
  </si>
  <si>
    <t>EU-15</t>
  </si>
  <si>
    <t>EU-13</t>
  </si>
  <si>
    <t>*passengers carried are fewer than passengers on board, due to transit passengers staying on board the aircraft not being counted.</t>
  </si>
  <si>
    <t>Rail: Channel Tunnel Traffic</t>
  </si>
  <si>
    <r>
      <t>Source:</t>
    </r>
    <r>
      <rPr>
        <sz val="8"/>
        <rFont val="Arial"/>
        <family val="2"/>
      </rPr>
      <t xml:space="preserve"> Association of European Airlines, Ascend, International Air Transport Association, air companies, own estimates</t>
    </r>
  </si>
  <si>
    <r>
      <t>Note:</t>
    </r>
    <r>
      <rPr>
        <sz val="8"/>
        <rFont val="Arial"/>
        <family val="2"/>
      </rPr>
      <t xml:space="preserve"> *: "Passengers carried" do not include direct transit passengers, i.e. transit passengers who stay on board the aircraft and continue their flight with the same flight number. Where the number of passengers carried was not available, the number of "passengers on board" (i.e. incl. direct transit passengers) is given </t>
    </r>
    <r>
      <rPr>
        <i/>
        <sz val="8"/>
        <rFont val="Arial"/>
        <family val="2"/>
      </rPr>
      <t>in italics</t>
    </r>
    <r>
      <rPr>
        <sz val="8"/>
        <rFont val="Arial"/>
        <family val="2"/>
      </rPr>
      <t>.</t>
    </r>
  </si>
  <si>
    <t>Agioi Theodoroi</t>
  </si>
  <si>
    <t>Larnaka</t>
  </si>
  <si>
    <r>
      <t>*Consignment</t>
    </r>
    <r>
      <rPr>
        <sz val="8"/>
        <rFont val="Arial"/>
        <family val="2"/>
      </rPr>
      <t xml:space="preserve"> = equivalent to 2.0 TEU, meaning: 
 - One semi-trailer;
 - Two swap bodies less than 8.30 m and under 16t;
 - One swap-body more than 8.30 m or over 16t; 
 - One vehicle on the Rolling Motorway
</t>
    </r>
  </si>
  <si>
    <t>Rolling motorway</t>
  </si>
  <si>
    <t>below 300 km</t>
  </si>
  <si>
    <t>between 300 and 900 km</t>
  </si>
  <si>
    <t>more than 900 km</t>
  </si>
  <si>
    <t>% of which:</t>
  </si>
  <si>
    <t>billion</t>
  </si>
  <si>
    <t>Amsterdam / Schiphol - Roma / Fiumicino</t>
  </si>
  <si>
    <t>Paris / Charles de Gaulle - Shanghai / Pudong , CN</t>
  </si>
  <si>
    <t>GR</t>
  </si>
  <si>
    <t>Berlin/Tegel airport</t>
  </si>
  <si>
    <t>La réunion/Roland Garros</t>
  </si>
  <si>
    <t>Bologna/Borgo Panigale</t>
  </si>
  <si>
    <t>Bucuresti/Henri Coanda</t>
  </si>
  <si>
    <t>London/Luton</t>
  </si>
  <si>
    <t>Madrid / Barajas - Barcelona</t>
  </si>
  <si>
    <t>München - Hamburg</t>
  </si>
  <si>
    <t>Dublin - London / Heathrow</t>
  </si>
  <si>
    <t>London / Heathrow - Frankfurt (Main)</t>
  </si>
  <si>
    <t>Roma / Fiumicino  - Palermo / Punta Raisi</t>
  </si>
  <si>
    <t>Edinburgh - London / Heathrow</t>
  </si>
  <si>
    <t>Palma De Mallorca- Barcelona</t>
  </si>
  <si>
    <t>Wien / Schwechat  - Frankfurt (Main)</t>
  </si>
  <si>
    <t>Thessaloniki - Athinai / Eleftherios Venizelos</t>
  </si>
  <si>
    <t>Palma de Mallorca - Madrid / Barajas</t>
  </si>
  <si>
    <t>Barcelona - London / Gatwick</t>
  </si>
  <si>
    <t>Barcelona - Amsterdam / Schiphol</t>
  </si>
  <si>
    <t>London / Heathrow - München</t>
  </si>
  <si>
    <t>Palma De Mallorca - Düsseldorf</t>
  </si>
  <si>
    <t>Malaga - London / Gatwick</t>
  </si>
  <si>
    <t>Stockholm / Arlanda - Helsinki / Vantaa</t>
  </si>
  <si>
    <t>Lisboa - Madrid / Barajas</t>
  </si>
  <si>
    <t>Stockholm / Arlanda - Lulea / Kallax</t>
  </si>
  <si>
    <t>Barcelona - Frankfurt (Main)</t>
  </si>
  <si>
    <t>Dublin - London / Gatwick</t>
  </si>
  <si>
    <t>Barcelona - Roma / Fiumicino</t>
  </si>
  <si>
    <t xml:space="preserve">Amsterdam / Schiphol - Dubai Intl, United Arab Emirates </t>
  </si>
  <si>
    <t>Madrid / Barajas - New York / J.F. Kennedy Intl, NY, USA</t>
  </si>
  <si>
    <t xml:space="preserve">München - Dubai Intl, United Arab Emirates </t>
  </si>
  <si>
    <t>London / Heathrow - Doha / Hamad Intl, Qatar</t>
  </si>
  <si>
    <t>Paris / Charles de Gaulle - Atlanta / Hartfield Jackson Intl, GA, USA</t>
  </si>
  <si>
    <t xml:space="preserve">Lufthansa </t>
  </si>
  <si>
    <t>Barcelona / El Prat</t>
  </si>
  <si>
    <t>Warszawa / Chopina</t>
  </si>
  <si>
    <t>Bucuresti</t>
  </si>
  <si>
    <t>Commercial air flights (passengers, freight and mail)</t>
  </si>
  <si>
    <t>ME</t>
  </si>
  <si>
    <r>
      <t>Source</t>
    </r>
    <r>
      <rPr>
        <sz val="8"/>
        <rFont val="Arial"/>
        <family val="2"/>
      </rPr>
      <t>: International Union of Combined Road-Rail Transport Companies (UIRR)</t>
    </r>
  </si>
  <si>
    <t>2012 data do not include Ökombi and Hungarokombi. Since 2013, data includes performance
 of two new UIRR members and since 2014 of other 4 new members.</t>
  </si>
  <si>
    <r>
      <t>Source:</t>
    </r>
    <r>
      <rPr>
        <sz val="8"/>
        <rFont val="Arial"/>
        <family val="2"/>
      </rPr>
      <t xml:space="preserve"> Observation et analyse des flux de transports de marchandises transalpins</t>
    </r>
  </si>
  <si>
    <r>
      <t xml:space="preserve">Source: </t>
    </r>
    <r>
      <rPr>
        <sz val="8"/>
        <rFont val="Arial"/>
        <family val="2"/>
      </rPr>
      <t>Observation et analyse des flux de transports de marchandises transalpins</t>
    </r>
  </si>
  <si>
    <t>'14/'15</t>
  </si>
  <si>
    <t>Goteborg / Landvetter</t>
  </si>
  <si>
    <t>Malmo</t>
  </si>
  <si>
    <t>Napoli / Capodichino</t>
  </si>
  <si>
    <t>14/15</t>
  </si>
  <si>
    <t>Supetar</t>
  </si>
  <si>
    <t>Visby</t>
  </si>
  <si>
    <t>'14/15</t>
  </si>
  <si>
    <t>Twenty-foot equivalent unit (TEU) (1000 TEU)</t>
  </si>
  <si>
    <t>2000-2015</t>
  </si>
  <si>
    <t>2014-2015</t>
  </si>
  <si>
    <r>
      <t xml:space="preserve">Notes: </t>
    </r>
    <r>
      <rPr>
        <sz val="8"/>
        <rFont val="Arial"/>
        <family val="2"/>
      </rPr>
      <t>since 2006, these statistics are available every two years.</t>
    </r>
  </si>
  <si>
    <t xml:space="preserve">Air : Aircraft Traffic at Major EU Airports </t>
  </si>
  <si>
    <t>Air: Aircraft Traffic at Major EU Airports</t>
  </si>
  <si>
    <t>Rail: Alps Crossing Freight Traffic</t>
  </si>
  <si>
    <t>Rail: Alps Crossing Traffic</t>
  </si>
  <si>
    <t>2.4.15a</t>
  </si>
  <si>
    <t>2.4.15b</t>
  </si>
  <si>
    <t>Pegasus</t>
  </si>
  <si>
    <t>SWISS Intern. Airlines</t>
  </si>
  <si>
    <t>CH</t>
  </si>
  <si>
    <t>Eurowings (5)</t>
  </si>
  <si>
    <r>
      <t xml:space="preserve">(5) </t>
    </r>
    <r>
      <rPr>
        <b/>
        <sz val="8"/>
        <rFont val="Arial"/>
        <family val="2"/>
      </rPr>
      <t>Germanwings</t>
    </r>
    <r>
      <rPr>
        <sz val="8"/>
        <rFont val="Arial"/>
        <family val="2"/>
      </rPr>
      <t xml:space="preserve"> merged with </t>
    </r>
    <r>
      <rPr>
        <b/>
        <sz val="8"/>
        <rFont val="Arial"/>
        <family val="2"/>
      </rPr>
      <t>Eurowings</t>
    </r>
    <r>
      <rPr>
        <sz val="8"/>
        <rFont val="Arial"/>
        <family val="2"/>
      </rPr>
      <t xml:space="preserve"> in 2015. Data up to 2014 are revenue passenger-kilometres for Germanwings.</t>
    </r>
  </si>
  <si>
    <t>change '14/'15</t>
  </si>
  <si>
    <t>Berlin / Tegel - Frankfurt (Main)</t>
  </si>
  <si>
    <t>München - Düsseldorf</t>
  </si>
  <si>
    <t>Milano / Linate - Roma / Fiumicino</t>
  </si>
  <si>
    <t>Paris / Orly - Ponte-à-Pitre (Guadeloupe) / Pôle Caraïbes</t>
  </si>
  <si>
    <t>Paris / Charles de Gaulle - Amsterdam / Schiphol</t>
  </si>
  <si>
    <t>Paris / Charles de Gaulle - Roma / Fiumicino</t>
  </si>
  <si>
    <t>Madrid / Barajas - Paris / Charles de Gaulle</t>
  </si>
  <si>
    <t>Madrid / Barajas - Roma / Fiumicino</t>
  </si>
  <si>
    <t>London / Heathrow - Stockholm / Arlanda</t>
  </si>
  <si>
    <t>København / Kastrup - London / Heathrow</t>
  </si>
  <si>
    <t>Madrid / Barajas - Frankfurt (Main)</t>
  </si>
  <si>
    <t>London / Gatwick - Dubai Intl, United Arab Emirates</t>
  </si>
  <si>
    <t>London / Heathrow - Abu Dhabi Intl, United Arab Emirates</t>
  </si>
  <si>
    <t>Amsterdam / Schiphol - Istanbul / Atatürk, Turkey</t>
  </si>
  <si>
    <t>Amsterdam / Schiphol - Atlanta / Hartfield Jackson Intl, GA, USA</t>
  </si>
  <si>
    <t>Paris / Charles de Gaulle - Doha / Hamad Intl, Qatar</t>
  </si>
  <si>
    <t xml:space="preserve">RMMS 2014 TOTAL PAX </t>
  </si>
  <si>
    <t xml:space="preserve">RMMS 2015 TOTAL PAX </t>
  </si>
  <si>
    <t>RMMS 2014 FREIGHT</t>
  </si>
  <si>
    <t>RMMS 2015 FREIGHT</t>
  </si>
  <si>
    <t>Check: difference between total volumes and sum of PSO and commercial</t>
  </si>
  <si>
    <t>Check: difference between TOTAL PAX 2015 vs 2014</t>
  </si>
  <si>
    <t>Check: difference between FREIGHT 2015 vs 2014</t>
  </si>
  <si>
    <r>
      <t xml:space="preserve">Notes: </t>
    </r>
    <r>
      <rPr>
        <sz val="8"/>
        <rFont val="Arial"/>
        <family val="2"/>
      </rPr>
      <t>total market share of all but the principal railway undertakings (as a percentage of tonnes-km, in some cases as a percentage of train-km).</t>
    </r>
  </si>
  <si>
    <r>
      <t xml:space="preserve">Notes: </t>
    </r>
    <r>
      <rPr>
        <sz val="8"/>
        <rFont val="Arial"/>
        <family val="2"/>
      </rPr>
      <t>total market share of all but the principal railway undertakings (as a percentage of passenger-km, in some cases as a percentage of train-km).</t>
    </r>
    <r>
      <rPr>
        <b/>
        <sz val="8"/>
        <rFont val="Arial"/>
        <family val="2"/>
      </rPr>
      <t xml:space="preserve"> </t>
    </r>
    <r>
      <rPr>
        <b/>
        <sz val="8"/>
        <rFont val="Arial"/>
        <family val="2"/>
      </rPr>
      <t xml:space="preserve">DK: </t>
    </r>
    <r>
      <rPr>
        <sz val="8"/>
        <rFont val="Arial"/>
        <family val="2"/>
      </rPr>
      <t>not considering metro services after break in series.</t>
    </r>
  </si>
  <si>
    <r>
      <t>Source</t>
    </r>
    <r>
      <rPr>
        <sz val="8"/>
        <rFont val="Arial"/>
        <family val="2"/>
      </rPr>
      <t xml:space="preserve">: DG MOVE Rail Market Monitoring, IRG-Rail reports (break in series). </t>
    </r>
    <r>
      <rPr>
        <b/>
        <sz val="8"/>
        <rFont val="Arial"/>
        <family val="2"/>
      </rPr>
      <t xml:space="preserve">2015 data are provisional. </t>
    </r>
    <r>
      <rPr>
        <sz val="8"/>
        <rFont val="Arial"/>
        <family val="2"/>
      </rPr>
      <t>Due to a methcdological change in reporting, 2015 values are mostly estimated by DG MOVE.</t>
    </r>
  </si>
  <si>
    <r>
      <t>Source</t>
    </r>
    <r>
      <rPr>
        <sz val="8"/>
        <rFont val="Arial"/>
        <family val="2"/>
      </rPr>
      <t>: DG MOVE Rail Market Monitoring, IRG-Rail reports (break in series).</t>
    </r>
    <r>
      <rPr>
        <b/>
        <sz val="8"/>
        <rFont val="Arial"/>
        <family val="2"/>
      </rPr>
      <t xml:space="preserve">2015 data are provisional.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</si>
</sst>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0%;\-\ 0.0%"/>
    <numFmt numFmtId="165" formatCode="#,##0.0"/>
    <numFmt numFmtId="166" formatCode="#,##0.000"/>
    <numFmt numFmtId="167" formatCode="0.0"/>
    <numFmt numFmtId="168" formatCode="0.000"/>
    <numFmt numFmtId="169" formatCode="0.0%"/>
    <numFmt numFmtId="170" formatCode="0.00\ "/>
    <numFmt numFmtId="171" formatCode="0.0\ "/>
    <numFmt numFmtId="172" formatCode="#,##0\ "/>
    <numFmt numFmtId="173" formatCode="dd\.mm\.yy"/>
    <numFmt numFmtId="174" formatCode="#\ ##0.0"/>
    <numFmt numFmtId="175" formatCode="#\ ##0"/>
    <numFmt numFmtId="176" formatCode="0.0_ ;\-0.0\ "/>
    <numFmt numFmtId="177" formatCode="_-* #,##0.0_-;\-* #,##0.0_-;_-* &quot;-&quot;?_-;_-@_-"/>
  </numFmts>
  <fonts count="69">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2"/>
      <name val="Arial"/>
      <family val="2"/>
    </font>
    <font>
      <b/>
      <sz val="10"/>
      <name val="Arial"/>
      <family val="2"/>
    </font>
    <font>
      <b/>
      <sz val="9"/>
      <name val="Arial"/>
      <family val="2"/>
    </font>
    <font>
      <sz val="9"/>
      <name val="Arial"/>
      <family val="2"/>
    </font>
    <font>
      <i/>
      <sz val="10"/>
      <name val="Arial"/>
      <family val="2"/>
    </font>
    <font>
      <u val="single"/>
      <sz val="10"/>
      <color indexed="12"/>
      <name val="Arial"/>
      <family val="2"/>
    </font>
    <font>
      <i/>
      <sz val="8"/>
      <name val="Arial"/>
      <family val="2"/>
    </font>
    <font>
      <b/>
      <sz val="10"/>
      <color indexed="18"/>
      <name val="Arial"/>
      <family val="2"/>
    </font>
    <font>
      <b/>
      <sz val="10"/>
      <color indexed="8"/>
      <name val="Arial"/>
      <family val="2"/>
    </font>
    <font>
      <b/>
      <sz val="7"/>
      <name val="Arial"/>
      <family val="2"/>
    </font>
    <font>
      <i/>
      <sz val="8"/>
      <name val="Times New Roman"/>
      <family val="1"/>
    </font>
    <font>
      <i/>
      <sz val="7"/>
      <name val="Arial"/>
      <family val="2"/>
    </font>
    <font>
      <b/>
      <sz val="12"/>
      <name val="Times"/>
      <family val="1"/>
    </font>
    <font>
      <b/>
      <sz val="8"/>
      <name val="Times New Roman"/>
      <family val="1"/>
    </font>
    <font>
      <sz val="10"/>
      <name val="Times"/>
      <family val="1"/>
    </font>
    <font>
      <b/>
      <sz val="10"/>
      <name val="Times"/>
      <family val="1"/>
    </font>
    <font>
      <b/>
      <sz val="8"/>
      <name val="Times"/>
      <family val="1"/>
    </font>
    <font>
      <b/>
      <sz val="18"/>
      <name val="Arial"/>
      <family val="2"/>
    </font>
    <font>
      <b/>
      <i/>
      <sz val="10"/>
      <name val="Times"/>
      <family val="1"/>
    </font>
    <font>
      <sz val="8"/>
      <name val="Times"/>
      <family val="1"/>
    </font>
    <font>
      <i/>
      <sz val="8"/>
      <name val="Times"/>
      <family val="1"/>
    </font>
    <font>
      <b/>
      <sz val="8"/>
      <name val="Helvetica"/>
      <family val="2"/>
    </font>
    <font>
      <u val="single"/>
      <sz val="8"/>
      <name val="Arial"/>
      <family val="2"/>
    </font>
    <font>
      <sz val="11"/>
      <name val="Arial"/>
      <family val="2"/>
    </font>
    <font>
      <sz val="10"/>
      <color indexed="8"/>
      <name val="Arial"/>
      <family val="2"/>
    </font>
    <font>
      <sz val="10"/>
      <name val="Times New Roman"/>
      <family val="1"/>
    </font>
    <font>
      <b/>
      <i/>
      <sz val="11"/>
      <color indexed="8"/>
      <name val="Calibri"/>
      <family val="2"/>
    </font>
    <font>
      <i/>
      <sz val="11"/>
      <color indexed="8"/>
      <name val="Calibri"/>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i/>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indexed="13"/>
        <bgColor indexed="64"/>
      </patternFill>
    </fill>
    <fill>
      <patternFill patternType="solid">
        <fgColor rgb="FFFFFF00"/>
        <bgColor indexed="64"/>
      </patternFill>
    </fill>
    <fill>
      <patternFill patternType="solid">
        <fgColor indexed="15"/>
        <bgColor indexed="64"/>
      </patternFill>
    </fill>
    <fill>
      <patternFill patternType="solid">
        <fgColor indexed="65"/>
        <bgColor indexed="64"/>
      </patternFill>
    </fill>
    <fill>
      <patternFill patternType="solid">
        <fgColor theme="0" tint="-0.04997999966144562"/>
        <bgColor indexed="64"/>
      </patternFill>
    </fill>
    <fill>
      <patternFill patternType="solid">
        <fgColor theme="0" tint="-0.24997000396251678"/>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style="thin"/>
    </border>
    <border>
      <left style="thin"/>
      <right/>
      <top/>
      <bottom/>
    </border>
    <border>
      <left/>
      <right style="thin"/>
      <top style="thin"/>
      <bottom/>
    </border>
    <border>
      <left/>
      <right style="thin"/>
      <top/>
      <bottom style="thin"/>
    </border>
    <border>
      <left style="thin"/>
      <right style="thin"/>
      <top/>
      <bottom style="thin"/>
    </border>
    <border>
      <left/>
      <right/>
      <top style="thin"/>
      <bottom/>
    </border>
    <border>
      <left style="thin"/>
      <right style="thin"/>
      <top style="thin"/>
      <bottom/>
    </border>
    <border>
      <left style="thin"/>
      <right style="thin"/>
      <top/>
      <bottom/>
    </border>
    <border>
      <left/>
      <right/>
      <top/>
      <bottom style="thin"/>
    </border>
    <border>
      <left style="thin"/>
      <right/>
      <top/>
      <bottom style="thin"/>
    </border>
    <border>
      <left style="thin"/>
      <right/>
      <top style="thin"/>
      <bottom/>
    </border>
    <border>
      <left style="thin"/>
      <right style="hair"/>
      <top/>
      <bottom/>
    </border>
    <border>
      <left style="thin"/>
      <right style="hair"/>
      <top/>
      <bottom style="thin"/>
    </border>
    <border>
      <left/>
      <right style="hair"/>
      <top/>
      <bottom/>
    </border>
    <border>
      <left style="thin"/>
      <right style="hair"/>
      <top style="thin"/>
      <bottom/>
    </border>
    <border>
      <left style="hair"/>
      <right style="thin"/>
      <top/>
      <bottom style="thin"/>
    </border>
    <border>
      <left style="hair"/>
      <right style="thin"/>
      <top/>
      <bottom/>
    </border>
    <border>
      <left style="hair"/>
      <right style="hair"/>
      <top/>
      <bottom/>
    </border>
    <border>
      <left/>
      <right style="hair"/>
      <top/>
      <bottom style="thin"/>
    </border>
    <border>
      <left/>
      <right/>
      <top style="thin"/>
      <bottom style="hair"/>
    </border>
    <border>
      <left/>
      <right/>
      <top style="hair"/>
      <bottom style="hair"/>
    </border>
    <border>
      <left style="thin"/>
      <right style="thin"/>
      <top style="thin"/>
      <bottom style="hair"/>
    </border>
    <border>
      <left style="hair"/>
      <right style="hair"/>
      <top style="thin"/>
      <bottom/>
    </border>
    <border>
      <left style="hair"/>
      <right style="hair"/>
      <top/>
      <bottom style="thin"/>
    </border>
    <border>
      <left style="thin"/>
      <right/>
      <top style="thin"/>
      <bottom style="hair"/>
    </border>
    <border>
      <left/>
      <right style="thin"/>
      <top style="thin"/>
      <bottom style="hair"/>
    </border>
    <border>
      <left style="thin"/>
      <right/>
      <top style="hair"/>
      <bottom style="hair"/>
    </border>
    <border>
      <left/>
      <right style="thin"/>
      <top style="hair"/>
      <bottom style="hair"/>
    </border>
    <border>
      <left style="thin"/>
      <right style="thin"/>
      <top style="hair"/>
      <bottom style="hair"/>
    </border>
    <border>
      <left style="thin"/>
      <right/>
      <top style="thin"/>
      <bottom style="thin"/>
    </border>
    <border>
      <left/>
      <right/>
      <top style="thin"/>
      <bottom style="thin"/>
    </border>
    <border>
      <left style="thin"/>
      <right style="thin"/>
      <top style="thin"/>
      <bottom style="thin"/>
    </border>
    <border>
      <left style="thin"/>
      <right style="thin"/>
      <top style="thick"/>
      <bottom/>
    </border>
    <border>
      <left style="thin">
        <color indexed="22"/>
      </left>
      <right style="thin">
        <color indexed="22"/>
      </right>
      <top style="thin">
        <color indexed="22"/>
      </top>
      <bottom style="thin">
        <color indexed="22"/>
      </bottom>
    </border>
    <border>
      <left/>
      <right style="hair"/>
      <top style="thin"/>
      <bottom/>
    </border>
    <border>
      <left/>
      <right style="thin"/>
      <top style="thick"/>
      <bottom/>
    </border>
    <border>
      <left style="hair"/>
      <right style="thin"/>
      <top style="thin"/>
      <bottom/>
    </border>
    <border>
      <left style="hair"/>
      <right/>
      <top/>
      <bottom style="thin"/>
    </border>
    <border>
      <left/>
      <right style="thin">
        <color indexed="22"/>
      </right>
      <top style="thin">
        <color indexed="22"/>
      </top>
      <bottom style="thin">
        <color indexed="22"/>
      </bottom>
    </border>
    <border>
      <left/>
      <right style="thick"/>
      <top/>
      <bottom/>
    </border>
    <border>
      <left style="thick"/>
      <right/>
      <top/>
      <bottom/>
    </border>
    <border>
      <left style="thick"/>
      <right/>
      <top/>
      <bottom style="thin"/>
    </border>
    <border>
      <left style="hair"/>
      <right/>
      <top style="thin"/>
      <bottom/>
    </border>
    <border>
      <left style="thick"/>
      <right style="thin"/>
      <top/>
      <bottom/>
    </border>
    <border>
      <left style="medium"/>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bottom/>
    </border>
    <border>
      <left style="medium"/>
      <right/>
      <top/>
      <bottom/>
    </border>
    <border>
      <left/>
      <right style="medium"/>
      <top/>
      <bottom/>
    </border>
    <border>
      <left style="medium"/>
      <right style="medium"/>
      <top/>
      <bottom style="medium"/>
    </border>
    <border>
      <left style="medium"/>
      <right/>
      <top/>
      <bottom style="medium"/>
    </border>
    <border>
      <left/>
      <right/>
      <top/>
      <bottom style="medium"/>
    </border>
    <border>
      <left/>
      <right style="medium"/>
      <top/>
      <bottom style="medium"/>
    </border>
    <border>
      <left style="hair"/>
      <right/>
      <top/>
      <bottom/>
    </border>
    <border>
      <left style="thin"/>
      <right style="hair"/>
      <top style="thick"/>
      <bottom/>
    </border>
    <border>
      <left style="hair"/>
      <right/>
      <top style="thick"/>
      <bottom/>
    </border>
    <border>
      <left/>
      <right/>
      <top style="thick"/>
      <bottom/>
    </border>
    <border>
      <left style="hair"/>
      <right style="hair"/>
      <top style="thick"/>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1"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29" fillId="0" borderId="0">
      <alignment/>
      <protection/>
    </xf>
    <xf numFmtId="0" fontId="50" fillId="0" borderId="0">
      <alignment/>
      <protection/>
    </xf>
    <xf numFmtId="0" fontId="0" fillId="0" borderId="0">
      <alignment/>
      <protection/>
    </xf>
    <xf numFmtId="0" fontId="31" fillId="0" borderId="0">
      <alignment/>
      <protection/>
    </xf>
    <xf numFmtId="0" fontId="29" fillId="0" borderId="0">
      <alignment/>
      <protection/>
    </xf>
    <xf numFmtId="0" fontId="3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3" fillId="0" borderId="0">
      <alignment/>
      <protection/>
    </xf>
    <xf numFmtId="0" fontId="64" fillId="0" borderId="0" applyNumberFormat="0" applyFill="0" applyBorder="0" applyAlignment="0" applyProtection="0"/>
    <xf numFmtId="0" fontId="13" fillId="33" borderId="0" applyNumberFormat="0" applyBorder="0">
      <alignment/>
      <protection locked="0"/>
    </xf>
    <xf numFmtId="0" fontId="65" fillId="0" borderId="9" applyNumberFormat="0" applyFill="0" applyAlignment="0" applyProtection="0"/>
    <xf numFmtId="0" fontId="14" fillId="34" borderId="0" applyNumberFormat="0" applyBorder="0">
      <alignment/>
      <protection locked="0"/>
    </xf>
    <xf numFmtId="0" fontId="66" fillId="0" borderId="0" applyNumberFormat="0" applyFill="0" applyBorder="0" applyAlignment="0" applyProtection="0"/>
  </cellStyleXfs>
  <cellXfs count="1010">
    <xf numFmtId="0" fontId="0" fillId="0" borderId="0" xfId="0" applyAlignment="1">
      <alignment/>
    </xf>
    <xf numFmtId="0" fontId="0" fillId="0" borderId="0" xfId="0" applyBorder="1" applyAlignment="1">
      <alignment/>
    </xf>
    <xf numFmtId="0" fontId="4" fillId="0" borderId="0" xfId="0" applyFont="1" applyBorder="1" applyAlignment="1">
      <alignment horizontal="left"/>
    </xf>
    <xf numFmtId="0" fontId="3" fillId="0" borderId="0" xfId="0" applyFont="1" applyAlignment="1">
      <alignment/>
    </xf>
    <xf numFmtId="0" fontId="4" fillId="0" borderId="0" xfId="0" applyFont="1" applyAlignment="1">
      <alignment/>
    </xf>
    <xf numFmtId="0" fontId="3" fillId="0" borderId="0" xfId="0" applyFont="1" applyAlignment="1">
      <alignment/>
    </xf>
    <xf numFmtId="0" fontId="0" fillId="0" borderId="0" xfId="0" applyAlignment="1">
      <alignment horizontal="center"/>
    </xf>
    <xf numFmtId="0" fontId="0" fillId="0" borderId="0" xfId="0" applyFill="1" applyAlignment="1">
      <alignment/>
    </xf>
    <xf numFmtId="0" fontId="3" fillId="0" borderId="0" xfId="0" applyFont="1" applyAlignment="1">
      <alignment horizontal="center"/>
    </xf>
    <xf numFmtId="0" fontId="0" fillId="0" borderId="0" xfId="0" applyAlignment="1">
      <alignment vertical="top"/>
    </xf>
    <xf numFmtId="0" fontId="5" fillId="0" borderId="0" xfId="0" applyFont="1" applyBorder="1" applyAlignment="1" quotePrefix="1">
      <alignment horizontal="right" vertical="top"/>
    </xf>
    <xf numFmtId="0" fontId="5" fillId="0" borderId="0" xfId="0" applyFont="1" applyBorder="1" applyAlignment="1">
      <alignment horizontal="center" vertical="center"/>
    </xf>
    <xf numFmtId="0" fontId="7" fillId="0" borderId="0" xfId="0" applyFont="1" applyAlignment="1">
      <alignment horizontal="center"/>
    </xf>
    <xf numFmtId="0" fontId="0" fillId="0" borderId="0" xfId="0" applyAlignment="1">
      <alignment/>
    </xf>
    <xf numFmtId="0" fontId="0" fillId="0" borderId="0" xfId="0" applyAlignment="1">
      <alignment vertical="center"/>
    </xf>
    <xf numFmtId="0" fontId="5" fillId="0" borderId="0" xfId="0" applyFont="1" applyAlignment="1" quotePrefix="1">
      <alignment horizontal="right" vertical="top"/>
    </xf>
    <xf numFmtId="0" fontId="6" fillId="0" borderId="0" xfId="0" applyFont="1" applyAlignment="1">
      <alignment/>
    </xf>
    <xf numFmtId="0" fontId="4" fillId="0" borderId="0" xfId="0" applyFont="1" applyFill="1" applyBorder="1" applyAlignment="1">
      <alignment horizontal="center"/>
    </xf>
    <xf numFmtId="0" fontId="6" fillId="0" borderId="0" xfId="0" applyFont="1" applyAlignment="1">
      <alignment/>
    </xf>
    <xf numFmtId="0" fontId="3" fillId="0" borderId="0" xfId="0" applyFont="1" applyFill="1" applyAlignment="1">
      <alignment horizontal="center"/>
    </xf>
    <xf numFmtId="0" fontId="4" fillId="0" borderId="0" xfId="0" applyFont="1" applyAlignment="1">
      <alignment/>
    </xf>
    <xf numFmtId="0" fontId="6" fillId="0" borderId="0" xfId="0" applyFont="1" applyBorder="1" applyAlignment="1">
      <alignment horizontal="left" vertical="top"/>
    </xf>
    <xf numFmtId="0" fontId="5" fillId="0" borderId="0" xfId="0" applyFont="1" applyBorder="1" applyAlignment="1" quotePrefix="1">
      <alignment horizontal="left" vertical="top"/>
    </xf>
    <xf numFmtId="0" fontId="0" fillId="0" borderId="0" xfId="0" applyFill="1" applyAlignment="1">
      <alignment vertical="center"/>
    </xf>
    <xf numFmtId="0" fontId="6" fillId="0" borderId="0" xfId="0" applyFont="1" applyAlignment="1">
      <alignment horizontal="center"/>
    </xf>
    <xf numFmtId="0" fontId="7" fillId="0" borderId="0" xfId="0" applyFont="1" applyFill="1" applyAlignment="1">
      <alignment horizontal="center"/>
    </xf>
    <xf numFmtId="0" fontId="0" fillId="0" borderId="0" xfId="0" applyFill="1" applyAlignment="1">
      <alignment/>
    </xf>
    <xf numFmtId="0" fontId="4" fillId="0" borderId="0" xfId="0" applyFont="1" applyFill="1" applyAlignment="1">
      <alignment/>
    </xf>
    <xf numFmtId="0" fontId="6" fillId="0" borderId="0" xfId="0" applyFont="1" applyAlignment="1">
      <alignment vertical="top"/>
    </xf>
    <xf numFmtId="0" fontId="6" fillId="0" borderId="0" xfId="0" applyFont="1" applyAlignment="1">
      <alignment vertical="top" wrapText="1"/>
    </xf>
    <xf numFmtId="0" fontId="5" fillId="0" borderId="0" xfId="0" applyFont="1" applyAlignment="1">
      <alignment horizontal="right" vertical="top"/>
    </xf>
    <xf numFmtId="0" fontId="6" fillId="0" borderId="0" xfId="0" applyFont="1" applyBorder="1" applyAlignment="1">
      <alignment vertical="top"/>
    </xf>
    <xf numFmtId="2" fontId="5" fillId="0" borderId="0" xfId="0" applyNumberFormat="1" applyFont="1" applyBorder="1" applyAlignment="1" quotePrefix="1">
      <alignment horizontal="right" vertical="top"/>
    </xf>
    <xf numFmtId="0" fontId="4" fillId="0" borderId="10" xfId="0" applyFont="1" applyFill="1" applyBorder="1" applyAlignment="1">
      <alignment horizontal="center"/>
    </xf>
    <xf numFmtId="0" fontId="3" fillId="0" borderId="0" xfId="0" applyFont="1" applyFill="1" applyAlignment="1">
      <alignment/>
    </xf>
    <xf numFmtId="0" fontId="3" fillId="0" borderId="11" xfId="0" applyFont="1" applyFill="1" applyBorder="1" applyAlignment="1">
      <alignment/>
    </xf>
    <xf numFmtId="0" fontId="7" fillId="0" borderId="10" xfId="0" applyFont="1" applyFill="1" applyBorder="1" applyAlignment="1">
      <alignment horizontal="center" vertical="top" wrapText="1"/>
    </xf>
    <xf numFmtId="0" fontId="4" fillId="0" borderId="0" xfId="0" applyFont="1" applyBorder="1" applyAlignment="1">
      <alignment vertical="top" wrapText="1"/>
    </xf>
    <xf numFmtId="0" fontId="17" fillId="0" borderId="10" xfId="0" applyFont="1" applyFill="1" applyBorder="1" applyAlignment="1">
      <alignment horizontal="right" vertical="center"/>
    </xf>
    <xf numFmtId="0" fontId="3" fillId="0" borderId="0" xfId="0" applyFont="1" applyFill="1" applyAlignment="1">
      <alignment horizontal="center" vertical="center"/>
    </xf>
    <xf numFmtId="0" fontId="4" fillId="35" borderId="12" xfId="0" applyFont="1" applyFill="1" applyBorder="1" applyAlignment="1">
      <alignment horizontal="center" vertical="center"/>
    </xf>
    <xf numFmtId="0" fontId="10" fillId="35" borderId="13" xfId="0" applyFont="1" applyFill="1" applyBorder="1" applyAlignment="1">
      <alignment horizontal="center" vertical="center"/>
    </xf>
    <xf numFmtId="0" fontId="10" fillId="35" borderId="10" xfId="0" applyFont="1" applyFill="1" applyBorder="1" applyAlignment="1">
      <alignment horizontal="center" vertical="center"/>
    </xf>
    <xf numFmtId="0" fontId="10" fillId="35" borderId="14" xfId="0" applyFont="1" applyFill="1" applyBorder="1" applyAlignment="1">
      <alignment horizontal="center" vertical="center"/>
    </xf>
    <xf numFmtId="0" fontId="4" fillId="35" borderId="15" xfId="0" applyFont="1" applyFill="1" applyBorder="1" applyAlignment="1" quotePrefix="1">
      <alignment horizontal="center" vertical="center" wrapText="1"/>
    </xf>
    <xf numFmtId="0" fontId="5" fillId="0" borderId="0" xfId="0" applyFont="1" applyAlignment="1" quotePrefix="1">
      <alignment horizontal="right" vertical="top"/>
    </xf>
    <xf numFmtId="0" fontId="4" fillId="35" borderId="10" xfId="0" applyFont="1" applyFill="1" applyBorder="1" applyAlignment="1">
      <alignment horizontal="center" vertical="center"/>
    </xf>
    <xf numFmtId="0" fontId="4" fillId="35" borderId="14" xfId="0" applyFont="1" applyFill="1" applyBorder="1" applyAlignment="1">
      <alignment horizontal="center" vertical="center"/>
    </xf>
    <xf numFmtId="0" fontId="3" fillId="35" borderId="16" xfId="0" applyFont="1" applyFill="1" applyBorder="1" applyAlignment="1">
      <alignment/>
    </xf>
    <xf numFmtId="0" fontId="3" fillId="35" borderId="13" xfId="0" applyFont="1" applyFill="1" applyBorder="1" applyAlignment="1">
      <alignment horizontal="center"/>
    </xf>
    <xf numFmtId="0" fontId="3" fillId="35" borderId="13" xfId="0" applyFont="1" applyFill="1" applyBorder="1" applyAlignment="1">
      <alignment/>
    </xf>
    <xf numFmtId="0" fontId="15" fillId="35" borderId="17" xfId="0" applyFont="1" applyFill="1" applyBorder="1" applyAlignment="1">
      <alignment horizontal="center" wrapText="1"/>
    </xf>
    <xf numFmtId="0" fontId="4" fillId="35" borderId="0" xfId="0" applyFont="1" applyFill="1" applyBorder="1" applyAlignment="1">
      <alignment/>
    </xf>
    <xf numFmtId="0" fontId="4" fillId="35" borderId="10" xfId="0" applyFont="1" applyFill="1" applyBorder="1" applyAlignment="1">
      <alignment horizontal="center"/>
    </xf>
    <xf numFmtId="0" fontId="4" fillId="35" borderId="0" xfId="0" applyFont="1" applyFill="1" applyBorder="1" applyAlignment="1">
      <alignment horizontal="center"/>
    </xf>
    <xf numFmtId="0" fontId="15" fillId="35" borderId="18" xfId="0" applyFont="1" applyFill="1" applyBorder="1" applyAlignment="1" quotePrefix="1">
      <alignment horizontal="center" wrapText="1"/>
    </xf>
    <xf numFmtId="0" fontId="19" fillId="35" borderId="19" xfId="0" applyFont="1" applyFill="1" applyBorder="1" applyAlignment="1">
      <alignment/>
    </xf>
    <xf numFmtId="0" fontId="19" fillId="35" borderId="14" xfId="0" applyFont="1" applyFill="1" applyBorder="1" applyAlignment="1">
      <alignment horizontal="center"/>
    </xf>
    <xf numFmtId="0" fontId="19" fillId="35" borderId="19" xfId="0" applyFont="1" applyFill="1" applyBorder="1" applyAlignment="1">
      <alignment horizontal="center"/>
    </xf>
    <xf numFmtId="0" fontId="4" fillId="35" borderId="20" xfId="0" applyFont="1" applyFill="1" applyBorder="1" applyAlignment="1">
      <alignment horizontal="center"/>
    </xf>
    <xf numFmtId="0" fontId="15" fillId="35" borderId="17" xfId="0" applyFont="1" applyFill="1" applyBorder="1" applyAlignment="1">
      <alignment horizontal="center"/>
    </xf>
    <xf numFmtId="0" fontId="4" fillId="35" borderId="10" xfId="0" applyFont="1" applyFill="1" applyBorder="1" applyAlignment="1">
      <alignment/>
    </xf>
    <xf numFmtId="0" fontId="15" fillId="35" borderId="18" xfId="0" applyFont="1" applyFill="1" applyBorder="1" applyAlignment="1" quotePrefix="1">
      <alignment horizontal="center"/>
    </xf>
    <xf numFmtId="0" fontId="19" fillId="35" borderId="14" xfId="0" applyFont="1" applyFill="1" applyBorder="1" applyAlignment="1">
      <alignment/>
    </xf>
    <xf numFmtId="0" fontId="7" fillId="35" borderId="21" xfId="0" applyFont="1" applyFill="1" applyBorder="1" applyAlignment="1">
      <alignment horizontal="center"/>
    </xf>
    <xf numFmtId="0" fontId="7" fillId="35" borderId="12" xfId="0" applyFont="1" applyFill="1" applyBorder="1" applyAlignment="1">
      <alignment horizontal="center"/>
    </xf>
    <xf numFmtId="0" fontId="7" fillId="35" borderId="20" xfId="0" applyFont="1" applyFill="1" applyBorder="1" applyAlignment="1">
      <alignment horizontal="center"/>
    </xf>
    <xf numFmtId="0" fontId="4" fillId="35" borderId="18" xfId="0" applyFont="1" applyFill="1" applyBorder="1" applyAlignment="1">
      <alignment horizontal="center"/>
    </xf>
    <xf numFmtId="3" fontId="3" fillId="0" borderId="0" xfId="0" applyNumberFormat="1" applyFont="1" applyAlignment="1">
      <alignment horizontal="right"/>
    </xf>
    <xf numFmtId="0" fontId="4" fillId="0" borderId="0" xfId="0" applyFont="1" applyAlignment="1">
      <alignment horizontal="left"/>
    </xf>
    <xf numFmtId="0" fontId="7" fillId="35" borderId="10" xfId="0" applyFont="1" applyFill="1" applyBorder="1" applyAlignment="1">
      <alignment horizontal="center"/>
    </xf>
    <xf numFmtId="0" fontId="4" fillId="35" borderId="0" xfId="0" applyFont="1" applyFill="1" applyBorder="1" applyAlignment="1">
      <alignment horizontal="center" vertical="center"/>
    </xf>
    <xf numFmtId="0" fontId="4" fillId="35" borderId="16" xfId="0" applyFont="1" applyFill="1" applyBorder="1" applyAlignment="1">
      <alignment horizontal="center"/>
    </xf>
    <xf numFmtId="0" fontId="3" fillId="35" borderId="16" xfId="0" applyFont="1" applyFill="1" applyBorder="1" applyAlignment="1">
      <alignment horizontal="centerContinuous"/>
    </xf>
    <xf numFmtId="0" fontId="15" fillId="35" borderId="17" xfId="0" applyFont="1" applyFill="1" applyBorder="1" applyAlignment="1">
      <alignment horizontal="centerContinuous" vertical="center" wrapText="1"/>
    </xf>
    <xf numFmtId="0" fontId="15" fillId="35" borderId="18" xfId="0" applyFont="1" applyFill="1" applyBorder="1" applyAlignment="1" quotePrefix="1">
      <alignment horizontal="center" vertical="center"/>
    </xf>
    <xf numFmtId="0" fontId="4" fillId="35" borderId="19" xfId="0" applyFont="1" applyFill="1" applyBorder="1" applyAlignment="1">
      <alignment horizontal="center"/>
    </xf>
    <xf numFmtId="0" fontId="4" fillId="35" borderId="14" xfId="0" applyFont="1" applyFill="1" applyBorder="1" applyAlignment="1">
      <alignment horizontal="center"/>
    </xf>
    <xf numFmtId="0" fontId="15" fillId="35" borderId="17" xfId="0" applyFont="1" applyFill="1" applyBorder="1" applyAlignment="1">
      <alignment horizontal="center" vertical="center" wrapText="1"/>
    </xf>
    <xf numFmtId="0" fontId="4" fillId="35" borderId="15" xfId="0" applyFont="1" applyFill="1" applyBorder="1" applyAlignment="1">
      <alignment horizontal="center"/>
    </xf>
    <xf numFmtId="0" fontId="3" fillId="35" borderId="10" xfId="0" applyFont="1" applyFill="1" applyBorder="1" applyAlignment="1">
      <alignment horizontal="center"/>
    </xf>
    <xf numFmtId="0" fontId="7" fillId="35" borderId="15" xfId="0" applyFont="1" applyFill="1" applyBorder="1" applyAlignment="1">
      <alignment horizontal="center" vertical="top"/>
    </xf>
    <xf numFmtId="0" fontId="8" fillId="35" borderId="16" xfId="0" applyFont="1" applyFill="1" applyBorder="1" applyAlignment="1">
      <alignment horizontal="center" vertical="center" wrapText="1"/>
    </xf>
    <xf numFmtId="0" fontId="8" fillId="35" borderId="19"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4" fillId="35" borderId="22" xfId="0" applyFont="1" applyFill="1" applyBorder="1" applyAlignment="1">
      <alignment horizontal="center"/>
    </xf>
    <xf numFmtId="0" fontId="3" fillId="35" borderId="23" xfId="0" applyFont="1" applyFill="1" applyBorder="1" applyAlignment="1">
      <alignment horizontal="center"/>
    </xf>
    <xf numFmtId="0" fontId="3" fillId="35" borderId="21" xfId="0" applyFont="1" applyFill="1" applyBorder="1" applyAlignment="1">
      <alignment/>
    </xf>
    <xf numFmtId="0" fontId="3" fillId="0" borderId="12" xfId="0" applyFont="1" applyFill="1" applyBorder="1" applyAlignment="1">
      <alignment/>
    </xf>
    <xf numFmtId="0" fontId="0" fillId="0" borderId="21" xfId="0" applyFill="1" applyBorder="1" applyAlignment="1">
      <alignment/>
    </xf>
    <xf numFmtId="0" fontId="3" fillId="0" borderId="16" xfId="0" applyFont="1" applyFill="1" applyBorder="1" applyAlignment="1">
      <alignment/>
    </xf>
    <xf numFmtId="0" fontId="17" fillId="0" borderId="13" xfId="0" applyFont="1" applyFill="1" applyBorder="1" applyAlignment="1">
      <alignment horizontal="center"/>
    </xf>
    <xf numFmtId="0" fontId="0" fillId="0" borderId="12" xfId="0" applyFill="1" applyBorder="1" applyAlignment="1">
      <alignment/>
    </xf>
    <xf numFmtId="0" fontId="3" fillId="0" borderId="0" xfId="0" applyFont="1" applyFill="1" applyBorder="1" applyAlignment="1">
      <alignment/>
    </xf>
    <xf numFmtId="0" fontId="17" fillId="0" borderId="10" xfId="0" applyFont="1" applyFill="1" applyBorder="1" applyAlignment="1">
      <alignment horizontal="center"/>
    </xf>
    <xf numFmtId="2" fontId="4" fillId="36" borderId="17" xfId="0" applyNumberFormat="1" applyFont="1" applyFill="1" applyBorder="1" applyAlignment="1">
      <alignment horizontal="center" vertical="center"/>
    </xf>
    <xf numFmtId="2" fontId="4" fillId="36" borderId="18" xfId="0" applyNumberFormat="1" applyFont="1" applyFill="1" applyBorder="1" applyAlignment="1">
      <alignment horizontal="center" vertical="center"/>
    </xf>
    <xf numFmtId="2" fontId="4" fillId="36" borderId="15" xfId="0" applyNumberFormat="1" applyFont="1" applyFill="1" applyBorder="1" applyAlignment="1">
      <alignment horizontal="center" vertical="center"/>
    </xf>
    <xf numFmtId="2" fontId="4" fillId="36" borderId="18" xfId="0" applyNumberFormat="1" applyFont="1" applyFill="1" applyBorder="1" applyAlignment="1">
      <alignment horizontal="center"/>
    </xf>
    <xf numFmtId="2" fontId="4" fillId="0" borderId="18" xfId="0" applyNumberFormat="1" applyFont="1" applyFill="1" applyBorder="1" applyAlignment="1">
      <alignment horizontal="center"/>
    </xf>
    <xf numFmtId="0" fontId="4" fillId="35" borderId="24" xfId="0" applyFont="1" applyFill="1" applyBorder="1" applyAlignment="1">
      <alignment horizontal="center" wrapText="1"/>
    </xf>
    <xf numFmtId="0" fontId="3" fillId="35" borderId="19" xfId="0" applyFont="1" applyFill="1" applyBorder="1" applyAlignment="1">
      <alignment horizontal="center"/>
    </xf>
    <xf numFmtId="0" fontId="4" fillId="36" borderId="18" xfId="0" applyFont="1" applyFill="1" applyBorder="1" applyAlignment="1">
      <alignment horizontal="center" vertical="center"/>
    </xf>
    <xf numFmtId="0" fontId="4" fillId="36" borderId="17" xfId="0" applyFont="1" applyFill="1" applyBorder="1" applyAlignment="1">
      <alignment horizontal="center" vertical="center"/>
    </xf>
    <xf numFmtId="167" fontId="4" fillId="0" borderId="10" xfId="0" applyNumberFormat="1" applyFont="1" applyFill="1" applyBorder="1" applyAlignment="1">
      <alignment horizontal="center" vertical="center"/>
    </xf>
    <xf numFmtId="0" fontId="3" fillId="35" borderId="10" xfId="0" applyFont="1" applyFill="1" applyBorder="1" applyAlignment="1" quotePrefix="1">
      <alignment horizontal="center" vertical="top" wrapText="1"/>
    </xf>
    <xf numFmtId="0" fontId="3" fillId="0" borderId="0" xfId="0" applyFont="1" applyBorder="1" applyAlignment="1">
      <alignment horizontal="center" vertical="center"/>
    </xf>
    <xf numFmtId="0" fontId="7" fillId="0" borderId="0" xfId="0" applyFont="1" applyFill="1" applyBorder="1" applyAlignment="1">
      <alignment horizontal="center"/>
    </xf>
    <xf numFmtId="0" fontId="7" fillId="0" borderId="21" xfId="0" applyFont="1" applyBorder="1" applyAlignment="1">
      <alignment horizontal="left"/>
    </xf>
    <xf numFmtId="0" fontId="7" fillId="0" borderId="21" xfId="0" applyFont="1" applyBorder="1" applyAlignment="1">
      <alignment vertical="center"/>
    </xf>
    <xf numFmtId="0" fontId="0" fillId="0" borderId="16" xfId="0" applyBorder="1" applyAlignment="1">
      <alignment/>
    </xf>
    <xf numFmtId="0" fontId="8" fillId="35" borderId="12" xfId="0" applyFont="1" applyFill="1" applyBorder="1" applyAlignment="1">
      <alignment horizontal="centerContinuous" vertical="center"/>
    </xf>
    <xf numFmtId="0" fontId="9" fillId="35" borderId="10" xfId="0" applyFont="1" applyFill="1" applyBorder="1" applyAlignment="1">
      <alignment horizontal="centerContinuous" vertical="center"/>
    </xf>
    <xf numFmtId="0" fontId="8" fillId="35" borderId="10" xfId="0" applyFont="1" applyFill="1" applyBorder="1" applyAlignment="1">
      <alignment horizontal="center" vertical="center"/>
    </xf>
    <xf numFmtId="0" fontId="8" fillId="35" borderId="12" xfId="0" applyFont="1" applyFill="1" applyBorder="1" applyAlignment="1">
      <alignment horizontal="center" vertical="center"/>
    </xf>
    <xf numFmtId="0" fontId="8" fillId="35" borderId="18" xfId="0" applyFont="1" applyFill="1" applyBorder="1" applyAlignment="1">
      <alignment horizontal="center" vertical="center"/>
    </xf>
    <xf numFmtId="0" fontId="4" fillId="0" borderId="0" xfId="0" applyFont="1" applyBorder="1" applyAlignment="1">
      <alignment wrapText="1"/>
    </xf>
    <xf numFmtId="0" fontId="5" fillId="0" borderId="0" xfId="0" applyFont="1" applyAlignment="1">
      <alignment horizontal="center" vertical="top" wrapText="1"/>
    </xf>
    <xf numFmtId="0" fontId="9" fillId="0" borderId="0" xfId="0" applyFont="1" applyBorder="1" applyAlignment="1">
      <alignment horizontal="center" vertical="center" wrapText="1"/>
    </xf>
    <xf numFmtId="166" fontId="3" fillId="0" borderId="25" xfId="0" applyNumberFormat="1" applyFont="1" applyFill="1" applyBorder="1" applyAlignment="1">
      <alignment horizontal="right" vertical="center"/>
    </xf>
    <xf numFmtId="166" fontId="3" fillId="0" borderId="22"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7" fillId="35" borderId="14" xfId="0" applyFont="1" applyFill="1" applyBorder="1" applyAlignment="1">
      <alignment horizontal="center"/>
    </xf>
    <xf numFmtId="0" fontId="3" fillId="0" borderId="0" xfId="0" applyFont="1" applyAlignment="1">
      <alignment vertical="center"/>
    </xf>
    <xf numFmtId="0" fontId="9" fillId="0" borderId="0" xfId="0" applyFont="1" applyBorder="1" applyAlignment="1">
      <alignment horizontal="center" vertical="center"/>
    </xf>
    <xf numFmtId="0" fontId="4" fillId="35" borderId="22" xfId="0" applyFont="1" applyFill="1" applyBorder="1" applyAlignment="1">
      <alignment horizontal="center" vertical="top" wrapText="1"/>
    </xf>
    <xf numFmtId="0" fontId="16" fillId="35" borderId="12" xfId="0" applyFont="1" applyFill="1" applyBorder="1" applyAlignment="1">
      <alignment horizontal="center"/>
    </xf>
    <xf numFmtId="0" fontId="16" fillId="35" borderId="20" xfId="0" applyFont="1" applyFill="1" applyBorder="1" applyAlignment="1">
      <alignment horizontal="center"/>
    </xf>
    <xf numFmtId="0" fontId="4" fillId="35" borderId="19" xfId="0" applyFont="1" applyFill="1" applyBorder="1" applyAlignment="1">
      <alignment horizontal="center" vertical="center"/>
    </xf>
    <xf numFmtId="0" fontId="15" fillId="35" borderId="18" xfId="0" applyFont="1" applyFill="1" applyBorder="1" applyAlignment="1" quotePrefix="1">
      <alignment horizontal="center" vertical="center" wrapText="1"/>
    </xf>
    <xf numFmtId="0" fontId="15" fillId="35" borderId="15" xfId="0" applyFont="1" applyFill="1" applyBorder="1" applyAlignment="1">
      <alignment horizontal="center" wrapText="1"/>
    </xf>
    <xf numFmtId="0" fontId="3" fillId="35" borderId="26" xfId="0" applyFont="1" applyFill="1" applyBorder="1" applyAlignment="1">
      <alignment horizontal="center" vertical="center" wrapText="1"/>
    </xf>
    <xf numFmtId="0" fontId="4" fillId="35" borderId="27" xfId="0" applyFont="1" applyFill="1" applyBorder="1" applyAlignment="1">
      <alignment horizontal="center" vertical="top" wrapText="1"/>
    </xf>
    <xf numFmtId="0" fontId="4" fillId="35" borderId="24" xfId="0" applyFont="1" applyFill="1" applyBorder="1" applyAlignment="1">
      <alignment horizontal="center" vertical="top" wrapText="1"/>
    </xf>
    <xf numFmtId="0" fontId="4" fillId="35" borderId="28" xfId="0" applyFont="1" applyFill="1" applyBorder="1" applyAlignment="1">
      <alignment horizontal="center" wrapText="1"/>
    </xf>
    <xf numFmtId="0" fontId="19" fillId="35" borderId="15" xfId="0" applyFont="1" applyFill="1" applyBorder="1" applyAlignment="1">
      <alignment horizontal="center"/>
    </xf>
    <xf numFmtId="0" fontId="3" fillId="0" borderId="10" xfId="0" applyFont="1" applyFill="1" applyBorder="1" applyAlignment="1">
      <alignment/>
    </xf>
    <xf numFmtId="0" fontId="3" fillId="0" borderId="14" xfId="0" applyFont="1" applyFill="1" applyBorder="1" applyAlignment="1">
      <alignment/>
    </xf>
    <xf numFmtId="0" fontId="3" fillId="0" borderId="20" xfId="0" applyFont="1" applyFill="1" applyBorder="1" applyAlignment="1">
      <alignment/>
    </xf>
    <xf numFmtId="0" fontId="4" fillId="35" borderId="29" xfId="0" applyFont="1" applyFill="1" applyBorder="1" applyAlignment="1">
      <alignment horizontal="center"/>
    </xf>
    <xf numFmtId="171" fontId="3" fillId="0" borderId="13" xfId="0" applyNumberFormat="1" applyFont="1" applyFill="1" applyBorder="1" applyAlignment="1">
      <alignment horizontal="right" vertical="center"/>
    </xf>
    <xf numFmtId="171" fontId="3" fillId="0" borderId="0" xfId="0" applyNumberFormat="1" applyFont="1" applyFill="1" applyBorder="1" applyAlignment="1">
      <alignment horizontal="right" vertical="center"/>
    </xf>
    <xf numFmtId="171" fontId="3" fillId="0" borderId="10" xfId="0" applyNumberFormat="1" applyFont="1" applyFill="1" applyBorder="1" applyAlignment="1">
      <alignment horizontal="right" vertical="center"/>
    </xf>
    <xf numFmtId="171" fontId="12" fillId="0" borderId="10" xfId="0" applyNumberFormat="1" applyFont="1" applyFill="1" applyBorder="1" applyAlignment="1">
      <alignment horizontal="right" vertical="center"/>
    </xf>
    <xf numFmtId="164" fontId="3" fillId="0" borderId="20"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0" fontId="4" fillId="0" borderId="0" xfId="0" applyFont="1" applyAlignment="1">
      <alignment/>
    </xf>
    <xf numFmtId="0" fontId="5" fillId="0" borderId="0" xfId="0" applyFont="1" applyBorder="1" applyAlignment="1">
      <alignment horizontal="center" vertical="top"/>
    </xf>
    <xf numFmtId="0" fontId="4" fillId="0" borderId="0" xfId="0" applyFont="1" applyFill="1" applyBorder="1" applyAlignment="1">
      <alignment horizontal="left" wrapText="1"/>
    </xf>
    <xf numFmtId="0" fontId="4" fillId="0" borderId="0" xfId="0" applyFont="1" applyFill="1" applyAlignment="1">
      <alignment horizontal="left" wrapText="1"/>
    </xf>
    <xf numFmtId="0" fontId="4" fillId="35" borderId="12" xfId="0" applyFont="1" applyFill="1" applyBorder="1" applyAlignment="1">
      <alignment horizontal="center" vertical="top" wrapText="1"/>
    </xf>
    <xf numFmtId="0" fontId="4" fillId="35" borderId="0" xfId="0" applyFont="1" applyFill="1" applyBorder="1" applyAlignment="1">
      <alignment horizontal="center" vertical="top" wrapText="1"/>
    </xf>
    <xf numFmtId="3" fontId="3" fillId="0" borderId="0"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6" fontId="3" fillId="0" borderId="0" xfId="0" applyNumberFormat="1" applyFont="1" applyFill="1" applyBorder="1" applyAlignment="1">
      <alignment horizontal="right" vertical="center"/>
    </xf>
    <xf numFmtId="0" fontId="0" fillId="0" borderId="0" xfId="0" applyFont="1" applyAlignment="1">
      <alignment/>
    </xf>
    <xf numFmtId="167" fontId="4" fillId="0" borderId="13" xfId="0" applyNumberFormat="1" applyFont="1" applyFill="1" applyBorder="1" applyAlignment="1">
      <alignment horizontal="center" vertical="center"/>
    </xf>
    <xf numFmtId="0" fontId="4" fillId="35" borderId="16" xfId="0" applyFont="1" applyFill="1" applyBorder="1" applyAlignment="1">
      <alignment horizontal="center" vertical="center"/>
    </xf>
    <xf numFmtId="2" fontId="4" fillId="36" borderId="15" xfId="0" applyNumberFormat="1" applyFont="1" applyFill="1" applyBorder="1" applyAlignment="1">
      <alignment horizontal="center"/>
    </xf>
    <xf numFmtId="0" fontId="0" fillId="0" borderId="0" xfId="0" applyFont="1" applyBorder="1" applyAlignment="1">
      <alignment horizontal="center" vertical="top"/>
    </xf>
    <xf numFmtId="0" fontId="3" fillId="0" borderId="0" xfId="0" applyFont="1" applyFill="1" applyBorder="1" applyAlignment="1">
      <alignment/>
    </xf>
    <xf numFmtId="0" fontId="3" fillId="35" borderId="18" xfId="0" applyFont="1" applyFill="1" applyBorder="1" applyAlignment="1">
      <alignment vertical="center"/>
    </xf>
    <xf numFmtId="0" fontId="3" fillId="35" borderId="15" xfId="0" applyFont="1" applyFill="1" applyBorder="1" applyAlignment="1">
      <alignment vertical="center"/>
    </xf>
    <xf numFmtId="0" fontId="3" fillId="35" borderId="20" xfId="0" applyFont="1" applyFill="1" applyBorder="1" applyAlignment="1">
      <alignment horizontal="center" vertical="top" wrapText="1"/>
    </xf>
    <xf numFmtId="0" fontId="3" fillId="35" borderId="19" xfId="0" applyFont="1" applyFill="1" applyBorder="1" applyAlignment="1">
      <alignment horizontal="center" vertical="top" wrapText="1"/>
    </xf>
    <xf numFmtId="0" fontId="3" fillId="35" borderId="14" xfId="0" applyFont="1" applyFill="1" applyBorder="1" applyAlignment="1">
      <alignment horizontal="center" vertical="top" wrapText="1"/>
    </xf>
    <xf numFmtId="0" fontId="3" fillId="35" borderId="17" xfId="0" applyFont="1" applyFill="1" applyBorder="1" applyAlignment="1">
      <alignment horizontal="right" vertical="center"/>
    </xf>
    <xf numFmtId="0" fontId="3" fillId="35" borderId="18" xfId="0" applyFont="1" applyFill="1" applyBorder="1" applyAlignment="1">
      <alignment horizontal="right" vertical="center"/>
    </xf>
    <xf numFmtId="0" fontId="3" fillId="35" borderId="15" xfId="0" applyFont="1" applyFill="1" applyBorder="1" applyAlignment="1">
      <alignment horizontal="right" vertical="center"/>
    </xf>
    <xf numFmtId="0" fontId="3" fillId="0" borderId="0" xfId="0" applyFont="1" applyAlignment="1">
      <alignment wrapText="1"/>
    </xf>
    <xf numFmtId="0" fontId="0" fillId="0" borderId="0" xfId="0" applyAlignment="1">
      <alignment horizontal="left"/>
    </xf>
    <xf numFmtId="0" fontId="5" fillId="0" borderId="0" xfId="0" applyFont="1" applyAlignment="1">
      <alignment horizontal="left" vertical="top" wrapText="1"/>
    </xf>
    <xf numFmtId="0" fontId="3" fillId="0" borderId="12" xfId="0" applyFont="1" applyFill="1" applyBorder="1" applyAlignment="1">
      <alignment horizontal="center"/>
    </xf>
    <xf numFmtId="0" fontId="3" fillId="0" borderId="0" xfId="0" applyFont="1" applyFill="1" applyBorder="1" applyAlignment="1">
      <alignment horizontal="center"/>
    </xf>
    <xf numFmtId="164" fontId="4" fillId="0" borderId="15" xfId="0" applyNumberFormat="1" applyFont="1" applyFill="1" applyBorder="1" applyAlignment="1">
      <alignment horizontal="center" vertical="center"/>
    </xf>
    <xf numFmtId="164" fontId="3" fillId="0" borderId="30" xfId="0" applyNumberFormat="1" applyFont="1" applyFill="1" applyBorder="1" applyAlignment="1">
      <alignment horizontal="right" vertical="center"/>
    </xf>
    <xf numFmtId="164" fontId="3" fillId="0" borderId="31" xfId="0" applyNumberFormat="1" applyFont="1" applyFill="1" applyBorder="1" applyAlignment="1">
      <alignment horizontal="right" vertical="center"/>
    </xf>
    <xf numFmtId="0" fontId="7"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vertical="top"/>
    </xf>
    <xf numFmtId="0" fontId="3" fillId="0" borderId="0" xfId="0" applyFont="1" applyBorder="1" applyAlignment="1">
      <alignment vertical="top"/>
    </xf>
    <xf numFmtId="0" fontId="3" fillId="0" borderId="0" xfId="0" applyFont="1" applyAlignment="1" quotePrefix="1">
      <alignment vertical="top"/>
    </xf>
    <xf numFmtId="0" fontId="4" fillId="36" borderId="32" xfId="0" applyFont="1" applyFill="1" applyBorder="1" applyAlignment="1">
      <alignment horizontal="center" vertical="center"/>
    </xf>
    <xf numFmtId="0" fontId="7" fillId="0" borderId="0" xfId="0" applyFont="1" applyAlignment="1">
      <alignment horizontal="center" vertical="center" wrapText="1"/>
    </xf>
    <xf numFmtId="0" fontId="20" fillId="0" borderId="0" xfId="0" applyFont="1" applyAlignment="1">
      <alignment/>
    </xf>
    <xf numFmtId="0" fontId="0" fillId="0" borderId="0" xfId="0" applyFont="1" applyBorder="1" applyAlignment="1">
      <alignment horizontal="center" vertical="center"/>
    </xf>
    <xf numFmtId="0" fontId="21" fillId="0" borderId="0" xfId="0" applyFont="1" applyAlignment="1">
      <alignment horizontal="center"/>
    </xf>
    <xf numFmtId="0" fontId="22" fillId="0" borderId="0" xfId="0" applyFont="1" applyAlignment="1">
      <alignment/>
    </xf>
    <xf numFmtId="17" fontId="2" fillId="0" borderId="0" xfId="0" applyNumberFormat="1" applyFont="1" applyBorder="1" applyAlignment="1" quotePrefix="1">
      <alignment horizontal="center" vertical="center" wrapText="1"/>
    </xf>
    <xf numFmtId="0" fontId="22" fillId="0" borderId="0" xfId="0" applyFont="1" applyAlignment="1">
      <alignment horizontal="center"/>
    </xf>
    <xf numFmtId="0" fontId="2" fillId="0" borderId="0" xfId="0" applyFont="1" applyAlignment="1">
      <alignment horizontal="center" vertical="center" wrapText="1"/>
    </xf>
    <xf numFmtId="49" fontId="0" fillId="0" borderId="0" xfId="0" applyNumberFormat="1" applyFont="1" applyAlignment="1">
      <alignment horizontal="left" vertical="center"/>
    </xf>
    <xf numFmtId="0" fontId="21" fillId="0" borderId="0" xfId="0" applyFont="1" applyAlignment="1">
      <alignment horizontal="left" vertical="center"/>
    </xf>
    <xf numFmtId="0" fontId="0" fillId="0" borderId="0" xfId="0" applyFont="1" applyAlignment="1">
      <alignment horizontal="left" vertical="center" wrapText="1"/>
    </xf>
    <xf numFmtId="0" fontId="21" fillId="0" borderId="0" xfId="0" applyFont="1" applyAlignment="1">
      <alignment horizontal="center"/>
    </xf>
    <xf numFmtId="0" fontId="20" fillId="0" borderId="0" xfId="0" applyFont="1" applyAlignment="1">
      <alignment horizontal="left" vertical="center"/>
    </xf>
    <xf numFmtId="170" fontId="0" fillId="0" borderId="0" xfId="0" applyNumberFormat="1" applyFont="1" applyAlignment="1" quotePrefix="1">
      <alignment horizontal="left" vertical="center"/>
    </xf>
    <xf numFmtId="0" fontId="24" fillId="0" borderId="0" xfId="0" applyFont="1" applyAlignment="1">
      <alignment horizontal="left"/>
    </xf>
    <xf numFmtId="0" fontId="25" fillId="0" borderId="0" xfId="0" applyFont="1" applyAlignment="1">
      <alignment horizontal="left" vertical="center"/>
    </xf>
    <xf numFmtId="0" fontId="26" fillId="0" borderId="0" xfId="0" applyFont="1" applyAlignment="1">
      <alignment/>
    </xf>
    <xf numFmtId="0" fontId="3" fillId="35" borderId="18" xfId="0" applyFont="1" applyFill="1" applyBorder="1" applyAlignment="1">
      <alignment horizontal="center" vertical="top" wrapText="1"/>
    </xf>
    <xf numFmtId="0" fontId="3" fillId="35" borderId="15" xfId="0" applyFont="1" applyFill="1" applyBorder="1" applyAlignment="1">
      <alignment horizontal="center" vertical="top" wrapText="1"/>
    </xf>
    <xf numFmtId="0" fontId="4" fillId="0" borderId="0" xfId="0" applyFont="1" applyFill="1" applyAlignment="1">
      <alignment horizontal="center"/>
    </xf>
    <xf numFmtId="0" fontId="17" fillId="0" borderId="14" xfId="0" applyFont="1" applyFill="1" applyBorder="1" applyAlignment="1">
      <alignment horizontal="right" vertical="center"/>
    </xf>
    <xf numFmtId="168" fontId="3" fillId="0" borderId="19" xfId="0" applyNumberFormat="1"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horizontal="center"/>
    </xf>
    <xf numFmtId="0" fontId="27" fillId="0" borderId="0" xfId="0" applyFont="1" applyFill="1" applyAlignment="1">
      <alignment horizontal="center" vertical="center"/>
    </xf>
    <xf numFmtId="0" fontId="4"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6" fillId="0" borderId="0" xfId="0" applyFont="1" applyFill="1" applyBorder="1" applyAlignment="1">
      <alignment vertical="top"/>
    </xf>
    <xf numFmtId="0" fontId="6" fillId="0" borderId="0" xfId="0" applyFont="1" applyFill="1" applyAlignment="1">
      <alignment/>
    </xf>
    <xf numFmtId="0" fontId="0" fillId="0" borderId="20" xfId="0" applyFill="1" applyBorder="1" applyAlignment="1">
      <alignment/>
    </xf>
    <xf numFmtId="164" fontId="4" fillId="0" borderId="17" xfId="0" applyNumberFormat="1" applyFont="1" applyFill="1" applyBorder="1" applyAlignment="1">
      <alignment horizontal="center" vertical="center"/>
    </xf>
    <xf numFmtId="0" fontId="3" fillId="35" borderId="27" xfId="0" applyFont="1" applyFill="1" applyBorder="1" applyAlignment="1">
      <alignment horizontal="center" vertical="center" wrapText="1"/>
    </xf>
    <xf numFmtId="0" fontId="3" fillId="35" borderId="27" xfId="0" applyFont="1" applyFill="1" applyBorder="1" applyAlignment="1">
      <alignment horizontal="center" vertical="center"/>
    </xf>
    <xf numFmtId="0" fontId="3" fillId="35" borderId="12"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center" vertical="center"/>
    </xf>
    <xf numFmtId="0" fontId="4" fillId="0" borderId="0" xfId="0" applyFont="1" applyAlignment="1">
      <alignment horizontal="left" wrapText="1"/>
    </xf>
    <xf numFmtId="0" fontId="3" fillId="0" borderId="21" xfId="0" applyFont="1" applyFill="1" applyBorder="1" applyAlignment="1">
      <alignment/>
    </xf>
    <xf numFmtId="0" fontId="3" fillId="36" borderId="12" xfId="0" applyFont="1" applyFill="1" applyBorder="1" applyAlignment="1">
      <alignment/>
    </xf>
    <xf numFmtId="0" fontId="3" fillId="0" borderId="10" xfId="0" applyFont="1" applyFill="1" applyBorder="1" applyAlignment="1">
      <alignment/>
    </xf>
    <xf numFmtId="0" fontId="3" fillId="36" borderId="20" xfId="0" applyFont="1" applyFill="1" applyBorder="1" applyAlignment="1">
      <alignment/>
    </xf>
    <xf numFmtId="0" fontId="0" fillId="0" borderId="0" xfId="0" applyFill="1" applyBorder="1" applyAlignment="1">
      <alignment/>
    </xf>
    <xf numFmtId="0" fontId="4" fillId="0" borderId="12" xfId="0" applyFont="1" applyFill="1" applyBorder="1" applyAlignment="1">
      <alignment horizontal="left" vertical="center"/>
    </xf>
    <xf numFmtId="172" fontId="6" fillId="0" borderId="0" xfId="0" applyNumberFormat="1" applyFont="1" applyAlignment="1">
      <alignment/>
    </xf>
    <xf numFmtId="166" fontId="0" fillId="0" borderId="0" xfId="0" applyNumberFormat="1" applyAlignment="1">
      <alignment/>
    </xf>
    <xf numFmtId="0" fontId="11" fillId="0" borderId="0" xfId="52" applyAlignment="1" applyProtection="1">
      <alignment horizontal="left" indent="4"/>
      <protection/>
    </xf>
    <xf numFmtId="0" fontId="0" fillId="35" borderId="10" xfId="0" applyFill="1" applyBorder="1" applyAlignment="1">
      <alignment/>
    </xf>
    <xf numFmtId="0" fontId="3" fillId="35" borderId="26" xfId="0" applyFont="1" applyFill="1" applyBorder="1" applyAlignment="1">
      <alignment horizontal="center"/>
    </xf>
    <xf numFmtId="165" fontId="3" fillId="0" borderId="33" xfId="0" applyNumberFormat="1" applyFont="1" applyFill="1" applyBorder="1" applyAlignment="1">
      <alignment horizontal="right" vertical="center"/>
    </xf>
    <xf numFmtId="165" fontId="3" fillId="0" borderId="28" xfId="0" applyNumberFormat="1" applyFont="1" applyFill="1" applyBorder="1" applyAlignment="1">
      <alignment horizontal="right" vertical="center"/>
    </xf>
    <xf numFmtId="165" fontId="3" fillId="0" borderId="34" xfId="0" applyNumberFormat="1" applyFont="1" applyFill="1" applyBorder="1" applyAlignment="1">
      <alignment horizontal="right" vertical="center"/>
    </xf>
    <xf numFmtId="0" fontId="4" fillId="35" borderId="12" xfId="0" applyFont="1" applyFill="1" applyBorder="1" applyAlignment="1">
      <alignment horizontal="center" vertical="center"/>
    </xf>
    <xf numFmtId="0" fontId="7" fillId="35" borderId="10" xfId="0" applyFont="1" applyFill="1" applyBorder="1" applyAlignment="1">
      <alignment vertical="center"/>
    </xf>
    <xf numFmtId="0" fontId="4" fillId="35" borderId="21" xfId="0" applyFont="1" applyFill="1" applyBorder="1" applyAlignment="1">
      <alignment horizontal="center"/>
    </xf>
    <xf numFmtId="167" fontId="4" fillId="0" borderId="18" xfId="0" applyNumberFormat="1" applyFont="1" applyFill="1" applyBorder="1" applyAlignment="1">
      <alignment horizontal="center" vertical="center"/>
    </xf>
    <xf numFmtId="0" fontId="0" fillId="0" borderId="0" xfId="0" applyNumberFormat="1" applyFont="1" applyFill="1" applyBorder="1" applyAlignment="1">
      <alignment/>
    </xf>
    <xf numFmtId="0" fontId="0" fillId="0" borderId="10" xfId="0" applyNumberFormat="1" applyFont="1" applyFill="1" applyBorder="1" applyAlignment="1">
      <alignment/>
    </xf>
    <xf numFmtId="169" fontId="3" fillId="0" borderId="18" xfId="0" applyNumberFormat="1" applyFont="1" applyBorder="1" applyAlignment="1">
      <alignment/>
    </xf>
    <xf numFmtId="0" fontId="0" fillId="0" borderId="0" xfId="56" applyFont="1">
      <alignment/>
      <protection/>
    </xf>
    <xf numFmtId="0" fontId="3" fillId="0" borderId="12" xfId="0" applyFont="1" applyFill="1" applyBorder="1" applyAlignment="1">
      <alignment/>
    </xf>
    <xf numFmtId="3" fontId="6" fillId="0" borderId="0" xfId="0" applyNumberFormat="1" applyFont="1" applyAlignment="1">
      <alignment/>
    </xf>
    <xf numFmtId="171" fontId="3" fillId="0" borderId="17" xfId="0" applyNumberFormat="1" applyFont="1" applyFill="1" applyBorder="1" applyAlignment="1">
      <alignment horizontal="right" vertical="center"/>
    </xf>
    <xf numFmtId="167" fontId="4" fillId="0" borderId="17" xfId="0" applyNumberFormat="1" applyFont="1" applyFill="1" applyBorder="1" applyAlignment="1">
      <alignment horizontal="center" vertical="center"/>
    </xf>
    <xf numFmtId="171" fontId="3" fillId="0" borderId="18" xfId="0" applyNumberFormat="1" applyFont="1" applyFill="1" applyBorder="1" applyAlignment="1">
      <alignment horizontal="right" vertical="center"/>
    </xf>
    <xf numFmtId="171" fontId="3" fillId="0" borderId="15" xfId="0" applyNumberFormat="1" applyFont="1" applyFill="1" applyBorder="1" applyAlignment="1">
      <alignment horizontal="right" vertical="center"/>
    </xf>
    <xf numFmtId="0" fontId="3" fillId="0" borderId="14" xfId="0" applyFont="1" applyBorder="1" applyAlignment="1">
      <alignment vertical="center"/>
    </xf>
    <xf numFmtId="164" fontId="3" fillId="0" borderId="35" xfId="0" applyNumberFormat="1" applyFont="1" applyFill="1" applyBorder="1" applyAlignment="1">
      <alignment horizontal="right" vertical="center"/>
    </xf>
    <xf numFmtId="164" fontId="3" fillId="0" borderId="36" xfId="0" applyNumberFormat="1" applyFont="1" applyFill="1" applyBorder="1" applyAlignment="1">
      <alignment horizontal="right" vertical="center"/>
    </xf>
    <xf numFmtId="164" fontId="4" fillId="0" borderId="32" xfId="0" applyNumberFormat="1" applyFont="1" applyFill="1" applyBorder="1" applyAlignment="1">
      <alignment horizontal="center" vertical="center"/>
    </xf>
    <xf numFmtId="164" fontId="3" fillId="0" borderId="37" xfId="0" applyNumberFormat="1" applyFont="1" applyFill="1" applyBorder="1" applyAlignment="1">
      <alignment horizontal="right" vertical="center"/>
    </xf>
    <xf numFmtId="164" fontId="3" fillId="0" borderId="38" xfId="0" applyNumberFormat="1" applyFont="1" applyFill="1" applyBorder="1" applyAlignment="1">
      <alignment horizontal="right" vertical="center"/>
    </xf>
    <xf numFmtId="164" fontId="4" fillId="0" borderId="39" xfId="0" applyNumberFormat="1" applyFont="1" applyFill="1" applyBorder="1" applyAlignment="1">
      <alignment horizontal="center" vertical="center"/>
    </xf>
    <xf numFmtId="164" fontId="3" fillId="0" borderId="14" xfId="0" applyNumberFormat="1" applyFont="1" applyFill="1" applyBorder="1" applyAlignment="1">
      <alignment horizontal="right" vertical="center"/>
    </xf>
    <xf numFmtId="0" fontId="3" fillId="0" borderId="0" xfId="0" applyFont="1" applyFill="1" applyBorder="1" applyAlignment="1">
      <alignment vertical="center"/>
    </xf>
    <xf numFmtId="167" fontId="3" fillId="36" borderId="18" xfId="0" applyNumberFormat="1" applyFont="1" applyFill="1" applyBorder="1" applyAlignment="1">
      <alignment horizontal="right" vertical="center"/>
    </xf>
    <xf numFmtId="167" fontId="3" fillId="0" borderId="18" xfId="0" applyNumberFormat="1" applyFont="1" applyFill="1" applyBorder="1" applyAlignment="1">
      <alignment horizontal="right" vertical="center"/>
    </xf>
    <xf numFmtId="0" fontId="0" fillId="0" borderId="0" xfId="0" applyNumberFormat="1" applyFont="1" applyFill="1" applyBorder="1" applyAlignment="1">
      <alignment/>
    </xf>
    <xf numFmtId="173" fontId="0" fillId="0" borderId="0" xfId="0" applyNumberFormat="1" applyFont="1" applyFill="1" applyBorder="1" applyAlignment="1">
      <alignment/>
    </xf>
    <xf numFmtId="0" fontId="3" fillId="37" borderId="12" xfId="0" applyFont="1" applyFill="1" applyBorder="1" applyAlignment="1">
      <alignment horizontal="center"/>
    </xf>
    <xf numFmtId="0" fontId="3" fillId="37" borderId="12" xfId="0" applyFont="1" applyFill="1" applyBorder="1" applyAlignment="1">
      <alignment/>
    </xf>
    <xf numFmtId="0" fontId="3" fillId="37" borderId="10" xfId="0" applyFont="1" applyFill="1" applyBorder="1" applyAlignment="1">
      <alignment/>
    </xf>
    <xf numFmtId="0" fontId="3" fillId="37" borderId="0" xfId="0" applyFont="1" applyFill="1" applyBorder="1" applyAlignment="1">
      <alignment/>
    </xf>
    <xf numFmtId="0" fontId="3" fillId="37" borderId="0" xfId="0" applyFont="1" applyFill="1" applyBorder="1" applyAlignment="1">
      <alignment/>
    </xf>
    <xf numFmtId="0" fontId="0" fillId="37" borderId="12" xfId="0" applyFill="1" applyBorder="1" applyAlignment="1">
      <alignment/>
    </xf>
    <xf numFmtId="0" fontId="17" fillId="37" borderId="10" xfId="0" applyFont="1" applyFill="1" applyBorder="1" applyAlignment="1">
      <alignment horizontal="center"/>
    </xf>
    <xf numFmtId="0" fontId="4" fillId="36" borderId="15" xfId="0" applyFont="1" applyFill="1" applyBorder="1" applyAlignment="1" quotePrefix="1">
      <alignment horizontal="center" vertical="center"/>
    </xf>
    <xf numFmtId="0" fontId="4" fillId="36" borderId="15" xfId="0" applyFont="1" applyFill="1" applyBorder="1" applyAlignment="1">
      <alignment horizontal="center" vertical="center"/>
    </xf>
    <xf numFmtId="0" fontId="4" fillId="0" borderId="0" xfId="0" applyNumberFormat="1" applyFont="1" applyBorder="1" applyAlignment="1">
      <alignment horizontal="right"/>
    </xf>
    <xf numFmtId="168" fontId="0" fillId="0" borderId="0" xfId="0" applyNumberFormat="1" applyAlignment="1">
      <alignment/>
    </xf>
    <xf numFmtId="0" fontId="7" fillId="0" borderId="0" xfId="0" applyFont="1" applyAlignment="1">
      <alignment/>
    </xf>
    <xf numFmtId="0" fontId="17" fillId="37" borderId="13" xfId="0" applyFont="1" applyFill="1" applyBorder="1" applyAlignment="1">
      <alignment horizontal="right" vertical="center"/>
    </xf>
    <xf numFmtId="0" fontId="4" fillId="37" borderId="12" xfId="0" applyFont="1" applyFill="1" applyBorder="1" applyAlignment="1">
      <alignment horizontal="left" vertical="center"/>
    </xf>
    <xf numFmtId="0" fontId="17" fillId="37" borderId="10" xfId="0" applyFont="1" applyFill="1" applyBorder="1" applyAlignment="1">
      <alignment horizontal="right" vertical="center"/>
    </xf>
    <xf numFmtId="168" fontId="3" fillId="37" borderId="0" xfId="0" applyNumberFormat="1" applyFont="1" applyFill="1" applyBorder="1" applyAlignment="1">
      <alignment horizontal="right" vertical="center"/>
    </xf>
    <xf numFmtId="0" fontId="0" fillId="37" borderId="0" xfId="0" applyFill="1" applyAlignment="1">
      <alignment/>
    </xf>
    <xf numFmtId="167" fontId="3" fillId="37" borderId="17" xfId="0" applyNumberFormat="1" applyFont="1" applyFill="1" applyBorder="1" applyAlignment="1">
      <alignment horizontal="right" vertical="center"/>
    </xf>
    <xf numFmtId="167" fontId="3" fillId="0" borderId="18" xfId="0" applyNumberFormat="1" applyFont="1" applyFill="1" applyBorder="1" applyAlignment="1">
      <alignment horizontal="right" vertical="center"/>
    </xf>
    <xf numFmtId="167" fontId="3" fillId="37" borderId="18" xfId="0" applyNumberFormat="1" applyFont="1" applyFill="1" applyBorder="1" applyAlignment="1">
      <alignment horizontal="right" vertical="center"/>
    </xf>
    <xf numFmtId="0" fontId="3" fillId="0" borderId="24" xfId="0" applyFont="1" applyFill="1" applyBorder="1" applyAlignment="1">
      <alignment horizontal="left"/>
    </xf>
    <xf numFmtId="0" fontId="3" fillId="0" borderId="29" xfId="0" applyFont="1" applyFill="1" applyBorder="1" applyAlignment="1">
      <alignment horizontal="left"/>
    </xf>
    <xf numFmtId="0" fontId="3" fillId="37" borderId="24" xfId="0" applyFont="1" applyFill="1" applyBorder="1" applyAlignment="1">
      <alignment horizontal="left"/>
    </xf>
    <xf numFmtId="0" fontId="4" fillId="35" borderId="40" xfId="0" applyFont="1" applyFill="1" applyBorder="1" applyAlignment="1">
      <alignment horizontal="center" vertical="center"/>
    </xf>
    <xf numFmtId="0" fontId="4" fillId="35" borderId="11" xfId="0" applyFont="1" applyFill="1" applyBorder="1" applyAlignment="1">
      <alignment horizontal="center" vertical="center"/>
    </xf>
    <xf numFmtId="0" fontId="4" fillId="35" borderId="41" xfId="0" applyFont="1" applyFill="1" applyBorder="1" applyAlignment="1">
      <alignment horizontal="center" vertical="center"/>
    </xf>
    <xf numFmtId="0" fontId="4" fillId="35" borderId="42" xfId="0" applyFont="1" applyFill="1" applyBorder="1" applyAlignment="1">
      <alignment horizontal="center" vertical="center" wrapText="1"/>
    </xf>
    <xf numFmtId="0" fontId="4" fillId="0" borderId="0" xfId="0" applyFont="1" applyBorder="1" applyAlignment="1">
      <alignment horizontal="center"/>
    </xf>
    <xf numFmtId="0" fontId="3" fillId="0" borderId="13" xfId="0" applyFont="1" applyFill="1" applyBorder="1" applyAlignment="1">
      <alignment/>
    </xf>
    <xf numFmtId="0" fontId="0" fillId="37" borderId="10" xfId="0" applyNumberFormat="1" applyFont="1" applyFill="1" applyBorder="1" applyAlignment="1">
      <alignment/>
    </xf>
    <xf numFmtId="169" fontId="3" fillId="37" borderId="18" xfId="0" applyNumberFormat="1" applyFont="1" applyFill="1" applyBorder="1" applyAlignment="1">
      <alignment/>
    </xf>
    <xf numFmtId="0" fontId="0" fillId="0" borderId="0" xfId="56" applyFont="1" applyFill="1">
      <alignment/>
      <protection/>
    </xf>
    <xf numFmtId="0" fontId="0" fillId="0" borderId="0" xfId="56" applyFont="1">
      <alignment/>
      <protection/>
    </xf>
    <xf numFmtId="0" fontId="0" fillId="0" borderId="0" xfId="56" applyNumberFormat="1" applyFont="1" applyFill="1" applyBorder="1" applyAlignment="1">
      <alignment/>
      <protection/>
    </xf>
    <xf numFmtId="0" fontId="0" fillId="0" borderId="13" xfId="0" applyBorder="1" applyAlignment="1">
      <alignment/>
    </xf>
    <xf numFmtId="167" fontId="4" fillId="0" borderId="43" xfId="0" applyNumberFormat="1" applyFont="1" applyFill="1" applyBorder="1" applyAlignment="1">
      <alignment horizontal="center" vertical="center"/>
    </xf>
    <xf numFmtId="0" fontId="3" fillId="35" borderId="18" xfId="0" applyFont="1" applyFill="1" applyBorder="1" applyAlignment="1">
      <alignment vertical="center"/>
    </xf>
    <xf numFmtId="0" fontId="3" fillId="35" borderId="18" xfId="0" applyFont="1" applyFill="1" applyBorder="1" applyAlignment="1">
      <alignment horizontal="right" vertical="center"/>
    </xf>
    <xf numFmtId="2" fontId="4" fillId="0" borderId="18" xfId="0" applyNumberFormat="1" applyFont="1" applyFill="1" applyBorder="1" applyAlignment="1">
      <alignment horizontal="center"/>
    </xf>
    <xf numFmtId="2" fontId="4" fillId="37" borderId="18" xfId="0" applyNumberFormat="1" applyFont="1" applyFill="1" applyBorder="1" applyAlignment="1">
      <alignment horizontal="center"/>
    </xf>
    <xf numFmtId="2" fontId="4" fillId="37" borderId="15" xfId="0" applyNumberFormat="1" applyFont="1" applyFill="1" applyBorder="1" applyAlignment="1">
      <alignment horizontal="center"/>
    </xf>
    <xf numFmtId="0" fontId="3" fillId="37" borderId="0" xfId="0" applyFont="1" applyFill="1" applyBorder="1" applyAlignment="1">
      <alignment vertical="center"/>
    </xf>
    <xf numFmtId="166" fontId="3" fillId="0" borderId="12" xfId="0" applyNumberFormat="1" applyFont="1" applyFill="1" applyBorder="1" applyAlignment="1">
      <alignment/>
    </xf>
    <xf numFmtId="0" fontId="4" fillId="37" borderId="18" xfId="0" applyFont="1" applyFill="1" applyBorder="1" applyAlignment="1">
      <alignment horizontal="center"/>
    </xf>
    <xf numFmtId="166" fontId="3" fillId="37" borderId="12" xfId="0" applyNumberFormat="1" applyFont="1" applyFill="1" applyBorder="1" applyAlignment="1">
      <alignment/>
    </xf>
    <xf numFmtId="166" fontId="3" fillId="37" borderId="0" xfId="0" applyNumberFormat="1" applyFont="1" applyFill="1" applyBorder="1" applyAlignment="1">
      <alignment/>
    </xf>
    <xf numFmtId="169" fontId="3" fillId="37" borderId="10" xfId="0" applyNumberFormat="1" applyFont="1" applyFill="1" applyBorder="1" applyAlignment="1">
      <alignment/>
    </xf>
    <xf numFmtId="0" fontId="4" fillId="37" borderId="18" xfId="0" applyFont="1" applyFill="1" applyBorder="1" applyAlignment="1">
      <alignment horizontal="center"/>
    </xf>
    <xf numFmtId="0" fontId="4" fillId="0" borderId="17" xfId="0" applyFont="1" applyFill="1" applyBorder="1" applyAlignment="1">
      <alignment horizontal="center"/>
    </xf>
    <xf numFmtId="166" fontId="3" fillId="0" borderId="21" xfId="0" applyNumberFormat="1" applyFont="1" applyFill="1" applyBorder="1" applyAlignment="1">
      <alignment/>
    </xf>
    <xf numFmtId="166" fontId="3" fillId="0" borderId="16" xfId="0" applyNumberFormat="1" applyFont="1" applyFill="1" applyBorder="1" applyAlignment="1">
      <alignment/>
    </xf>
    <xf numFmtId="169" fontId="3" fillId="0" borderId="13" xfId="0" applyNumberFormat="1" applyFont="1" applyFill="1" applyBorder="1" applyAlignment="1">
      <alignment/>
    </xf>
    <xf numFmtId="0" fontId="4" fillId="0" borderId="18" xfId="0" applyFont="1" applyFill="1" applyBorder="1" applyAlignment="1">
      <alignment horizontal="center"/>
    </xf>
    <xf numFmtId="166" fontId="3" fillId="0" borderId="0" xfId="0" applyNumberFormat="1" applyFont="1" applyFill="1" applyBorder="1" applyAlignment="1">
      <alignment/>
    </xf>
    <xf numFmtId="169" fontId="3" fillId="0" borderId="10" xfId="0" applyNumberFormat="1" applyFont="1" applyFill="1" applyBorder="1" applyAlignment="1">
      <alignment/>
    </xf>
    <xf numFmtId="0" fontId="4" fillId="0" borderId="15" xfId="0" applyFont="1" applyFill="1" applyBorder="1" applyAlignment="1">
      <alignment horizontal="center"/>
    </xf>
    <xf numFmtId="166" fontId="3" fillId="0" borderId="20" xfId="0" applyNumberFormat="1" applyFont="1" applyFill="1" applyBorder="1" applyAlignment="1">
      <alignment/>
    </xf>
    <xf numFmtId="166" fontId="3" fillId="0" borderId="19" xfId="0" applyNumberFormat="1" applyFont="1" applyFill="1" applyBorder="1" applyAlignment="1">
      <alignment/>
    </xf>
    <xf numFmtId="169" fontId="3" fillId="0" borderId="14" xfId="0" applyNumberFormat="1" applyFont="1" applyFill="1" applyBorder="1" applyAlignment="1">
      <alignment/>
    </xf>
    <xf numFmtId="0" fontId="3" fillId="35" borderId="18" xfId="0" applyFont="1" applyFill="1" applyBorder="1" applyAlignment="1">
      <alignment horizontal="center" vertical="center" wrapText="1"/>
    </xf>
    <xf numFmtId="0" fontId="4" fillId="36" borderId="18" xfId="0" applyFont="1" applyFill="1" applyBorder="1" applyAlignment="1">
      <alignment horizontal="center" vertical="center"/>
    </xf>
    <xf numFmtId="0" fontId="4" fillId="36" borderId="39" xfId="0" applyFont="1" applyFill="1" applyBorder="1" applyAlignment="1">
      <alignment horizontal="center" vertical="center"/>
    </xf>
    <xf numFmtId="171" fontId="3" fillId="0" borderId="10" xfId="0" applyNumberFormat="1" applyFont="1" applyFill="1" applyBorder="1" applyAlignment="1">
      <alignment horizontal="right" vertical="center"/>
    </xf>
    <xf numFmtId="171" fontId="3" fillId="0" borderId="15" xfId="0" applyNumberFormat="1" applyFont="1" applyFill="1" applyBorder="1" applyAlignment="1">
      <alignment horizontal="right" vertical="center"/>
    </xf>
    <xf numFmtId="3" fontId="1" fillId="0" borderId="44" xfId="62" applyNumberFormat="1" applyFont="1" applyFill="1" applyBorder="1" applyAlignment="1">
      <alignment horizontal="right" wrapText="1"/>
      <protection/>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4" fillId="35" borderId="34" xfId="0" applyFont="1" applyFill="1" applyBorder="1" applyAlignment="1">
      <alignment horizontal="center" vertical="center" wrapText="1"/>
    </xf>
    <xf numFmtId="0" fontId="3" fillId="37" borderId="10" xfId="0" applyFont="1" applyFill="1" applyBorder="1" applyAlignment="1">
      <alignment/>
    </xf>
    <xf numFmtId="0" fontId="4" fillId="0" borderId="18" xfId="0" applyFont="1" applyFill="1" applyBorder="1" applyAlignment="1">
      <alignment horizontal="center"/>
    </xf>
    <xf numFmtId="0" fontId="3" fillId="35" borderId="13" xfId="0" applyFont="1" applyFill="1" applyBorder="1" applyAlignment="1">
      <alignment horizontal="centerContinuous"/>
    </xf>
    <xf numFmtId="0" fontId="3" fillId="35" borderId="21" xfId="0" applyFont="1" applyFill="1" applyBorder="1" applyAlignment="1">
      <alignment horizontal="centerContinuous"/>
    </xf>
    <xf numFmtId="0" fontId="4" fillId="0" borderId="17" xfId="0" applyFont="1" applyFill="1" applyBorder="1" applyAlignment="1">
      <alignment horizontal="center"/>
    </xf>
    <xf numFmtId="10" fontId="3" fillId="37" borderId="18" xfId="0" applyNumberFormat="1" applyFont="1" applyFill="1" applyBorder="1" applyAlignment="1">
      <alignment horizontal="center"/>
    </xf>
    <xf numFmtId="10" fontId="3" fillId="0" borderId="17" xfId="0" applyNumberFormat="1" applyFont="1" applyBorder="1" applyAlignment="1">
      <alignment horizontal="center"/>
    </xf>
    <xf numFmtId="174" fontId="3" fillId="38" borderId="0" xfId="0" applyNumberFormat="1" applyFont="1" applyFill="1" applyAlignment="1">
      <alignment horizontal="right" vertical="center"/>
    </xf>
    <xf numFmtId="174" fontId="3" fillId="0" borderId="0" xfId="0" applyNumberFormat="1" applyFont="1" applyAlignment="1">
      <alignment horizontal="right" vertical="center"/>
    </xf>
    <xf numFmtId="174" fontId="3" fillId="36" borderId="0" xfId="0" applyNumberFormat="1" applyFont="1" applyFill="1" applyAlignment="1">
      <alignment horizontal="right" vertical="center"/>
    </xf>
    <xf numFmtId="174" fontId="3" fillId="0" borderId="12" xfId="0" applyNumberFormat="1" applyFont="1" applyFill="1" applyBorder="1" applyAlignment="1">
      <alignment horizontal="right" vertical="center"/>
    </xf>
    <xf numFmtId="174" fontId="3" fillId="0" borderId="0" xfId="0" applyNumberFormat="1" applyFont="1" applyFill="1" applyBorder="1" applyAlignment="1">
      <alignment horizontal="right" vertical="center"/>
    </xf>
    <xf numFmtId="174" fontId="3" fillId="0" borderId="10" xfId="0" applyNumberFormat="1" applyFont="1" applyFill="1" applyBorder="1" applyAlignment="1">
      <alignment horizontal="right" vertical="center"/>
    </xf>
    <xf numFmtId="174" fontId="3" fillId="37" borderId="0" xfId="0" applyNumberFormat="1" applyFont="1" applyFill="1" applyBorder="1" applyAlignment="1">
      <alignment horizontal="right" vertical="center"/>
    </xf>
    <xf numFmtId="174" fontId="3" fillId="39" borderId="0" xfId="0" applyNumberFormat="1" applyFont="1" applyFill="1" applyBorder="1" applyAlignment="1">
      <alignment horizontal="right" vertical="center"/>
    </xf>
    <xf numFmtId="174" fontId="3" fillId="0" borderId="0" xfId="0" applyNumberFormat="1" applyFont="1" applyFill="1" applyAlignment="1">
      <alignment horizontal="right" vertical="center"/>
    </xf>
    <xf numFmtId="174" fontId="3" fillId="39" borderId="0" xfId="0" applyNumberFormat="1" applyFont="1" applyFill="1" applyAlignment="1">
      <alignment horizontal="right" vertical="center"/>
    </xf>
    <xf numFmtId="174" fontId="3" fillId="37" borderId="0" xfId="0" applyNumberFormat="1" applyFont="1" applyFill="1" applyAlignment="1">
      <alignment horizontal="right" vertical="center"/>
    </xf>
    <xf numFmtId="174" fontId="3" fillId="37" borderId="20" xfId="0" applyNumberFormat="1" applyFont="1" applyFill="1" applyBorder="1" applyAlignment="1">
      <alignment horizontal="right" vertical="center"/>
    </xf>
    <xf numFmtId="174" fontId="3" fillId="37" borderId="19" xfId="0" applyNumberFormat="1" applyFont="1" applyFill="1" applyBorder="1" applyAlignment="1">
      <alignment horizontal="right" vertical="center"/>
    </xf>
    <xf numFmtId="174" fontId="3" fillId="39" borderId="19" xfId="0" applyNumberFormat="1" applyFont="1" applyFill="1" applyBorder="1" applyAlignment="1">
      <alignment horizontal="right" vertical="center"/>
    </xf>
    <xf numFmtId="174" fontId="3" fillId="0" borderId="16" xfId="0" applyNumberFormat="1" applyFont="1" applyFill="1" applyBorder="1" applyAlignment="1">
      <alignment/>
    </xf>
    <xf numFmtId="174" fontId="3" fillId="37" borderId="0" xfId="0" applyNumberFormat="1" applyFont="1" applyFill="1" applyBorder="1" applyAlignment="1">
      <alignment/>
    </xf>
    <xf numFmtId="174" fontId="3" fillId="37" borderId="0" xfId="0" applyNumberFormat="1" applyFont="1" applyFill="1" applyBorder="1" applyAlignment="1">
      <alignment horizontal="right"/>
    </xf>
    <xf numFmtId="174" fontId="3" fillId="0" borderId="0" xfId="0" applyNumberFormat="1" applyFont="1" applyFill="1" applyBorder="1" applyAlignment="1">
      <alignment/>
    </xf>
    <xf numFmtId="174" fontId="3" fillId="0" borderId="0" xfId="0" applyNumberFormat="1" applyFont="1" applyFill="1" applyBorder="1" applyAlignment="1">
      <alignment horizontal="right"/>
    </xf>
    <xf numFmtId="175" fontId="3" fillId="0" borderId="0" xfId="0" applyNumberFormat="1" applyFont="1" applyFill="1" applyBorder="1" applyAlignment="1">
      <alignment horizontal="right"/>
    </xf>
    <xf numFmtId="175" fontId="3" fillId="37" borderId="0" xfId="0" applyNumberFormat="1" applyFont="1" applyFill="1" applyBorder="1" applyAlignment="1">
      <alignment horizontal="right"/>
    </xf>
    <xf numFmtId="174" fontId="3" fillId="0" borderId="0" xfId="0" applyNumberFormat="1" applyFont="1" applyFill="1" applyBorder="1" applyAlignment="1">
      <alignment/>
    </xf>
    <xf numFmtId="174" fontId="3" fillId="37" borderId="12" xfId="0" applyNumberFormat="1" applyFont="1" applyFill="1" applyBorder="1" applyAlignment="1">
      <alignment/>
    </xf>
    <xf numFmtId="174" fontId="3" fillId="37" borderId="0" xfId="0" applyNumberFormat="1" applyFont="1" applyFill="1" applyBorder="1" applyAlignment="1">
      <alignment/>
    </xf>
    <xf numFmtId="174" fontId="3" fillId="37" borderId="0" xfId="0" applyNumberFormat="1" applyFont="1" applyFill="1" applyBorder="1" applyAlignment="1">
      <alignment vertical="center"/>
    </xf>
    <xf numFmtId="174" fontId="12" fillId="0" borderId="12" xfId="0" applyNumberFormat="1" applyFont="1" applyFill="1" applyBorder="1" applyAlignment="1">
      <alignment vertical="center"/>
    </xf>
    <xf numFmtId="174" fontId="3" fillId="0" borderId="0" xfId="0" applyNumberFormat="1" applyFont="1" applyFill="1" applyBorder="1" applyAlignment="1">
      <alignment vertical="center"/>
    </xf>
    <xf numFmtId="174" fontId="3" fillId="0" borderId="12" xfId="0" applyNumberFormat="1" applyFont="1" applyFill="1" applyBorder="1" applyAlignment="1">
      <alignment/>
    </xf>
    <xf numFmtId="174" fontId="12" fillId="0" borderId="12" xfId="0" applyNumberFormat="1" applyFont="1" applyFill="1" applyBorder="1" applyAlignment="1">
      <alignment vertical="center"/>
    </xf>
    <xf numFmtId="174" fontId="12" fillId="0" borderId="0" xfId="0" applyNumberFormat="1" applyFont="1" applyFill="1" applyBorder="1" applyAlignment="1">
      <alignment vertical="center"/>
    </xf>
    <xf numFmtId="174" fontId="12" fillId="37" borderId="0" xfId="0" applyNumberFormat="1" applyFont="1" applyFill="1" applyBorder="1" applyAlignment="1">
      <alignment vertical="center"/>
    </xf>
    <xf numFmtId="174" fontId="12" fillId="0" borderId="0" xfId="0" applyNumberFormat="1" applyFont="1" applyFill="1" applyBorder="1" applyAlignment="1">
      <alignment vertical="center"/>
    </xf>
    <xf numFmtId="174" fontId="12" fillId="37" borderId="12" xfId="0" applyNumberFormat="1" applyFont="1" applyFill="1" applyBorder="1" applyAlignment="1">
      <alignment vertical="center"/>
    </xf>
    <xf numFmtId="174" fontId="12" fillId="37" borderId="0" xfId="0" applyNumberFormat="1" applyFont="1" applyFill="1" applyBorder="1" applyAlignment="1">
      <alignment vertical="center"/>
    </xf>
    <xf numFmtId="174" fontId="12" fillId="0" borderId="0" xfId="0" applyNumberFormat="1" applyFont="1" applyFill="1" applyBorder="1" applyAlignment="1">
      <alignment horizontal="right"/>
    </xf>
    <xf numFmtId="175" fontId="4" fillId="36" borderId="21" xfId="0" applyNumberFormat="1" applyFont="1" applyFill="1" applyBorder="1" applyAlignment="1">
      <alignment horizontal="right"/>
    </xf>
    <xf numFmtId="175" fontId="4" fillId="36" borderId="16" xfId="0" applyNumberFormat="1" applyFont="1" applyFill="1" applyBorder="1" applyAlignment="1">
      <alignment horizontal="right"/>
    </xf>
    <xf numFmtId="175" fontId="4" fillId="36" borderId="45" xfId="0" applyNumberFormat="1" applyFont="1" applyFill="1" applyBorder="1" applyAlignment="1">
      <alignment horizontal="right"/>
    </xf>
    <xf numFmtId="175" fontId="4" fillId="36" borderId="21" xfId="0" applyNumberFormat="1" applyFont="1" applyFill="1" applyBorder="1" applyAlignment="1">
      <alignment/>
    </xf>
    <xf numFmtId="175" fontId="4" fillId="36" borderId="16" xfId="0" applyNumberFormat="1" applyFont="1" applyFill="1" applyBorder="1" applyAlignment="1">
      <alignment/>
    </xf>
    <xf numFmtId="175" fontId="4" fillId="36" borderId="13" xfId="0" applyNumberFormat="1" applyFont="1" applyFill="1" applyBorder="1" applyAlignment="1">
      <alignment/>
    </xf>
    <xf numFmtId="175" fontId="4" fillId="36" borderId="12" xfId="0" applyNumberFormat="1" applyFont="1" applyFill="1" applyBorder="1" applyAlignment="1">
      <alignment horizontal="right"/>
    </xf>
    <xf numFmtId="175" fontId="4" fillId="36" borderId="0" xfId="0" applyNumberFormat="1" applyFont="1" applyFill="1" applyBorder="1" applyAlignment="1">
      <alignment horizontal="right"/>
    </xf>
    <xf numFmtId="175" fontId="4" fillId="36" borderId="24" xfId="0" applyNumberFormat="1" applyFont="1" applyFill="1" applyBorder="1" applyAlignment="1">
      <alignment horizontal="right"/>
    </xf>
    <xf numFmtId="175" fontId="4" fillId="36" borderId="12" xfId="0" applyNumberFormat="1" applyFont="1" applyFill="1" applyBorder="1" applyAlignment="1">
      <alignment/>
    </xf>
    <xf numFmtId="175" fontId="4" fillId="36" borderId="0" xfId="0" applyNumberFormat="1" applyFont="1" applyFill="1" applyBorder="1" applyAlignment="1">
      <alignment/>
    </xf>
    <xf numFmtId="175" fontId="4" fillId="36" borderId="10" xfId="0" applyNumberFormat="1" applyFont="1" applyFill="1" applyBorder="1" applyAlignment="1">
      <alignment/>
    </xf>
    <xf numFmtId="175" fontId="4" fillId="36" borderId="20" xfId="0" applyNumberFormat="1" applyFont="1" applyFill="1" applyBorder="1" applyAlignment="1">
      <alignment horizontal="right"/>
    </xf>
    <xf numFmtId="175" fontId="4" fillId="36" borderId="19" xfId="0" applyNumberFormat="1" applyFont="1" applyFill="1" applyBorder="1" applyAlignment="1">
      <alignment horizontal="right"/>
    </xf>
    <xf numFmtId="175" fontId="4" fillId="36" borderId="29" xfId="0" applyNumberFormat="1" applyFont="1" applyFill="1" applyBorder="1" applyAlignment="1">
      <alignment horizontal="right"/>
    </xf>
    <xf numFmtId="175" fontId="4" fillId="36" borderId="20" xfId="0" applyNumberFormat="1" applyFont="1" applyFill="1" applyBorder="1" applyAlignment="1">
      <alignment/>
    </xf>
    <xf numFmtId="175" fontId="4" fillId="36" borderId="19" xfId="0" applyNumberFormat="1" applyFont="1" applyFill="1" applyBorder="1" applyAlignment="1">
      <alignment/>
    </xf>
    <xf numFmtId="175" fontId="4" fillId="36" borderId="14" xfId="0" applyNumberFormat="1" applyFont="1" applyFill="1" applyBorder="1" applyAlignment="1">
      <alignment/>
    </xf>
    <xf numFmtId="175" fontId="3" fillId="0" borderId="12" xfId="0" applyNumberFormat="1" applyFont="1" applyBorder="1" applyAlignment="1">
      <alignment horizontal="right"/>
    </xf>
    <xf numFmtId="175" fontId="3" fillId="0" borderId="0" xfId="0" applyNumberFormat="1" applyFont="1" applyBorder="1" applyAlignment="1">
      <alignment horizontal="right"/>
    </xf>
    <xf numFmtId="175" fontId="3" fillId="0" borderId="24" xfId="0" applyNumberFormat="1" applyFont="1" applyBorder="1" applyAlignment="1">
      <alignment horizontal="right"/>
    </xf>
    <xf numFmtId="175" fontId="3" fillId="0" borderId="12" xfId="0" applyNumberFormat="1" applyFont="1" applyBorder="1" applyAlignment="1">
      <alignment/>
    </xf>
    <xf numFmtId="175" fontId="3" fillId="0" borderId="0" xfId="0" applyNumberFormat="1" applyFont="1" applyBorder="1" applyAlignment="1">
      <alignment/>
    </xf>
    <xf numFmtId="175" fontId="3" fillId="0" borderId="10" xfId="0" applyNumberFormat="1" applyFont="1" applyBorder="1" applyAlignment="1">
      <alignment/>
    </xf>
    <xf numFmtId="175" fontId="3" fillId="36" borderId="12" xfId="0" applyNumberFormat="1" applyFont="1" applyFill="1" applyBorder="1" applyAlignment="1">
      <alignment horizontal="right"/>
    </xf>
    <xf numFmtId="175" fontId="3" fillId="36" borderId="0" xfId="0" applyNumberFormat="1" applyFont="1" applyFill="1" applyBorder="1" applyAlignment="1">
      <alignment horizontal="right"/>
    </xf>
    <xf numFmtId="175" fontId="3" fillId="36" borderId="24" xfId="0" applyNumberFormat="1" applyFont="1" applyFill="1" applyBorder="1" applyAlignment="1">
      <alignment horizontal="right"/>
    </xf>
    <xf numFmtId="175" fontId="3" fillId="36" borderId="12" xfId="0" applyNumberFormat="1" applyFont="1" applyFill="1" applyBorder="1" applyAlignment="1">
      <alignment/>
    </xf>
    <xf numFmtId="175" fontId="3" fillId="36" borderId="0" xfId="0" applyNumberFormat="1" applyFont="1" applyFill="1" applyBorder="1" applyAlignment="1">
      <alignment/>
    </xf>
    <xf numFmtId="175" fontId="3" fillId="36" borderId="10" xfId="0" applyNumberFormat="1" applyFont="1" applyFill="1" applyBorder="1" applyAlignment="1">
      <alignment/>
    </xf>
    <xf numFmtId="175" fontId="3" fillId="36" borderId="10" xfId="0" applyNumberFormat="1" applyFont="1" applyFill="1" applyBorder="1" applyAlignment="1">
      <alignment horizontal="right"/>
    </xf>
    <xf numFmtId="175" fontId="3" fillId="0" borderId="10" xfId="0" applyNumberFormat="1" applyFont="1" applyBorder="1" applyAlignment="1">
      <alignment horizontal="right"/>
    </xf>
    <xf numFmtId="175" fontId="3" fillId="0" borderId="12" xfId="0" applyNumberFormat="1" applyFont="1" applyFill="1" applyBorder="1" applyAlignment="1">
      <alignment horizontal="right"/>
    </xf>
    <xf numFmtId="175" fontId="3" fillId="0" borderId="0" xfId="0" applyNumberFormat="1" applyFont="1" applyFill="1" applyBorder="1" applyAlignment="1">
      <alignment horizontal="right"/>
    </xf>
    <xf numFmtId="175" fontId="3" fillId="0" borderId="24" xfId="0" applyNumberFormat="1" applyFont="1" applyFill="1" applyBorder="1" applyAlignment="1">
      <alignment horizontal="right"/>
    </xf>
    <xf numFmtId="175" fontId="3" fillId="0" borderId="10" xfId="0" applyNumberFormat="1" applyFont="1" applyFill="1" applyBorder="1" applyAlignment="1">
      <alignment horizontal="right"/>
    </xf>
    <xf numFmtId="175" fontId="3" fillId="37" borderId="12" xfId="0" applyNumberFormat="1" applyFont="1" applyFill="1" applyBorder="1" applyAlignment="1">
      <alignment horizontal="right"/>
    </xf>
    <xf numFmtId="175" fontId="3" fillId="37" borderId="0" xfId="0" applyNumberFormat="1" applyFont="1" applyFill="1" applyBorder="1" applyAlignment="1">
      <alignment horizontal="right"/>
    </xf>
    <xf numFmtId="175" fontId="3" fillId="37" borderId="24" xfId="0" applyNumberFormat="1" applyFont="1" applyFill="1" applyBorder="1" applyAlignment="1">
      <alignment horizontal="right"/>
    </xf>
    <xf numFmtId="175" fontId="3" fillId="37" borderId="10" xfId="0" applyNumberFormat="1" applyFont="1" applyFill="1" applyBorder="1" applyAlignment="1">
      <alignment horizontal="right"/>
    </xf>
    <xf numFmtId="175" fontId="3" fillId="37" borderId="12" xfId="0" applyNumberFormat="1" applyFont="1" applyFill="1" applyBorder="1" applyAlignment="1">
      <alignment/>
    </xf>
    <xf numFmtId="175" fontId="3" fillId="37" borderId="0" xfId="0" applyNumberFormat="1" applyFont="1" applyFill="1" applyBorder="1" applyAlignment="1">
      <alignment/>
    </xf>
    <xf numFmtId="175" fontId="3" fillId="37" borderId="10" xfId="0" applyNumberFormat="1" applyFont="1" applyFill="1" applyBorder="1" applyAlignment="1">
      <alignment/>
    </xf>
    <xf numFmtId="175" fontId="3" fillId="0" borderId="12" xfId="0" applyNumberFormat="1" applyFont="1" applyFill="1" applyBorder="1" applyAlignment="1">
      <alignment/>
    </xf>
    <xf numFmtId="175" fontId="3" fillId="0" borderId="0" xfId="0" applyNumberFormat="1" applyFont="1" applyFill="1" applyBorder="1" applyAlignment="1">
      <alignment/>
    </xf>
    <xf numFmtId="175" fontId="3" fillId="0" borderId="10" xfId="0" applyNumberFormat="1" applyFont="1" applyFill="1" applyBorder="1" applyAlignment="1">
      <alignment/>
    </xf>
    <xf numFmtId="175" fontId="3" fillId="37" borderId="20" xfId="0" applyNumberFormat="1" applyFont="1" applyFill="1" applyBorder="1" applyAlignment="1">
      <alignment horizontal="right"/>
    </xf>
    <xf numFmtId="175" fontId="3" fillId="37" borderId="19" xfId="0" applyNumberFormat="1" applyFont="1" applyFill="1" applyBorder="1" applyAlignment="1">
      <alignment horizontal="right"/>
    </xf>
    <xf numFmtId="175" fontId="3" fillId="37" borderId="29" xfId="0" applyNumberFormat="1" applyFont="1" applyFill="1" applyBorder="1" applyAlignment="1">
      <alignment horizontal="right"/>
    </xf>
    <xf numFmtId="175" fontId="3" fillId="37" borderId="20" xfId="0" applyNumberFormat="1" applyFont="1" applyFill="1" applyBorder="1" applyAlignment="1">
      <alignment/>
    </xf>
    <xf numFmtId="175" fontId="3" fillId="37" borderId="19" xfId="0" applyNumberFormat="1" applyFont="1" applyFill="1" applyBorder="1" applyAlignment="1">
      <alignment/>
    </xf>
    <xf numFmtId="175" fontId="3" fillId="37" borderId="14" xfId="0" applyNumberFormat="1" applyFont="1" applyFill="1" applyBorder="1" applyAlignment="1">
      <alignment/>
    </xf>
    <xf numFmtId="175" fontId="3" fillId="36" borderId="14" xfId="0" applyNumberFormat="1" applyFont="1" applyFill="1" applyBorder="1" applyAlignment="1">
      <alignment horizontal="right"/>
    </xf>
    <xf numFmtId="174" fontId="3" fillId="37" borderId="10" xfId="0" applyNumberFormat="1" applyFont="1" applyFill="1" applyBorder="1" applyAlignment="1">
      <alignment/>
    </xf>
    <xf numFmtId="175" fontId="4" fillId="0" borderId="13" xfId="0" applyNumberFormat="1" applyFont="1" applyFill="1" applyBorder="1" applyAlignment="1">
      <alignment horizontal="center" vertical="center"/>
    </xf>
    <xf numFmtId="175" fontId="4" fillId="0" borderId="10" xfId="0" applyNumberFormat="1" applyFont="1" applyFill="1" applyBorder="1" applyAlignment="1">
      <alignment horizontal="center" vertical="center"/>
    </xf>
    <xf numFmtId="175" fontId="3" fillId="0" borderId="10" xfId="0" applyNumberFormat="1" applyFont="1" applyFill="1" applyBorder="1" applyAlignment="1">
      <alignment horizontal="right" vertical="center"/>
    </xf>
    <xf numFmtId="175" fontId="3" fillId="0" borderId="21" xfId="0" applyNumberFormat="1" applyFont="1" applyBorder="1" applyAlignment="1">
      <alignment horizontal="center" vertical="center"/>
    </xf>
    <xf numFmtId="175" fontId="3" fillId="0" borderId="16" xfId="0" applyNumberFormat="1" applyFont="1" applyBorder="1" applyAlignment="1">
      <alignment horizontal="center" vertical="center"/>
    </xf>
    <xf numFmtId="175" fontId="3" fillId="0" borderId="13" xfId="0" applyNumberFormat="1" applyFont="1" applyBorder="1" applyAlignment="1">
      <alignment horizontal="center" vertical="center"/>
    </xf>
    <xf numFmtId="175" fontId="3" fillId="0" borderId="12" xfId="0" applyNumberFormat="1" applyFont="1" applyBorder="1" applyAlignment="1">
      <alignment horizontal="center" vertical="center"/>
    </xf>
    <xf numFmtId="175" fontId="3" fillId="0" borderId="0" xfId="0" applyNumberFormat="1" applyFont="1" applyBorder="1" applyAlignment="1">
      <alignment horizontal="center" vertical="center"/>
    </xf>
    <xf numFmtId="175" fontId="3" fillId="0" borderId="10" xfId="0" applyNumberFormat="1" applyFont="1" applyBorder="1" applyAlignment="1">
      <alignment horizontal="center" vertical="center"/>
    </xf>
    <xf numFmtId="175" fontId="12" fillId="0" borderId="0" xfId="0" applyNumberFormat="1" applyFont="1" applyBorder="1" applyAlignment="1">
      <alignment horizontal="center" vertical="center"/>
    </xf>
    <xf numFmtId="175" fontId="12" fillId="0" borderId="10" xfId="0" applyNumberFormat="1" applyFont="1" applyBorder="1" applyAlignment="1">
      <alignment horizontal="center" vertical="center"/>
    </xf>
    <xf numFmtId="175" fontId="3" fillId="0" borderId="12" xfId="0" applyNumberFormat="1" applyFont="1" applyFill="1" applyBorder="1" applyAlignment="1">
      <alignment horizontal="center" vertical="center"/>
    </xf>
    <xf numFmtId="175" fontId="3" fillId="0" borderId="0" xfId="0" applyNumberFormat="1" applyFont="1" applyFill="1" applyBorder="1" applyAlignment="1">
      <alignment horizontal="center" vertical="center"/>
    </xf>
    <xf numFmtId="175" fontId="3" fillId="0" borderId="10" xfId="0" applyNumberFormat="1" applyFont="1" applyFill="1" applyBorder="1" applyAlignment="1">
      <alignment horizontal="center" vertical="center"/>
    </xf>
    <xf numFmtId="175" fontId="3" fillId="0" borderId="20" xfId="0" applyNumberFormat="1" applyFont="1" applyFill="1" applyBorder="1" applyAlignment="1">
      <alignment horizontal="center" vertical="center"/>
    </xf>
    <xf numFmtId="175" fontId="3" fillId="0" borderId="19" xfId="0" applyNumberFormat="1" applyFont="1" applyFill="1" applyBorder="1" applyAlignment="1">
      <alignment horizontal="center" vertical="center"/>
    </xf>
    <xf numFmtId="175" fontId="3" fillId="0" borderId="14" xfId="0" applyNumberFormat="1" applyFont="1" applyFill="1" applyBorder="1" applyAlignment="1">
      <alignment horizontal="center" vertical="center"/>
    </xf>
    <xf numFmtId="171" fontId="3" fillId="0" borderId="21" xfId="0" applyNumberFormat="1" applyFont="1" applyFill="1" applyBorder="1" applyAlignment="1">
      <alignment horizontal="center" vertical="center"/>
    </xf>
    <xf numFmtId="171" fontId="3" fillId="0" borderId="16" xfId="0" applyNumberFormat="1" applyFont="1" applyFill="1" applyBorder="1" applyAlignment="1">
      <alignment horizontal="center" vertical="center"/>
    </xf>
    <xf numFmtId="171" fontId="3" fillId="0" borderId="13" xfId="0" applyNumberFormat="1" applyFont="1" applyFill="1" applyBorder="1" applyAlignment="1">
      <alignment horizontal="center" vertical="center"/>
    </xf>
    <xf numFmtId="171" fontId="3" fillId="0" borderId="12" xfId="0" applyNumberFormat="1" applyFont="1" applyFill="1" applyBorder="1" applyAlignment="1">
      <alignment horizontal="center" vertical="center"/>
    </xf>
    <xf numFmtId="171" fontId="3" fillId="0" borderId="0" xfId="0" applyNumberFormat="1" applyFont="1" applyFill="1" applyBorder="1" applyAlignment="1">
      <alignment horizontal="center" vertical="center"/>
    </xf>
    <xf numFmtId="171" fontId="3" fillId="0" borderId="10" xfId="0" applyNumberFormat="1" applyFont="1" applyFill="1" applyBorder="1" applyAlignment="1">
      <alignment horizontal="center" vertical="center"/>
    </xf>
    <xf numFmtId="171" fontId="3" fillId="0" borderId="46" xfId="0" applyNumberFormat="1" applyFont="1" applyFill="1" applyBorder="1" applyAlignment="1">
      <alignment horizontal="center" vertical="center"/>
    </xf>
    <xf numFmtId="171" fontId="12" fillId="0" borderId="0" xfId="0" applyNumberFormat="1" applyFont="1" applyFill="1" applyBorder="1" applyAlignment="1">
      <alignment horizontal="center" vertical="center"/>
    </xf>
    <xf numFmtId="171" fontId="12" fillId="0" borderId="10" xfId="0" applyNumberFormat="1" applyFont="1" applyFill="1" applyBorder="1" applyAlignment="1">
      <alignment horizontal="center" vertical="center"/>
    </xf>
    <xf numFmtId="171" fontId="3" fillId="0" borderId="20" xfId="0" applyNumberFormat="1" applyFont="1" applyFill="1" applyBorder="1" applyAlignment="1">
      <alignment horizontal="center" vertical="center"/>
    </xf>
    <xf numFmtId="171" fontId="3" fillId="0" borderId="19" xfId="0" applyNumberFormat="1" applyFont="1" applyFill="1" applyBorder="1" applyAlignment="1">
      <alignment horizontal="center" vertical="center"/>
    </xf>
    <xf numFmtId="164" fontId="3" fillId="0" borderId="2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20" xfId="0" applyNumberFormat="1" applyFont="1" applyFill="1" applyBorder="1" applyAlignment="1">
      <alignment horizontal="center" vertical="center"/>
    </xf>
    <xf numFmtId="10" fontId="3" fillId="0" borderId="18" xfId="0" applyNumberFormat="1" applyFont="1" applyFill="1" applyBorder="1" applyAlignment="1">
      <alignment horizontal="center"/>
    </xf>
    <xf numFmtId="0" fontId="4" fillId="0" borderId="42" xfId="0" applyFont="1" applyFill="1" applyBorder="1" applyAlignment="1">
      <alignment horizontal="center"/>
    </xf>
    <xf numFmtId="10" fontId="3" fillId="0" borderId="42" xfId="0" applyNumberFormat="1" applyFont="1" applyFill="1" applyBorder="1" applyAlignment="1">
      <alignment horizontal="center"/>
    </xf>
    <xf numFmtId="175" fontId="3" fillId="0" borderId="25" xfId="0" applyNumberFormat="1" applyFont="1" applyFill="1" applyBorder="1" applyAlignment="1">
      <alignment horizontal="right" vertical="center"/>
    </xf>
    <xf numFmtId="175" fontId="3" fillId="0" borderId="13" xfId="0" applyNumberFormat="1" applyFont="1" applyFill="1" applyBorder="1" applyAlignment="1">
      <alignment horizontal="right" vertical="center"/>
    </xf>
    <xf numFmtId="175" fontId="3" fillId="0" borderId="47" xfId="0" applyNumberFormat="1" applyFont="1" applyFill="1" applyBorder="1" applyAlignment="1">
      <alignment horizontal="right" vertical="center"/>
    </xf>
    <xf numFmtId="175" fontId="3" fillId="0" borderId="22" xfId="0" applyNumberFormat="1" applyFont="1" applyFill="1" applyBorder="1" applyAlignment="1">
      <alignment horizontal="right" vertical="center"/>
    </xf>
    <xf numFmtId="175" fontId="3" fillId="0" borderId="27" xfId="0" applyNumberFormat="1" applyFont="1" applyFill="1" applyBorder="1" applyAlignment="1">
      <alignment horizontal="right" vertical="center"/>
    </xf>
    <xf numFmtId="175" fontId="3" fillId="0" borderId="23" xfId="0" applyNumberFormat="1" applyFont="1" applyFill="1" applyBorder="1" applyAlignment="1">
      <alignment horizontal="right" vertical="center"/>
    </xf>
    <xf numFmtId="175" fontId="3" fillId="0" borderId="26" xfId="0" applyNumberFormat="1" applyFont="1" applyFill="1" applyBorder="1" applyAlignment="1">
      <alignment horizontal="right" vertical="center"/>
    </xf>
    <xf numFmtId="175" fontId="3" fillId="0" borderId="12" xfId="0" applyNumberFormat="1" applyFont="1" applyBorder="1" applyAlignment="1">
      <alignment horizontal="center"/>
    </xf>
    <xf numFmtId="175" fontId="3" fillId="0" borderId="0" xfId="0" applyNumberFormat="1" applyFont="1" applyBorder="1" applyAlignment="1">
      <alignment horizontal="center"/>
    </xf>
    <xf numFmtId="175" fontId="3" fillId="0" borderId="12" xfId="0" applyNumberFormat="1" applyFont="1" applyBorder="1" applyAlignment="1">
      <alignment horizontal="center"/>
    </xf>
    <xf numFmtId="175" fontId="3" fillId="37" borderId="12" xfId="0" applyNumberFormat="1" applyFont="1" applyFill="1" applyBorder="1" applyAlignment="1">
      <alignment horizontal="center"/>
    </xf>
    <xf numFmtId="175" fontId="3" fillId="37" borderId="0" xfId="0" applyNumberFormat="1" applyFont="1" applyFill="1" applyBorder="1" applyAlignment="1">
      <alignment horizontal="center"/>
    </xf>
    <xf numFmtId="175" fontId="3" fillId="0" borderId="12" xfId="0" applyNumberFormat="1" applyFont="1" applyFill="1" applyBorder="1" applyAlignment="1">
      <alignment horizontal="center"/>
    </xf>
    <xf numFmtId="175" fontId="3" fillId="0" borderId="0" xfId="0" applyNumberFormat="1" applyFont="1" applyFill="1" applyBorder="1" applyAlignment="1">
      <alignment horizontal="center"/>
    </xf>
    <xf numFmtId="3" fontId="1" fillId="0" borderId="0" xfId="62" applyNumberFormat="1" applyFont="1" applyFill="1" applyBorder="1" applyAlignment="1">
      <alignment horizontal="right" wrapText="1"/>
      <protection/>
    </xf>
    <xf numFmtId="0" fontId="3" fillId="37" borderId="13" xfId="0" applyFont="1" applyFill="1" applyBorder="1" applyAlignment="1">
      <alignment/>
    </xf>
    <xf numFmtId="174" fontId="3" fillId="37" borderId="16" xfId="0" applyNumberFormat="1" applyFont="1" applyFill="1" applyBorder="1" applyAlignment="1">
      <alignment/>
    </xf>
    <xf numFmtId="0" fontId="3" fillId="37" borderId="21" xfId="0" applyFont="1" applyFill="1" applyBorder="1" applyAlignment="1">
      <alignment horizontal="center"/>
    </xf>
    <xf numFmtId="176" fontId="3" fillId="37" borderId="17" xfId="0" applyNumberFormat="1" applyFont="1" applyFill="1" applyBorder="1" applyAlignment="1" applyProtection="1">
      <alignment horizontal="right" vertical="center"/>
      <protection/>
    </xf>
    <xf numFmtId="176" fontId="3" fillId="0" borderId="18" xfId="0" applyNumberFormat="1" applyFont="1" applyFill="1" applyBorder="1" applyAlignment="1" applyProtection="1">
      <alignment horizontal="right" vertical="center"/>
      <protection/>
    </xf>
    <xf numFmtId="176" fontId="3" fillId="37" borderId="18" xfId="0" applyNumberFormat="1" applyFont="1" applyFill="1" applyBorder="1" applyAlignment="1" applyProtection="1">
      <alignment horizontal="right" vertical="center"/>
      <protection/>
    </xf>
    <xf numFmtId="176" fontId="3" fillId="0" borderId="15" xfId="0" applyNumberFormat="1" applyFont="1" applyFill="1" applyBorder="1" applyAlignment="1" applyProtection="1">
      <alignment horizontal="right" vertical="center"/>
      <protection/>
    </xf>
    <xf numFmtId="175" fontId="3" fillId="0" borderId="16" xfId="0" applyNumberFormat="1" applyFont="1" applyBorder="1" applyAlignment="1">
      <alignment horizontal="right"/>
    </xf>
    <xf numFmtId="175" fontId="3" fillId="0" borderId="24" xfId="0" applyNumberFormat="1" applyFont="1" applyBorder="1" applyAlignment="1">
      <alignment horizontal="center"/>
    </xf>
    <xf numFmtId="175" fontId="3" fillId="37" borderId="24" xfId="0" applyNumberFormat="1" applyFont="1" applyFill="1" applyBorder="1" applyAlignment="1">
      <alignment horizontal="center"/>
    </xf>
    <xf numFmtId="175" fontId="3" fillId="0" borderId="24" xfId="0" applyNumberFormat="1" applyFont="1" applyFill="1" applyBorder="1" applyAlignment="1">
      <alignment horizontal="center"/>
    </xf>
    <xf numFmtId="175" fontId="3" fillId="0" borderId="0" xfId="0" applyNumberFormat="1" applyFont="1" applyBorder="1" applyAlignment="1">
      <alignment horizontal="center"/>
    </xf>
    <xf numFmtId="175" fontId="3" fillId="37" borderId="0" xfId="0" applyNumberFormat="1" applyFont="1" applyFill="1" applyBorder="1" applyAlignment="1">
      <alignment horizontal="center"/>
    </xf>
    <xf numFmtId="175" fontId="3" fillId="0" borderId="0" xfId="0" applyNumberFormat="1" applyFont="1" applyFill="1" applyBorder="1" applyAlignment="1">
      <alignment horizontal="center"/>
    </xf>
    <xf numFmtId="175" fontId="4" fillId="36" borderId="13" xfId="0" applyNumberFormat="1" applyFont="1" applyFill="1" applyBorder="1" applyAlignment="1">
      <alignment horizontal="right"/>
    </xf>
    <xf numFmtId="175" fontId="4" fillId="36" borderId="10" xfId="0" applyNumberFormat="1" applyFont="1" applyFill="1" applyBorder="1" applyAlignment="1">
      <alignment horizontal="right"/>
    </xf>
    <xf numFmtId="175" fontId="4" fillId="36" borderId="14" xfId="0" applyNumberFormat="1" applyFont="1" applyFill="1" applyBorder="1" applyAlignment="1">
      <alignment horizontal="right"/>
    </xf>
    <xf numFmtId="175" fontId="3" fillId="37" borderId="14" xfId="0" applyNumberFormat="1" applyFont="1" applyFill="1" applyBorder="1" applyAlignment="1">
      <alignment horizontal="right"/>
    </xf>
    <xf numFmtId="175" fontId="3" fillId="0" borderId="10" xfId="0" applyNumberFormat="1" applyFont="1" applyBorder="1" applyAlignment="1">
      <alignment horizontal="center"/>
    </xf>
    <xf numFmtId="175" fontId="3" fillId="37" borderId="10" xfId="0" applyNumberFormat="1" applyFont="1" applyFill="1" applyBorder="1" applyAlignment="1">
      <alignment horizontal="center"/>
    </xf>
    <xf numFmtId="175" fontId="3" fillId="0" borderId="10" xfId="0" applyNumberFormat="1" applyFont="1" applyFill="1" applyBorder="1" applyAlignment="1">
      <alignment horizontal="center"/>
    </xf>
    <xf numFmtId="0" fontId="3" fillId="0" borderId="0" xfId="0" applyFont="1" applyFill="1" applyBorder="1" applyAlignment="1">
      <alignment horizontal="left" vertical="top" wrapText="1"/>
    </xf>
    <xf numFmtId="0" fontId="4" fillId="0" borderId="0" xfId="0" applyFont="1" applyFill="1" applyBorder="1" applyAlignment="1">
      <alignment horizontal="center" vertical="center"/>
    </xf>
    <xf numFmtId="0" fontId="17" fillId="37" borderId="0" xfId="0" applyFont="1" applyFill="1" applyBorder="1" applyAlignment="1">
      <alignment horizontal="center"/>
    </xf>
    <xf numFmtId="0" fontId="17" fillId="0" borderId="0" xfId="0" applyFont="1" applyFill="1" applyBorder="1" applyAlignment="1">
      <alignment horizontal="center"/>
    </xf>
    <xf numFmtId="0" fontId="0" fillId="37" borderId="21" xfId="0" applyFill="1" applyBorder="1" applyAlignment="1">
      <alignment/>
    </xf>
    <xf numFmtId="0" fontId="17" fillId="37" borderId="16" xfId="0" applyFont="1" applyFill="1" applyBorder="1" applyAlignment="1">
      <alignment horizontal="center"/>
    </xf>
    <xf numFmtId="0" fontId="0" fillId="0" borderId="0" xfId="59">
      <alignment/>
      <protection/>
    </xf>
    <xf numFmtId="0" fontId="4" fillId="35" borderId="47" xfId="0" applyFont="1" applyFill="1" applyBorder="1" applyAlignment="1">
      <alignment horizontal="center" vertical="top" wrapText="1"/>
    </xf>
    <xf numFmtId="0" fontId="4" fillId="35" borderId="20" xfId="0" applyFont="1" applyFill="1" applyBorder="1" applyAlignment="1">
      <alignment horizontal="center" vertical="top" wrapText="1"/>
    </xf>
    <xf numFmtId="0" fontId="4" fillId="35" borderId="29" xfId="0" applyFont="1" applyFill="1" applyBorder="1" applyAlignment="1">
      <alignment horizontal="center" vertical="top" wrapText="1"/>
    </xf>
    <xf numFmtId="0" fontId="4" fillId="35" borderId="19" xfId="0" applyFont="1" applyFill="1" applyBorder="1" applyAlignment="1">
      <alignment horizontal="center" vertical="top" wrapText="1"/>
    </xf>
    <xf numFmtId="0" fontId="4" fillId="35" borderId="14" xfId="0" applyFont="1" applyFill="1" applyBorder="1" applyAlignment="1">
      <alignment horizontal="center" vertical="top" wrapText="1"/>
    </xf>
    <xf numFmtId="0" fontId="3" fillId="0" borderId="12" xfId="0" applyFont="1" applyFill="1" applyBorder="1" applyAlignment="1">
      <alignment horizontal="center"/>
    </xf>
    <xf numFmtId="0" fontId="3" fillId="0" borderId="0" xfId="0" applyFont="1" applyFill="1" applyBorder="1" applyAlignment="1">
      <alignment horizontal="center"/>
    </xf>
    <xf numFmtId="168" fontId="3" fillId="0" borderId="10" xfId="0" applyNumberFormat="1" applyFont="1" applyFill="1" applyBorder="1" applyAlignment="1">
      <alignment horizontal="center"/>
    </xf>
    <xf numFmtId="0" fontId="3" fillId="36" borderId="12" xfId="0" applyFont="1" applyFill="1" applyBorder="1" applyAlignment="1">
      <alignment horizontal="center"/>
    </xf>
    <xf numFmtId="0" fontId="3" fillId="36" borderId="0" xfId="0" applyFont="1" applyFill="1" applyBorder="1" applyAlignment="1">
      <alignment horizontal="center"/>
    </xf>
    <xf numFmtId="168" fontId="3" fillId="36" borderId="10" xfId="0" applyNumberFormat="1" applyFont="1" applyFill="1" applyBorder="1" applyAlignment="1">
      <alignment horizontal="center"/>
    </xf>
    <xf numFmtId="0" fontId="3" fillId="37" borderId="12" xfId="0" applyFont="1" applyFill="1" applyBorder="1" applyAlignment="1">
      <alignment horizontal="center"/>
    </xf>
    <xf numFmtId="0" fontId="3" fillId="37" borderId="0" xfId="0" applyFont="1" applyFill="1" applyBorder="1" applyAlignment="1">
      <alignment horizontal="center"/>
    </xf>
    <xf numFmtId="168" fontId="3" fillId="37" borderId="10" xfId="0" applyNumberFormat="1"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alignment horizontal="center"/>
    </xf>
    <xf numFmtId="168" fontId="3" fillId="0" borderId="14" xfId="0" applyNumberFormat="1" applyFont="1" applyFill="1" applyBorder="1" applyAlignment="1">
      <alignment horizontal="center"/>
    </xf>
    <xf numFmtId="0" fontId="3" fillId="0" borderId="0" xfId="0" applyFont="1" applyFill="1" applyBorder="1" applyAlignment="1">
      <alignment horizontal="left"/>
    </xf>
    <xf numFmtId="168" fontId="3" fillId="0" borderId="0" xfId="0" applyNumberFormat="1"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center"/>
    </xf>
    <xf numFmtId="167" fontId="3" fillId="0" borderId="0" xfId="0" applyNumberFormat="1" applyFont="1" applyFill="1" applyBorder="1" applyAlignment="1">
      <alignment horizontal="center"/>
    </xf>
    <xf numFmtId="9" fontId="3" fillId="0" borderId="0" xfId="0" applyNumberFormat="1" applyFont="1" applyFill="1" applyBorder="1" applyAlignment="1">
      <alignment horizontal="center" vertical="center"/>
    </xf>
    <xf numFmtId="0" fontId="3" fillId="35" borderId="48"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7" borderId="13" xfId="0" applyFont="1" applyFill="1" applyBorder="1" applyAlignment="1">
      <alignment/>
    </xf>
    <xf numFmtId="174" fontId="3" fillId="37" borderId="16" xfId="0" applyNumberFormat="1" applyFont="1" applyFill="1" applyBorder="1" applyAlignment="1">
      <alignment/>
    </xf>
    <xf numFmtId="174" fontId="3" fillId="37" borderId="16" xfId="0" applyNumberFormat="1" applyFont="1" applyFill="1" applyBorder="1" applyAlignment="1">
      <alignment horizontal="right"/>
    </xf>
    <xf numFmtId="169" fontId="3" fillId="37" borderId="17" xfId="0" applyNumberFormat="1" applyFont="1" applyFill="1" applyBorder="1" applyAlignment="1">
      <alignment/>
    </xf>
    <xf numFmtId="174" fontId="3" fillId="0" borderId="19" xfId="0" applyNumberFormat="1" applyFont="1" applyFill="1" applyBorder="1" applyAlignment="1">
      <alignment/>
    </xf>
    <xf numFmtId="174" fontId="3" fillId="0" borderId="19" xfId="0" applyNumberFormat="1" applyFont="1" applyFill="1" applyBorder="1" applyAlignment="1">
      <alignment horizontal="right"/>
    </xf>
    <xf numFmtId="0" fontId="0" fillId="0" borderId="14" xfId="0" applyNumberFormat="1" applyFont="1" applyFill="1" applyBorder="1" applyAlignment="1">
      <alignment/>
    </xf>
    <xf numFmtId="169" fontId="3" fillId="0" borderId="15" xfId="0" applyNumberFormat="1" applyFont="1" applyBorder="1" applyAlignment="1">
      <alignment/>
    </xf>
    <xf numFmtId="169" fontId="3" fillId="0" borderId="18" xfId="0" applyNumberFormat="1" applyFont="1" applyFill="1" applyBorder="1" applyAlignment="1">
      <alignment/>
    </xf>
    <xf numFmtId="10" fontId="3" fillId="0" borderId="18" xfId="0" applyNumberFormat="1" applyFont="1" applyBorder="1" applyAlignment="1">
      <alignment horizontal="center"/>
    </xf>
    <xf numFmtId="10" fontId="3" fillId="0" borderId="12" xfId="0" applyNumberFormat="1" applyFont="1" applyFill="1" applyBorder="1" applyAlignment="1">
      <alignment horizontal="center"/>
    </xf>
    <xf numFmtId="10" fontId="12" fillId="0" borderId="18" xfId="0" applyNumberFormat="1" applyFont="1" applyFill="1" applyBorder="1" applyAlignment="1">
      <alignment horizontal="center"/>
    </xf>
    <xf numFmtId="171" fontId="3" fillId="0" borderId="18" xfId="0" applyNumberFormat="1" applyFont="1" applyFill="1" applyBorder="1" applyAlignment="1">
      <alignment horizontal="right" vertical="center"/>
    </xf>
    <xf numFmtId="166" fontId="3" fillId="0" borderId="22" xfId="0" applyNumberFormat="1" applyFont="1" applyFill="1" applyBorder="1" applyAlignment="1">
      <alignment horizontal="right" vertical="center"/>
    </xf>
    <xf numFmtId="166" fontId="3" fillId="0" borderId="19" xfId="0" applyNumberFormat="1" applyFont="1" applyFill="1" applyBorder="1" applyAlignment="1">
      <alignment horizontal="right" vertical="center"/>
    </xf>
    <xf numFmtId="0" fontId="4" fillId="0" borderId="10" xfId="0" applyFont="1" applyFill="1" applyBorder="1" applyAlignment="1">
      <alignment horizontal="center" vertical="top" wrapText="1"/>
    </xf>
    <xf numFmtId="0" fontId="4" fillId="35" borderId="22" xfId="0" applyFont="1" applyFill="1" applyBorder="1" applyAlignment="1">
      <alignment horizontal="center" vertical="top"/>
    </xf>
    <xf numFmtId="0" fontId="4" fillId="35" borderId="28" xfId="0" applyFont="1" applyFill="1" applyBorder="1" applyAlignment="1">
      <alignment horizontal="center" vertical="top"/>
    </xf>
    <xf numFmtId="0" fontId="4" fillId="35" borderId="18" xfId="0" applyFont="1" applyFill="1" applyBorder="1" applyAlignment="1">
      <alignment horizontal="center" vertical="top"/>
    </xf>
    <xf numFmtId="0" fontId="4" fillId="0" borderId="10" xfId="0" applyFont="1" applyFill="1" applyBorder="1" applyAlignment="1">
      <alignment horizontal="center"/>
    </xf>
    <xf numFmtId="0" fontId="4" fillId="35" borderId="15" xfId="0" applyFont="1" applyFill="1" applyBorder="1" applyAlignment="1">
      <alignment horizontal="center" vertical="top" wrapText="1"/>
    </xf>
    <xf numFmtId="1" fontId="4" fillId="36" borderId="17" xfId="0" applyNumberFormat="1" applyFont="1" applyFill="1" applyBorder="1" applyAlignment="1">
      <alignment horizontal="center" vertical="center"/>
    </xf>
    <xf numFmtId="175" fontId="3" fillId="0" borderId="12" xfId="0" applyNumberFormat="1" applyFont="1" applyFill="1" applyBorder="1" applyAlignment="1">
      <alignment horizontal="center" vertical="center"/>
    </xf>
    <xf numFmtId="175" fontId="3" fillId="0" borderId="0" xfId="0" applyNumberFormat="1" applyFont="1" applyFill="1" applyBorder="1" applyAlignment="1">
      <alignment horizontal="center" vertical="center"/>
    </xf>
    <xf numFmtId="175" fontId="3" fillId="0" borderId="10" xfId="0" applyNumberFormat="1" applyFont="1" applyFill="1" applyBorder="1" applyAlignment="1">
      <alignment horizontal="center" vertical="center"/>
    </xf>
    <xf numFmtId="1" fontId="4" fillId="36" borderId="18" xfId="0" applyNumberFormat="1" applyFont="1" applyFill="1" applyBorder="1" applyAlignment="1">
      <alignment horizontal="center" vertical="center"/>
    </xf>
    <xf numFmtId="175" fontId="3" fillId="0" borderId="18" xfId="0" applyNumberFormat="1" applyFont="1" applyFill="1" applyBorder="1" applyAlignment="1">
      <alignment horizontal="center" vertical="center"/>
    </xf>
    <xf numFmtId="1" fontId="4" fillId="36" borderId="15" xfId="0" applyNumberFormat="1" applyFont="1" applyFill="1" applyBorder="1" applyAlignment="1">
      <alignment horizontal="center" vertical="center"/>
    </xf>
    <xf numFmtId="175" fontId="3" fillId="0" borderId="19" xfId="0" applyNumberFormat="1" applyFont="1" applyFill="1" applyBorder="1" applyAlignment="1">
      <alignment horizontal="center" vertical="center"/>
    </xf>
    <xf numFmtId="175" fontId="3" fillId="0" borderId="15" xfId="0" applyNumberFormat="1" applyFont="1" applyFill="1" applyBorder="1" applyAlignment="1">
      <alignment horizontal="center" vertical="center"/>
    </xf>
    <xf numFmtId="0" fontId="4" fillId="35" borderId="22" xfId="0" applyFont="1" applyFill="1" applyBorder="1" applyAlignment="1">
      <alignment horizontal="center" vertical="top" wrapText="1"/>
    </xf>
    <xf numFmtId="0" fontId="4" fillId="35" borderId="28" xfId="0" applyFont="1" applyFill="1" applyBorder="1" applyAlignment="1">
      <alignment horizontal="center" vertical="top" wrapText="1"/>
    </xf>
    <xf numFmtId="0" fontId="4" fillId="0" borderId="0" xfId="0" applyFont="1" applyBorder="1" applyAlignment="1">
      <alignment vertical="top" wrapText="1"/>
    </xf>
    <xf numFmtId="0" fontId="3" fillId="0" borderId="0" xfId="0" applyFont="1" applyBorder="1" applyAlignment="1">
      <alignment vertical="top" wrapText="1"/>
    </xf>
    <xf numFmtId="0" fontId="3" fillId="0" borderId="0" xfId="59" applyFont="1">
      <alignment/>
      <protection/>
    </xf>
    <xf numFmtId="0" fontId="5" fillId="0" borderId="0" xfId="59" applyFont="1" applyBorder="1" applyAlignment="1" quotePrefix="1">
      <alignment horizontal="left" vertical="top"/>
      <protection/>
    </xf>
    <xf numFmtId="0" fontId="18" fillId="0" borderId="0" xfId="59" applyFont="1" applyFill="1" applyBorder="1" applyAlignment="1">
      <alignment horizontal="center" vertical="center"/>
      <protection/>
    </xf>
    <xf numFmtId="0" fontId="6" fillId="0" borderId="0" xfId="59" applyFont="1" applyBorder="1">
      <alignment/>
      <protection/>
    </xf>
    <xf numFmtId="0" fontId="6" fillId="0" borderId="0" xfId="59" applyFont="1">
      <alignment/>
      <protection/>
    </xf>
    <xf numFmtId="0" fontId="5" fillId="0" borderId="0" xfId="59" applyFont="1" applyBorder="1" applyAlignment="1" quotePrefix="1">
      <alignment horizontal="right" vertical="top"/>
      <protection/>
    </xf>
    <xf numFmtId="0" fontId="3" fillId="0" borderId="19" xfId="59" applyFont="1" applyBorder="1" applyAlignment="1">
      <alignment horizontal="right" vertical="center"/>
      <protection/>
    </xf>
    <xf numFmtId="0" fontId="7" fillId="0" borderId="0" xfId="59" applyFont="1" applyAlignment="1">
      <alignment horizontal="center"/>
      <protection/>
    </xf>
    <xf numFmtId="0" fontId="4" fillId="40" borderId="21" xfId="59" applyFont="1" applyFill="1" applyBorder="1" applyAlignment="1">
      <alignment horizontal="center"/>
      <protection/>
    </xf>
    <xf numFmtId="0" fontId="3" fillId="40" borderId="16" xfId="59" applyFont="1" applyFill="1" applyBorder="1">
      <alignment/>
      <protection/>
    </xf>
    <xf numFmtId="0" fontId="3" fillId="40" borderId="13" xfId="59" applyFont="1" applyFill="1" applyBorder="1">
      <alignment/>
      <protection/>
    </xf>
    <xf numFmtId="0" fontId="4" fillId="40" borderId="16" xfId="59" applyFont="1" applyFill="1" applyBorder="1" applyAlignment="1">
      <alignment horizontal="center"/>
      <protection/>
    </xf>
    <xf numFmtId="0" fontId="15" fillId="40" borderId="17" xfId="59" applyFont="1" applyFill="1" applyBorder="1" applyAlignment="1">
      <alignment horizontal="center"/>
      <protection/>
    </xf>
    <xf numFmtId="0" fontId="4" fillId="40" borderId="12" xfId="59" applyFont="1" applyFill="1" applyBorder="1" applyAlignment="1">
      <alignment horizontal="center"/>
      <protection/>
    </xf>
    <xf numFmtId="0" fontId="4" fillId="40" borderId="0" xfId="59" applyFont="1" applyFill="1" applyBorder="1">
      <alignment/>
      <protection/>
    </xf>
    <xf numFmtId="0" fontId="4" fillId="40" borderId="10" xfId="59" applyFont="1" applyFill="1" applyBorder="1" applyAlignment="1">
      <alignment horizontal="right"/>
      <protection/>
    </xf>
    <xf numFmtId="0" fontId="4" fillId="40" borderId="0" xfId="59" applyFont="1" applyFill="1" applyBorder="1" applyAlignment="1">
      <alignment horizontal="center"/>
      <protection/>
    </xf>
    <xf numFmtId="0" fontId="15" fillId="40" borderId="18" xfId="59" applyFont="1" applyFill="1" applyBorder="1" applyAlignment="1" quotePrefix="1">
      <alignment horizontal="center"/>
      <protection/>
    </xf>
    <xf numFmtId="0" fontId="16" fillId="40" borderId="20" xfId="59" applyFont="1" applyFill="1" applyBorder="1" applyAlignment="1">
      <alignment horizontal="center"/>
      <protection/>
    </xf>
    <xf numFmtId="0" fontId="19" fillId="40" borderId="19" xfId="59" applyFont="1" applyFill="1" applyBorder="1">
      <alignment/>
      <protection/>
    </xf>
    <xf numFmtId="0" fontId="19" fillId="40" borderId="14" xfId="59" applyFont="1" applyFill="1" applyBorder="1">
      <alignment/>
      <protection/>
    </xf>
    <xf numFmtId="0" fontId="4" fillId="40" borderId="20" xfId="59" applyFont="1" applyFill="1" applyBorder="1" applyAlignment="1">
      <alignment horizontal="right"/>
      <protection/>
    </xf>
    <xf numFmtId="0" fontId="4" fillId="40" borderId="19" xfId="59" applyFont="1" applyFill="1" applyBorder="1" applyAlignment="1">
      <alignment horizontal="right"/>
      <protection/>
    </xf>
    <xf numFmtId="0" fontId="4" fillId="40" borderId="15" xfId="59" applyFont="1" applyFill="1" applyBorder="1" applyAlignment="1">
      <alignment horizontal="center"/>
      <protection/>
    </xf>
    <xf numFmtId="0" fontId="3" fillId="0" borderId="0" xfId="59" applyFont="1" applyFill="1" applyAlignment="1">
      <alignment horizontal="center" vertical="center"/>
      <protection/>
    </xf>
    <xf numFmtId="0" fontId="4" fillId="0" borderId="0" xfId="59" applyFont="1" applyFill="1" applyAlignment="1">
      <alignment horizontal="center" vertical="center"/>
      <protection/>
    </xf>
    <xf numFmtId="2" fontId="3" fillId="37" borderId="21" xfId="59" applyNumberFormat="1" applyFont="1" applyFill="1" applyBorder="1">
      <alignment/>
      <protection/>
    </xf>
    <xf numFmtId="2" fontId="3" fillId="37" borderId="17" xfId="59" applyNumberFormat="1" applyFont="1" applyFill="1" applyBorder="1">
      <alignment/>
      <protection/>
    </xf>
    <xf numFmtId="2" fontId="3" fillId="37" borderId="16" xfId="59" applyNumberFormat="1" applyFont="1" applyFill="1" applyBorder="1" applyAlignment="1">
      <alignment horizontal="right"/>
      <protection/>
    </xf>
    <xf numFmtId="2" fontId="3" fillId="37" borderId="17" xfId="59" applyNumberFormat="1" applyFont="1" applyFill="1" applyBorder="1" applyAlignment="1">
      <alignment horizontal="right"/>
      <protection/>
    </xf>
    <xf numFmtId="0" fontId="3" fillId="0" borderId="0" xfId="59" applyFont="1" applyFill="1" applyAlignment="1">
      <alignment horizontal="center"/>
      <protection/>
    </xf>
    <xf numFmtId="2" fontId="3" fillId="0" borderId="12" xfId="59" applyNumberFormat="1" applyFont="1" applyFill="1" applyBorder="1">
      <alignment/>
      <protection/>
    </xf>
    <xf numFmtId="2" fontId="3" fillId="0" borderId="18" xfId="59" applyNumberFormat="1" applyFont="1" applyFill="1" applyBorder="1">
      <alignment/>
      <protection/>
    </xf>
    <xf numFmtId="2" fontId="12" fillId="0" borderId="0" xfId="59" applyNumberFormat="1" applyFont="1" applyFill="1" applyBorder="1" applyAlignment="1">
      <alignment horizontal="right"/>
      <protection/>
    </xf>
    <xf numFmtId="2" fontId="3" fillId="0" borderId="0" xfId="59" applyNumberFormat="1" applyFont="1" applyFill="1" applyBorder="1" applyAlignment="1">
      <alignment horizontal="right"/>
      <protection/>
    </xf>
    <xf numFmtId="2" fontId="3" fillId="0" borderId="18" xfId="59" applyNumberFormat="1" applyFont="1" applyFill="1" applyBorder="1" applyAlignment="1">
      <alignment horizontal="right"/>
      <protection/>
    </xf>
    <xf numFmtId="2" fontId="3" fillId="37" borderId="12" xfId="59" applyNumberFormat="1" applyFont="1" applyFill="1" applyBorder="1">
      <alignment/>
      <protection/>
    </xf>
    <xf numFmtId="2" fontId="3" fillId="37" borderId="18" xfId="59" applyNumberFormat="1" applyFont="1" applyFill="1" applyBorder="1">
      <alignment/>
      <protection/>
    </xf>
    <xf numFmtId="2" fontId="3" fillId="37" borderId="0" xfId="59" applyNumberFormat="1" applyFont="1" applyFill="1" applyBorder="1" applyAlignment="1">
      <alignment horizontal="right"/>
      <protection/>
    </xf>
    <xf numFmtId="2" fontId="3" fillId="37" borderId="18" xfId="59" applyNumberFormat="1" applyFont="1" applyFill="1" applyBorder="1" applyAlignment="1">
      <alignment horizontal="right"/>
      <protection/>
    </xf>
    <xf numFmtId="2" fontId="12" fillId="37" borderId="0" xfId="59" applyNumberFormat="1" applyFont="1" applyFill="1" applyBorder="1" applyAlignment="1">
      <alignment horizontal="right"/>
      <protection/>
    </xf>
    <xf numFmtId="0" fontId="0" fillId="0" borderId="0" xfId="59" applyFill="1">
      <alignment/>
      <protection/>
    </xf>
    <xf numFmtId="2" fontId="3" fillId="37" borderId="15" xfId="59" applyNumberFormat="1" applyFont="1" applyFill="1" applyBorder="1">
      <alignment/>
      <protection/>
    </xf>
    <xf numFmtId="2" fontId="3" fillId="37" borderId="15" xfId="59" applyNumberFormat="1" applyFont="1" applyFill="1" applyBorder="1" applyAlignment="1">
      <alignment horizontal="right"/>
      <protection/>
    </xf>
    <xf numFmtId="2" fontId="3" fillId="0" borderId="0" xfId="59" applyNumberFormat="1" applyFont="1" applyFill="1" applyBorder="1">
      <alignment/>
      <protection/>
    </xf>
    <xf numFmtId="0" fontId="3" fillId="0" borderId="0" xfId="59" applyNumberFormat="1" applyFont="1" applyFill="1" applyBorder="1" applyAlignment="1">
      <alignment/>
      <protection/>
    </xf>
    <xf numFmtId="2" fontId="3" fillId="37" borderId="20" xfId="59" applyNumberFormat="1" applyFont="1" applyFill="1" applyBorder="1" applyAlignment="1">
      <alignment horizontal="right"/>
      <protection/>
    </xf>
    <xf numFmtId="2" fontId="3" fillId="37" borderId="19" xfId="59" applyNumberFormat="1" applyFont="1" applyFill="1" applyBorder="1" applyAlignment="1">
      <alignment horizontal="right"/>
      <protection/>
    </xf>
    <xf numFmtId="0" fontId="3" fillId="0" borderId="0" xfId="59" applyFont="1" applyFill="1" applyBorder="1">
      <alignment/>
      <protection/>
    </xf>
    <xf numFmtId="0" fontId="4" fillId="0" borderId="0" xfId="59" applyFont="1" applyBorder="1" applyAlignment="1">
      <alignment wrapText="1"/>
      <protection/>
    </xf>
    <xf numFmtId="0" fontId="4" fillId="0" borderId="0" xfId="59" applyFont="1" applyBorder="1" applyAlignment="1">
      <alignment horizontal="left" wrapText="1"/>
      <protection/>
    </xf>
    <xf numFmtId="176" fontId="3" fillId="37" borderId="0" xfId="0" applyNumberFormat="1" applyFont="1" applyFill="1" applyBorder="1" applyAlignment="1" applyProtection="1">
      <alignment horizontal="right" vertical="center"/>
      <protection/>
    </xf>
    <xf numFmtId="176" fontId="3" fillId="0" borderId="0" xfId="0" applyNumberFormat="1" applyFont="1" applyFill="1" applyBorder="1" applyAlignment="1" applyProtection="1">
      <alignment horizontal="right" vertical="center"/>
      <protection/>
    </xf>
    <xf numFmtId="176" fontId="3" fillId="37" borderId="13" xfId="0" applyNumberFormat="1" applyFont="1" applyFill="1" applyBorder="1" applyAlignment="1" applyProtection="1">
      <alignment horizontal="right" vertical="center"/>
      <protection/>
    </xf>
    <xf numFmtId="176" fontId="3" fillId="0" borderId="10" xfId="0" applyNumberFormat="1" applyFont="1" applyFill="1" applyBorder="1" applyAlignment="1" applyProtection="1">
      <alignment horizontal="right" vertical="center"/>
      <protection/>
    </xf>
    <xf numFmtId="176" fontId="3" fillId="37" borderId="10" xfId="0" applyNumberFormat="1" applyFont="1" applyFill="1" applyBorder="1" applyAlignment="1" applyProtection="1">
      <alignment horizontal="right" vertical="center"/>
      <protection/>
    </xf>
    <xf numFmtId="176" fontId="3" fillId="0" borderId="14" xfId="0" applyNumberFormat="1" applyFont="1" applyFill="1" applyBorder="1" applyAlignment="1" applyProtection="1">
      <alignment horizontal="right" vertical="center"/>
      <protection/>
    </xf>
    <xf numFmtId="176" fontId="3" fillId="37" borderId="16" xfId="0" applyNumberFormat="1" applyFont="1" applyFill="1" applyBorder="1" applyAlignment="1" applyProtection="1">
      <alignment horizontal="right" vertical="center"/>
      <protection/>
    </xf>
    <xf numFmtId="176" fontId="3" fillId="0" borderId="19" xfId="0" applyNumberFormat="1" applyFont="1" applyFill="1" applyBorder="1" applyAlignment="1" applyProtection="1">
      <alignment horizontal="right" vertical="center"/>
      <protection/>
    </xf>
    <xf numFmtId="176" fontId="3" fillId="37" borderId="16" xfId="0" applyNumberFormat="1" applyFont="1" applyFill="1" applyBorder="1" applyAlignment="1" applyProtection="1">
      <alignment horizontal="left" vertical="center"/>
      <protection/>
    </xf>
    <xf numFmtId="176" fontId="3" fillId="0" borderId="0" xfId="0" applyNumberFormat="1" applyFont="1" applyFill="1" applyBorder="1" applyAlignment="1" applyProtection="1">
      <alignment horizontal="left" vertical="center"/>
      <protection/>
    </xf>
    <xf numFmtId="176" fontId="3" fillId="37" borderId="0" xfId="0" applyNumberFormat="1" applyFont="1" applyFill="1" applyBorder="1" applyAlignment="1" applyProtection="1">
      <alignment horizontal="left" vertical="center"/>
      <protection/>
    </xf>
    <xf numFmtId="176" fontId="3" fillId="0" borderId="19" xfId="0" applyNumberFormat="1" applyFont="1" applyFill="1" applyBorder="1" applyAlignment="1" applyProtection="1">
      <alignment horizontal="left" vertical="center"/>
      <protection/>
    </xf>
    <xf numFmtId="0" fontId="5" fillId="0" borderId="0" xfId="0" applyFont="1" applyBorder="1" applyAlignment="1">
      <alignment horizontal="center" vertical="top" wrapText="1"/>
    </xf>
    <xf numFmtId="0" fontId="7" fillId="0" borderId="0" xfId="0" applyFont="1" applyBorder="1" applyAlignment="1">
      <alignment horizontal="center" vertical="center"/>
    </xf>
    <xf numFmtId="0" fontId="3" fillId="0" borderId="0" xfId="0" applyFont="1" applyAlignment="1" quotePrefix="1">
      <alignment vertical="top" wrapText="1"/>
    </xf>
    <xf numFmtId="0" fontId="3" fillId="37" borderId="12" xfId="0" applyFont="1" applyFill="1" applyBorder="1" applyAlignment="1">
      <alignment/>
    </xf>
    <xf numFmtId="174" fontId="3" fillId="37" borderId="12" xfId="0" applyNumberFormat="1" applyFont="1" applyFill="1" applyBorder="1" applyAlignment="1">
      <alignment/>
    </xf>
    <xf numFmtId="174" fontId="3" fillId="37" borderId="0" xfId="0" applyNumberFormat="1" applyFont="1" applyFill="1" applyBorder="1" applyAlignment="1">
      <alignment vertical="center"/>
    </xf>
    <xf numFmtId="174" fontId="3" fillId="0" borderId="0" xfId="0" applyNumberFormat="1" applyFont="1" applyFill="1" applyBorder="1" applyAlignment="1">
      <alignment vertical="center"/>
    </xf>
    <xf numFmtId="174" fontId="12" fillId="0" borderId="12" xfId="0" applyNumberFormat="1" applyFont="1" applyFill="1" applyBorder="1" applyAlignment="1">
      <alignment/>
    </xf>
    <xf numFmtId="174" fontId="3" fillId="37" borderId="10" xfId="0" applyNumberFormat="1"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1" fillId="0" borderId="49" xfId="62" applyFont="1" applyFill="1" applyBorder="1" applyAlignment="1">
      <alignment wrapText="1"/>
      <protection/>
    </xf>
    <xf numFmtId="0" fontId="4" fillId="0" borderId="20" xfId="0" applyFont="1" applyFill="1" applyBorder="1" applyAlignment="1">
      <alignment horizontal="left" vertical="center"/>
    </xf>
    <xf numFmtId="167"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15" fillId="0" borderId="0" xfId="0" applyFont="1" applyFill="1" applyBorder="1" applyAlignment="1">
      <alignment horizontal="center" vertical="center" wrapText="1"/>
    </xf>
    <xf numFmtId="0" fontId="15" fillId="0" borderId="0" xfId="0" applyFont="1" applyFill="1" applyBorder="1" applyAlignment="1" quotePrefix="1">
      <alignment horizontal="center" vertical="center" wrapText="1"/>
    </xf>
    <xf numFmtId="166" fontId="0" fillId="0" borderId="0" xfId="0" applyNumberFormat="1" applyFill="1" applyAlignment="1">
      <alignment/>
    </xf>
    <xf numFmtId="168" fontId="0" fillId="0" borderId="0" xfId="0" applyNumberFormat="1" applyFill="1" applyAlignment="1">
      <alignment/>
    </xf>
    <xf numFmtId="0" fontId="3" fillId="0" borderId="19" xfId="0" applyFont="1" applyFill="1" applyBorder="1" applyAlignment="1">
      <alignment vertical="center"/>
    </xf>
    <xf numFmtId="0" fontId="3" fillId="0" borderId="14"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37" borderId="13" xfId="0" applyFont="1" applyFill="1" applyBorder="1" applyAlignment="1">
      <alignment vertical="center"/>
    </xf>
    <xf numFmtId="0" fontId="3" fillId="37" borderId="10" xfId="0" applyFont="1" applyFill="1" applyBorder="1" applyAlignment="1">
      <alignment vertical="center"/>
    </xf>
    <xf numFmtId="0" fontId="3" fillId="37" borderId="21" xfId="0" applyFont="1" applyFill="1" applyBorder="1" applyAlignment="1">
      <alignment vertical="center"/>
    </xf>
    <xf numFmtId="0" fontId="3" fillId="37" borderId="12" xfId="0" applyFont="1" applyFill="1" applyBorder="1" applyAlignment="1">
      <alignment vertical="center"/>
    </xf>
    <xf numFmtId="167" fontId="3" fillId="0" borderId="15" xfId="0" applyNumberFormat="1" applyFont="1" applyFill="1" applyBorder="1" applyAlignment="1">
      <alignment horizontal="right" vertical="center"/>
    </xf>
    <xf numFmtId="167" fontId="3" fillId="0" borderId="15" xfId="0" applyNumberFormat="1" applyFont="1" applyFill="1" applyBorder="1" applyAlignment="1">
      <alignment/>
    </xf>
    <xf numFmtId="167" fontId="3" fillId="37" borderId="17" xfId="0" applyNumberFormat="1" applyFont="1" applyFill="1" applyBorder="1" applyAlignment="1">
      <alignment/>
    </xf>
    <xf numFmtId="167" fontId="3" fillId="0" borderId="18" xfId="0" applyNumberFormat="1" applyFont="1" applyFill="1" applyBorder="1" applyAlignment="1">
      <alignment/>
    </xf>
    <xf numFmtId="167" fontId="3" fillId="37" borderId="18" xfId="0" applyNumberFormat="1" applyFont="1" applyFill="1" applyBorder="1" applyAlignment="1">
      <alignment/>
    </xf>
    <xf numFmtId="167" fontId="3" fillId="0" borderId="17" xfId="0" applyNumberFormat="1" applyFont="1" applyFill="1" applyBorder="1" applyAlignment="1">
      <alignment/>
    </xf>
    <xf numFmtId="167" fontId="3" fillId="37" borderId="18" xfId="0" applyNumberFormat="1" applyFont="1" applyFill="1" applyBorder="1" applyAlignment="1">
      <alignment/>
    </xf>
    <xf numFmtId="167" fontId="3" fillId="0" borderId="18" xfId="0" applyNumberFormat="1" applyFont="1" applyFill="1" applyBorder="1" applyAlignment="1">
      <alignment/>
    </xf>
    <xf numFmtId="176" fontId="3" fillId="37" borderId="21" xfId="0" applyNumberFormat="1" applyFont="1" applyFill="1" applyBorder="1" applyAlignment="1" applyProtection="1">
      <alignment horizontal="left" vertical="center"/>
      <protection/>
    </xf>
    <xf numFmtId="176" fontId="3" fillId="0" borderId="12" xfId="0" applyNumberFormat="1" applyFont="1" applyFill="1" applyBorder="1" applyAlignment="1" applyProtection="1">
      <alignment horizontal="left" vertical="center"/>
      <protection/>
    </xf>
    <xf numFmtId="176" fontId="3" fillId="37" borderId="12" xfId="0" applyNumberFormat="1" applyFont="1" applyFill="1" applyBorder="1" applyAlignment="1" applyProtection="1">
      <alignment horizontal="left" vertical="center"/>
      <protection/>
    </xf>
    <xf numFmtId="176" fontId="3" fillId="0" borderId="20" xfId="0" applyNumberFormat="1" applyFont="1" applyFill="1" applyBorder="1" applyAlignment="1" applyProtection="1">
      <alignment horizontal="left" vertical="center"/>
      <protection/>
    </xf>
    <xf numFmtId="168" fontId="3" fillId="36" borderId="10" xfId="0" applyNumberFormat="1" applyFont="1" applyFill="1" applyBorder="1" applyAlignment="1">
      <alignment horizontal="right" vertical="center"/>
    </xf>
    <xf numFmtId="168" fontId="3" fillId="0" borderId="10" xfId="0" applyNumberFormat="1" applyFont="1" applyFill="1" applyBorder="1" applyAlignment="1">
      <alignment horizontal="right" vertical="center"/>
    </xf>
    <xf numFmtId="168" fontId="3" fillId="37" borderId="0" xfId="0" applyNumberFormat="1" applyFont="1" applyFill="1" applyBorder="1" applyAlignment="1">
      <alignment vertical="center"/>
    </xf>
    <xf numFmtId="168" fontId="3" fillId="0" borderId="0" xfId="0" applyNumberFormat="1" applyFont="1" applyFill="1" applyBorder="1" applyAlignment="1">
      <alignment vertical="center"/>
    </xf>
    <xf numFmtId="0" fontId="4" fillId="37" borderId="21" xfId="0" applyFont="1" applyFill="1" applyBorder="1" applyAlignment="1">
      <alignment horizontal="left" vertical="center"/>
    </xf>
    <xf numFmtId="2" fontId="3" fillId="37" borderId="20" xfId="59" applyNumberFormat="1" applyFont="1" applyFill="1" applyBorder="1">
      <alignment/>
      <protection/>
    </xf>
    <xf numFmtId="169" fontId="3" fillId="37" borderId="18" xfId="0" applyNumberFormat="1" applyFont="1" applyFill="1" applyBorder="1" applyAlignment="1">
      <alignment horizontal="right"/>
    </xf>
    <xf numFmtId="0" fontId="4" fillId="0" borderId="0" xfId="0" applyFont="1" applyBorder="1" applyAlignment="1">
      <alignment wrapText="1"/>
    </xf>
    <xf numFmtId="0" fontId="5" fillId="0" borderId="0" xfId="0" applyFont="1" applyAlignment="1">
      <alignment horizontal="center" vertical="top" wrapText="1"/>
    </xf>
    <xf numFmtId="0" fontId="3" fillId="37" borderId="18" xfId="0" applyFont="1" applyFill="1" applyBorder="1" applyAlignment="1">
      <alignment horizontal="center"/>
    </xf>
    <xf numFmtId="174" fontId="3" fillId="37" borderId="12" xfId="0" applyNumberFormat="1" applyFont="1" applyFill="1" applyBorder="1" applyAlignment="1">
      <alignment vertical="center"/>
    </xf>
    <xf numFmtId="174" fontId="3" fillId="0" borderId="10" xfId="0" applyNumberFormat="1" applyFont="1" applyFill="1" applyBorder="1" applyAlignment="1">
      <alignment vertical="center"/>
    </xf>
    <xf numFmtId="0" fontId="3" fillId="0" borderId="20" xfId="0" applyFont="1" applyFill="1" applyBorder="1" applyAlignment="1">
      <alignment horizontal="center"/>
    </xf>
    <xf numFmtId="0" fontId="3" fillId="0" borderId="20" xfId="0" applyFont="1" applyFill="1" applyBorder="1" applyAlignment="1">
      <alignment/>
    </xf>
    <xf numFmtId="0" fontId="3" fillId="0" borderId="14" xfId="0" applyFont="1" applyFill="1" applyBorder="1" applyAlignment="1">
      <alignment/>
    </xf>
    <xf numFmtId="174" fontId="3" fillId="0" borderId="19" xfId="0" applyNumberFormat="1" applyFont="1" applyFill="1" applyBorder="1" applyAlignment="1">
      <alignment vertical="center"/>
    </xf>
    <xf numFmtId="174" fontId="3" fillId="37" borderId="50" xfId="0" applyNumberFormat="1" applyFont="1" applyFill="1" applyBorder="1" applyAlignment="1">
      <alignment vertical="center"/>
    </xf>
    <xf numFmtId="174" fontId="3" fillId="0" borderId="51" xfId="0" applyNumberFormat="1" applyFont="1" applyFill="1" applyBorder="1" applyAlignment="1">
      <alignment/>
    </xf>
    <xf numFmtId="174" fontId="3" fillId="0" borderId="51" xfId="0" applyNumberFormat="1" applyFont="1" applyFill="1" applyBorder="1" applyAlignment="1">
      <alignment vertical="center"/>
    </xf>
    <xf numFmtId="174" fontId="3" fillId="37" borderId="51" xfId="0" applyNumberFormat="1" applyFont="1" applyFill="1" applyBorder="1" applyAlignment="1">
      <alignment vertical="center"/>
    </xf>
    <xf numFmtId="174" fontId="3" fillId="0" borderId="52" xfId="0" applyNumberFormat="1" applyFont="1" applyFill="1" applyBorder="1" applyAlignment="1">
      <alignment vertical="center"/>
    </xf>
    <xf numFmtId="176" fontId="3" fillId="37" borderId="0" xfId="0" applyNumberFormat="1" applyFont="1" applyFill="1" applyBorder="1" applyAlignment="1" applyProtection="1">
      <alignment horizontal="left" vertical="center"/>
      <protection/>
    </xf>
    <xf numFmtId="176" fontId="3" fillId="37" borderId="10" xfId="0" applyNumberFormat="1" applyFont="1" applyFill="1" applyBorder="1" applyAlignment="1" applyProtection="1">
      <alignment horizontal="right" vertical="center"/>
      <protection/>
    </xf>
    <xf numFmtId="175" fontId="3" fillId="37" borderId="48" xfId="0" applyNumberFormat="1" applyFont="1" applyFill="1" applyBorder="1" applyAlignment="1">
      <alignment horizontal="right"/>
    </xf>
    <xf numFmtId="2" fontId="4" fillId="0" borderId="17" xfId="0" applyNumberFormat="1" applyFont="1" applyFill="1" applyBorder="1" applyAlignment="1">
      <alignment horizontal="center"/>
    </xf>
    <xf numFmtId="175" fontId="3" fillId="0" borderId="16" xfId="0" applyNumberFormat="1" applyFont="1" applyFill="1" applyBorder="1" applyAlignment="1">
      <alignment horizontal="right"/>
    </xf>
    <xf numFmtId="175" fontId="3" fillId="0" borderId="53" xfId="0" applyNumberFormat="1" applyFont="1" applyFill="1" applyBorder="1" applyAlignment="1">
      <alignment horizontal="right"/>
    </xf>
    <xf numFmtId="175" fontId="3" fillId="0" borderId="21" xfId="0" applyNumberFormat="1" applyFont="1" applyFill="1" applyBorder="1" applyAlignment="1">
      <alignment horizontal="right"/>
    </xf>
    <xf numFmtId="175" fontId="3" fillId="0" borderId="45" xfId="0" applyNumberFormat="1" applyFont="1" applyFill="1" applyBorder="1" applyAlignment="1">
      <alignment horizontal="right"/>
    </xf>
    <xf numFmtId="175" fontId="3" fillId="0" borderId="13" xfId="0" applyNumberFormat="1" applyFont="1" applyFill="1" applyBorder="1" applyAlignment="1">
      <alignment horizontal="right"/>
    </xf>
    <xf numFmtId="0" fontId="3" fillId="0" borderId="19" xfId="0" applyFont="1" applyFill="1" applyBorder="1" applyAlignment="1">
      <alignment/>
    </xf>
    <xf numFmtId="0" fontId="17" fillId="0" borderId="19" xfId="0" applyFont="1" applyFill="1" applyBorder="1" applyAlignment="1">
      <alignment horizontal="center"/>
    </xf>
    <xf numFmtId="175" fontId="3" fillId="0" borderId="19" xfId="0" applyNumberFormat="1" applyFont="1" applyFill="1" applyBorder="1" applyAlignment="1">
      <alignment horizontal="right"/>
    </xf>
    <xf numFmtId="0" fontId="3" fillId="37" borderId="16" xfId="0" applyFont="1" applyFill="1" applyBorder="1" applyAlignment="1">
      <alignment/>
    </xf>
    <xf numFmtId="0" fontId="3" fillId="0" borderId="20" xfId="0" applyFont="1" applyFill="1" applyBorder="1" applyAlignment="1">
      <alignment vertical="center"/>
    </xf>
    <xf numFmtId="0" fontId="3" fillId="37" borderId="16" xfId="0" applyFont="1" applyFill="1" applyBorder="1" applyAlignment="1">
      <alignment vertical="center"/>
    </xf>
    <xf numFmtId="168" fontId="3" fillId="37" borderId="16" xfId="0" applyNumberFormat="1" applyFont="1" applyFill="1" applyBorder="1" applyAlignment="1">
      <alignment vertical="center"/>
    </xf>
    <xf numFmtId="168" fontId="3" fillId="0" borderId="19" xfId="0" applyNumberFormat="1" applyFont="1" applyFill="1" applyBorder="1" applyAlignment="1">
      <alignment vertical="center"/>
    </xf>
    <xf numFmtId="0" fontId="4" fillId="36" borderId="20" xfId="0" applyFont="1" applyFill="1" applyBorder="1" applyAlignment="1">
      <alignment horizontal="center" vertical="center"/>
    </xf>
    <xf numFmtId="171" fontId="3" fillId="0" borderId="14" xfId="0" applyNumberFormat="1" applyFont="1" applyFill="1" applyBorder="1" applyAlignment="1">
      <alignment horizontal="center" vertical="center"/>
    </xf>
    <xf numFmtId="175" fontId="4" fillId="0" borderId="18" xfId="0" applyNumberFormat="1" applyFont="1" applyFill="1" applyBorder="1" applyAlignment="1">
      <alignment horizontal="center" vertical="center"/>
    </xf>
    <xf numFmtId="10" fontId="3" fillId="0" borderId="21" xfId="0" applyNumberFormat="1" applyFont="1" applyBorder="1" applyAlignment="1">
      <alignment horizontal="center"/>
    </xf>
    <xf numFmtId="10" fontId="3" fillId="37" borderId="12" xfId="0" applyNumberFormat="1" applyFont="1" applyFill="1" applyBorder="1" applyAlignment="1">
      <alignment horizontal="center"/>
    </xf>
    <xf numFmtId="10" fontId="3" fillId="0" borderId="40" xfId="0" applyNumberFormat="1" applyFont="1" applyFill="1" applyBorder="1" applyAlignment="1">
      <alignment horizontal="center"/>
    </xf>
    <xf numFmtId="10" fontId="3" fillId="37" borderId="54" xfId="0" applyNumberFormat="1" applyFont="1" applyFill="1" applyBorder="1" applyAlignment="1">
      <alignment horizontal="center"/>
    </xf>
    <xf numFmtId="167" fontId="4" fillId="0" borderId="14" xfId="0" applyNumberFormat="1" applyFont="1" applyFill="1" applyBorder="1" applyAlignment="1">
      <alignment horizontal="center" vertical="center"/>
    </xf>
    <xf numFmtId="166" fontId="3" fillId="0" borderId="0" xfId="0" applyNumberFormat="1" applyFont="1" applyFill="1" applyBorder="1" applyAlignment="1">
      <alignment horizontal="right" vertical="center"/>
    </xf>
    <xf numFmtId="0" fontId="4" fillId="37" borderId="17" xfId="0" applyFont="1" applyFill="1" applyBorder="1" applyAlignment="1">
      <alignment horizontal="center" vertical="center"/>
    </xf>
    <xf numFmtId="0" fontId="4" fillId="37" borderId="18" xfId="0" applyFont="1" applyFill="1" applyBorder="1" applyAlignment="1">
      <alignment horizontal="center" vertical="center"/>
    </xf>
    <xf numFmtId="0" fontId="4" fillId="37" borderId="12" xfId="0" applyFont="1" applyFill="1" applyBorder="1" applyAlignment="1">
      <alignment horizontal="center" vertical="center"/>
    </xf>
    <xf numFmtId="0" fontId="4" fillId="37" borderId="20" xfId="0" applyFont="1" applyFill="1" applyBorder="1" applyAlignment="1">
      <alignment horizontal="center" vertical="center"/>
    </xf>
    <xf numFmtId="0" fontId="4" fillId="35" borderId="13" xfId="0" applyFont="1" applyFill="1" applyBorder="1" applyAlignment="1">
      <alignment horizontal="center" vertical="center"/>
    </xf>
    <xf numFmtId="2" fontId="3" fillId="0" borderId="20" xfId="59" applyNumberFormat="1" applyFont="1" applyFill="1" applyBorder="1">
      <alignment/>
      <protection/>
    </xf>
    <xf numFmtId="2" fontId="3" fillId="0" borderId="15" xfId="59" applyNumberFormat="1" applyFont="1" applyFill="1" applyBorder="1">
      <alignment/>
      <protection/>
    </xf>
    <xf numFmtId="2" fontId="3" fillId="0" borderId="15" xfId="59" applyNumberFormat="1" applyFont="1" applyFill="1" applyBorder="1" applyAlignment="1">
      <alignment horizontal="right"/>
      <protection/>
    </xf>
    <xf numFmtId="2" fontId="3" fillId="0" borderId="19" xfId="59" applyNumberFormat="1" applyFont="1" applyFill="1" applyBorder="1" applyAlignment="1">
      <alignment horizontal="right"/>
      <protection/>
    </xf>
    <xf numFmtId="2" fontId="3" fillId="37" borderId="0" xfId="59" applyNumberFormat="1" applyFont="1" applyFill="1" applyBorder="1">
      <alignment/>
      <protection/>
    </xf>
    <xf numFmtId="2" fontId="3" fillId="0" borderId="12" xfId="59" applyNumberFormat="1" applyFont="1" applyFill="1" applyBorder="1" applyAlignment="1">
      <alignment horizontal="right"/>
      <protection/>
    </xf>
    <xf numFmtId="2" fontId="3" fillId="0" borderId="10" xfId="59" applyNumberFormat="1" applyFont="1" applyFill="1" applyBorder="1" applyAlignment="1">
      <alignment horizontal="right"/>
      <protection/>
    </xf>
    <xf numFmtId="174" fontId="3" fillId="0" borderId="10" xfId="0" applyNumberFormat="1" applyFont="1" applyFill="1" applyBorder="1" applyAlignment="1">
      <alignment/>
    </xf>
    <xf numFmtId="174" fontId="3" fillId="37" borderId="13" xfId="0" applyNumberFormat="1" applyFont="1" applyFill="1" applyBorder="1" applyAlignment="1">
      <alignment/>
    </xf>
    <xf numFmtId="174" fontId="3" fillId="37" borderId="10" xfId="0" applyNumberFormat="1" applyFont="1" applyFill="1" applyBorder="1" applyAlignment="1">
      <alignment/>
    </xf>
    <xf numFmtId="174" fontId="3" fillId="0" borderId="10" xfId="0" applyNumberFormat="1" applyFont="1" applyFill="1" applyBorder="1" applyAlignment="1">
      <alignment/>
    </xf>
    <xf numFmtId="174" fontId="3" fillId="0" borderId="14" xfId="0" applyNumberFormat="1" applyFont="1" applyFill="1" applyBorder="1" applyAlignment="1">
      <alignment vertical="center"/>
    </xf>
    <xf numFmtId="174" fontId="3" fillId="0" borderId="12" xfId="0" applyNumberFormat="1" applyFont="1" applyFill="1" applyBorder="1" applyAlignment="1">
      <alignment vertical="center"/>
    </xf>
    <xf numFmtId="174" fontId="3" fillId="0" borderId="50" xfId="0" applyNumberFormat="1" applyFont="1" applyFill="1" applyBorder="1" applyAlignment="1">
      <alignment vertical="center"/>
    </xf>
    <xf numFmtId="174" fontId="3" fillId="37" borderId="51" xfId="0" applyNumberFormat="1" applyFont="1" applyFill="1" applyBorder="1" applyAlignment="1">
      <alignment/>
    </xf>
    <xf numFmtId="177" fontId="0" fillId="0" borderId="0" xfId="0" applyNumberFormat="1" applyFill="1" applyAlignment="1">
      <alignment vertical="center"/>
    </xf>
    <xf numFmtId="174" fontId="12" fillId="37" borderId="12" xfId="0" applyNumberFormat="1" applyFont="1" applyFill="1" applyBorder="1" applyAlignment="1">
      <alignment vertical="center"/>
    </xf>
    <xf numFmtId="174" fontId="12" fillId="37" borderId="0" xfId="0" applyNumberFormat="1" applyFont="1" applyFill="1" applyBorder="1" applyAlignment="1">
      <alignment/>
    </xf>
    <xf numFmtId="175" fontId="3" fillId="37" borderId="16" xfId="0" applyNumberFormat="1" applyFont="1" applyFill="1" applyBorder="1" applyAlignment="1">
      <alignment horizontal="right"/>
    </xf>
    <xf numFmtId="168" fontId="3" fillId="36"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3" fillId="37" borderId="10" xfId="0" applyNumberFormat="1" applyFont="1" applyFill="1" applyBorder="1" applyAlignment="1">
      <alignment vertical="center"/>
    </xf>
    <xf numFmtId="168" fontId="3" fillId="0" borderId="10" xfId="0" applyNumberFormat="1" applyFont="1" applyFill="1" applyBorder="1" applyAlignment="1">
      <alignment vertical="center"/>
    </xf>
    <xf numFmtId="167" fontId="3" fillId="37" borderId="18" xfId="0" applyNumberFormat="1" applyFont="1" applyFill="1" applyBorder="1" applyAlignment="1">
      <alignment horizontal="right" vertical="center"/>
    </xf>
    <xf numFmtId="167" fontId="3" fillId="37" borderId="17" xfId="0" applyNumberFormat="1" applyFont="1" applyFill="1" applyBorder="1" applyAlignment="1">
      <alignment horizontal="right" vertical="center"/>
    </xf>
    <xf numFmtId="167" fontId="0" fillId="0" borderId="0" xfId="0" applyNumberFormat="1" applyAlignment="1">
      <alignment/>
    </xf>
    <xf numFmtId="0" fontId="3" fillId="0" borderId="19" xfId="0" applyFont="1" applyFill="1" applyBorder="1" applyAlignment="1">
      <alignment/>
    </xf>
    <xf numFmtId="0" fontId="17" fillId="0" borderId="14" xfId="0" applyFont="1" applyFill="1" applyBorder="1" applyAlignment="1">
      <alignment horizontal="center"/>
    </xf>
    <xf numFmtId="167" fontId="3" fillId="0" borderId="15" xfId="0" applyNumberFormat="1" applyFont="1" applyFill="1" applyBorder="1" applyAlignment="1">
      <alignment/>
    </xf>
    <xf numFmtId="0" fontId="3" fillId="37" borderId="16" xfId="0" applyFont="1" applyFill="1" applyBorder="1" applyAlignment="1">
      <alignment/>
    </xf>
    <xf numFmtId="0" fontId="17" fillId="37" borderId="13" xfId="0" applyFont="1" applyFill="1" applyBorder="1" applyAlignment="1">
      <alignment horizontal="center"/>
    </xf>
    <xf numFmtId="167" fontId="3" fillId="37" borderId="17" xfId="0" applyNumberFormat="1" applyFont="1" applyFill="1" applyBorder="1" applyAlignment="1">
      <alignment/>
    </xf>
    <xf numFmtId="164" fontId="4" fillId="0" borderId="18" xfId="0" applyNumberFormat="1" applyFont="1" applyFill="1" applyBorder="1" applyAlignment="1">
      <alignment horizontal="center" vertical="center"/>
    </xf>
    <xf numFmtId="175" fontId="4" fillId="0" borderId="15" xfId="0" applyNumberFormat="1" applyFont="1" applyFill="1" applyBorder="1" applyAlignment="1">
      <alignment horizontal="center" vertical="center"/>
    </xf>
    <xf numFmtId="2" fontId="3" fillId="37" borderId="13" xfId="42" applyNumberFormat="1" applyFont="1" applyFill="1" applyBorder="1" applyAlignment="1" applyProtection="1">
      <alignment vertical="center"/>
      <protection/>
    </xf>
    <xf numFmtId="2" fontId="3" fillId="0" borderId="10" xfId="42" applyNumberFormat="1" applyFont="1" applyFill="1" applyBorder="1" applyAlignment="1" applyProtection="1">
      <alignment vertical="center"/>
      <protection/>
    </xf>
    <xf numFmtId="2" fontId="3" fillId="37" borderId="10" xfId="42" applyNumberFormat="1" applyFont="1" applyFill="1" applyBorder="1" applyAlignment="1" applyProtection="1">
      <alignment vertical="center"/>
      <protection/>
    </xf>
    <xf numFmtId="2" fontId="3" fillId="37" borderId="10" xfId="42" applyNumberFormat="1" applyFont="1" applyFill="1" applyBorder="1" applyAlignment="1" applyProtection="1">
      <alignment horizontal="right" vertical="center"/>
      <protection/>
    </xf>
    <xf numFmtId="2" fontId="3" fillId="0" borderId="14" xfId="42" applyNumberFormat="1" applyFont="1" applyFill="1" applyBorder="1" applyAlignment="1" applyProtection="1">
      <alignment vertical="center"/>
      <protection/>
    </xf>
    <xf numFmtId="2" fontId="12" fillId="37" borderId="13" xfId="59" applyNumberFormat="1" applyFont="1" applyFill="1" applyBorder="1" applyAlignment="1">
      <alignment horizontal="left"/>
      <protection/>
    </xf>
    <xf numFmtId="2" fontId="12" fillId="0" borderId="10" xfId="59" applyNumberFormat="1" applyFont="1" applyFill="1" applyBorder="1" applyAlignment="1">
      <alignment horizontal="left"/>
      <protection/>
    </xf>
    <xf numFmtId="2" fontId="12" fillId="37" borderId="10" xfId="59" applyNumberFormat="1" applyFont="1" applyFill="1" applyBorder="1" applyAlignment="1">
      <alignment horizontal="left"/>
      <protection/>
    </xf>
    <xf numFmtId="2" fontId="12" fillId="0" borderId="14" xfId="59" applyNumberFormat="1" applyFont="1" applyFill="1" applyBorder="1" applyAlignment="1">
      <alignment horizontal="left"/>
      <protection/>
    </xf>
    <xf numFmtId="2" fontId="12" fillId="37" borderId="14" xfId="59" applyNumberFormat="1" applyFont="1" applyFill="1" applyBorder="1" applyAlignment="1">
      <alignment horizontal="left"/>
      <protection/>
    </xf>
    <xf numFmtId="0" fontId="4" fillId="0" borderId="0" xfId="0" applyFont="1" applyFill="1" applyBorder="1" applyAlignment="1">
      <alignment wrapText="1"/>
    </xf>
    <xf numFmtId="0" fontId="3" fillId="0" borderId="0" xfId="0" applyFont="1" applyFill="1" applyBorder="1" applyAlignment="1" quotePrefix="1">
      <alignment horizontal="center" vertical="center" wrapText="1"/>
    </xf>
    <xf numFmtId="168" fontId="3" fillId="37" borderId="5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15" xfId="0" applyNumberFormat="1" applyFont="1" applyFill="1" applyBorder="1" applyAlignment="1">
      <alignment wrapText="1"/>
    </xf>
    <xf numFmtId="0" fontId="4" fillId="37" borderId="12" xfId="0" applyFont="1" applyFill="1" applyBorder="1" applyAlignment="1">
      <alignment horizontal="left" vertical="center"/>
    </xf>
    <xf numFmtId="168" fontId="3" fillId="37" borderId="0" xfId="0" applyNumberFormat="1" applyFont="1" applyFill="1" applyBorder="1" applyAlignment="1">
      <alignment horizontal="right" vertical="center"/>
    </xf>
    <xf numFmtId="168" fontId="3" fillId="37" borderId="10" xfId="0" applyNumberFormat="1" applyFont="1" applyFill="1" applyBorder="1" applyAlignment="1">
      <alignment horizontal="right" vertical="center"/>
    </xf>
    <xf numFmtId="0" fontId="4" fillId="0" borderId="0" xfId="0" applyFont="1" applyBorder="1" applyAlignment="1">
      <alignment horizontal="center" textRotation="90" wrapText="1"/>
    </xf>
    <xf numFmtId="0" fontId="7" fillId="0" borderId="0" xfId="0" applyFont="1" applyAlignment="1">
      <alignment horizontal="center" vertical="top" wrapText="1"/>
    </xf>
    <xf numFmtId="0" fontId="4" fillId="35" borderId="0" xfId="0" applyFont="1" applyFill="1" applyBorder="1" applyAlignment="1">
      <alignment horizontal="center"/>
    </xf>
    <xf numFmtId="0" fontId="4" fillId="35" borderId="10" xfId="0" applyFont="1" applyFill="1" applyBorder="1" applyAlignment="1">
      <alignment horizontal="center"/>
    </xf>
    <xf numFmtId="0" fontId="4" fillId="0" borderId="19" xfId="0" applyFont="1" applyFill="1" applyBorder="1" applyAlignment="1">
      <alignment horizontal="center"/>
    </xf>
    <xf numFmtId="4" fontId="9" fillId="41" borderId="0" xfId="0" applyNumberFormat="1" applyFont="1" applyFill="1" applyBorder="1" applyAlignment="1">
      <alignment horizontal="right" vertical="center"/>
    </xf>
    <xf numFmtId="175" fontId="3" fillId="0" borderId="16" xfId="0" applyNumberFormat="1" applyFont="1" applyFill="1" applyBorder="1" applyAlignment="1">
      <alignment horizontal="right"/>
    </xf>
    <xf numFmtId="169" fontId="3" fillId="0" borderId="17" xfId="0" applyNumberFormat="1" applyFont="1" applyBorder="1" applyAlignment="1">
      <alignment/>
    </xf>
    <xf numFmtId="0" fontId="3" fillId="37" borderId="14" xfId="0" applyFont="1" applyFill="1" applyBorder="1" applyAlignment="1">
      <alignment/>
    </xf>
    <xf numFmtId="175" fontId="3" fillId="37" borderId="19" xfId="0" applyNumberFormat="1" applyFont="1" applyFill="1" applyBorder="1" applyAlignment="1">
      <alignment horizontal="right"/>
    </xf>
    <xf numFmtId="0" fontId="0" fillId="37" borderId="14" xfId="0" applyNumberFormat="1" applyFont="1" applyFill="1" applyBorder="1" applyAlignment="1">
      <alignment/>
    </xf>
    <xf numFmtId="169" fontId="3" fillId="37" borderId="15" xfId="0" applyNumberFormat="1" applyFont="1" applyFill="1" applyBorder="1" applyAlignment="1">
      <alignment/>
    </xf>
    <xf numFmtId="10" fontId="12" fillId="0" borderId="12" xfId="0" applyNumberFormat="1" applyFont="1" applyFill="1" applyBorder="1" applyAlignment="1">
      <alignment horizontal="center"/>
    </xf>
    <xf numFmtId="10" fontId="3" fillId="37" borderId="51" xfId="0" applyNumberFormat="1" applyFont="1" applyFill="1" applyBorder="1" applyAlignment="1">
      <alignment horizontal="center"/>
    </xf>
    <xf numFmtId="10" fontId="3" fillId="37" borderId="20" xfId="0" applyNumberFormat="1" applyFont="1" applyFill="1" applyBorder="1" applyAlignment="1">
      <alignment horizontal="center"/>
    </xf>
    <xf numFmtId="10" fontId="3" fillId="0" borderId="20" xfId="0" applyNumberFormat="1" applyFont="1" applyFill="1" applyBorder="1" applyAlignment="1">
      <alignment horizontal="center"/>
    </xf>
    <xf numFmtId="0" fontId="0" fillId="0" borderId="0" xfId="0" applyAlignment="1">
      <alignment wrapText="1"/>
    </xf>
    <xf numFmtId="0" fontId="0" fillId="0" borderId="0" xfId="0" applyBorder="1" applyAlignment="1">
      <alignment wrapText="1"/>
    </xf>
    <xf numFmtId="0" fontId="67" fillId="42" borderId="55" xfId="0" applyFont="1" applyFill="1" applyBorder="1" applyAlignment="1">
      <alignment horizontal="center" vertical="center" wrapText="1"/>
    </xf>
    <xf numFmtId="0" fontId="68" fillId="0" borderId="0" xfId="0" applyFont="1" applyBorder="1" applyAlignment="1">
      <alignment horizontal="center" vertical="center" wrapText="1"/>
    </xf>
    <xf numFmtId="0" fontId="65" fillId="42" borderId="56" xfId="0" applyFont="1" applyFill="1" applyBorder="1" applyAlignment="1">
      <alignment horizontal="center" vertical="center" wrapText="1"/>
    </xf>
    <xf numFmtId="0" fontId="65" fillId="42" borderId="57" xfId="0" applyFont="1" applyFill="1" applyBorder="1" applyAlignment="1">
      <alignment horizontal="center" vertical="center" wrapText="1"/>
    </xf>
    <xf numFmtId="0" fontId="67" fillId="42" borderId="57" xfId="0" applyFont="1" applyFill="1" applyBorder="1" applyAlignment="1">
      <alignment horizontal="center" vertical="center" wrapText="1"/>
    </xf>
    <xf numFmtId="0" fontId="65" fillId="0" borderId="57" xfId="0" applyFont="1" applyBorder="1" applyAlignment="1">
      <alignment horizontal="center" vertical="center" wrapText="1"/>
    </xf>
    <xf numFmtId="0" fontId="67" fillId="42" borderId="58" xfId="0" applyFont="1" applyFill="1" applyBorder="1" applyAlignment="1">
      <alignment horizontal="center" vertical="center" wrapText="1"/>
    </xf>
    <xf numFmtId="0" fontId="68" fillId="42" borderId="59" xfId="0" applyFont="1" applyFill="1" applyBorder="1" applyAlignment="1">
      <alignment wrapText="1"/>
    </xf>
    <xf numFmtId="0" fontId="68" fillId="0" borderId="0" xfId="0" applyFont="1" applyBorder="1" applyAlignment="1">
      <alignment wrapText="1"/>
    </xf>
    <xf numFmtId="0" fontId="65" fillId="42" borderId="60" xfId="0" applyFont="1" applyFill="1" applyBorder="1" applyAlignment="1">
      <alignment/>
    </xf>
    <xf numFmtId="9" fontId="0" fillId="42" borderId="0" xfId="65" applyFont="1" applyFill="1" applyBorder="1" applyAlignment="1">
      <alignment/>
    </xf>
    <xf numFmtId="9" fontId="0" fillId="42" borderId="61" xfId="65" applyFont="1" applyFill="1" applyBorder="1" applyAlignment="1">
      <alignment/>
    </xf>
    <xf numFmtId="9" fontId="0" fillId="0" borderId="0" xfId="65" applyFont="1" applyBorder="1" applyAlignment="1">
      <alignment/>
    </xf>
    <xf numFmtId="9" fontId="0" fillId="0" borderId="61" xfId="0" applyNumberFormat="1" applyBorder="1" applyAlignment="1">
      <alignment/>
    </xf>
    <xf numFmtId="9" fontId="0" fillId="43" borderId="61" xfId="0" applyNumberFormat="1" applyFill="1" applyBorder="1" applyAlignment="1">
      <alignment/>
    </xf>
    <xf numFmtId="9" fontId="0" fillId="39" borderId="0" xfId="65" applyFont="1" applyFill="1" applyBorder="1" applyAlignment="1">
      <alignment/>
    </xf>
    <xf numFmtId="9" fontId="0" fillId="14" borderId="0" xfId="65" applyFont="1" applyFill="1" applyBorder="1" applyAlignment="1">
      <alignment/>
    </xf>
    <xf numFmtId="9" fontId="0" fillId="43" borderId="61" xfId="65" applyFont="1" applyFill="1" applyBorder="1" applyAlignment="1">
      <alignment/>
    </xf>
    <xf numFmtId="0" fontId="65" fillId="42" borderId="60" xfId="0" applyFont="1" applyFill="1" applyBorder="1" applyAlignment="1">
      <alignment wrapText="1"/>
    </xf>
    <xf numFmtId="9" fontId="0" fillId="42" borderId="0" xfId="65" applyFont="1" applyFill="1" applyBorder="1" applyAlignment="1">
      <alignment wrapText="1"/>
    </xf>
    <xf numFmtId="0" fontId="68" fillId="42" borderId="62" xfId="0" applyFont="1" applyFill="1" applyBorder="1" applyAlignment="1">
      <alignment wrapText="1"/>
    </xf>
    <xf numFmtId="0" fontId="65" fillId="42" borderId="63" xfId="0" applyFont="1" applyFill="1" applyBorder="1" applyAlignment="1">
      <alignment wrapText="1"/>
    </xf>
    <xf numFmtId="9" fontId="0" fillId="42" borderId="64" xfId="65" applyFont="1" applyFill="1" applyBorder="1" applyAlignment="1">
      <alignment wrapText="1"/>
    </xf>
    <xf numFmtId="9" fontId="0" fillId="14" borderId="64" xfId="65" applyFont="1" applyFill="1" applyBorder="1" applyAlignment="1">
      <alignment/>
    </xf>
    <xf numFmtId="9" fontId="0" fillId="43" borderId="65" xfId="65" applyFont="1" applyFill="1" applyBorder="1" applyAlignment="1">
      <alignment/>
    </xf>
    <xf numFmtId="9" fontId="0" fillId="0" borderId="64" xfId="65" applyFont="1" applyBorder="1" applyAlignment="1">
      <alignment/>
    </xf>
    <xf numFmtId="9" fontId="0" fillId="0" borderId="65" xfId="0" applyNumberFormat="1" applyBorder="1" applyAlignment="1">
      <alignment/>
    </xf>
    <xf numFmtId="10" fontId="3" fillId="0" borderId="54" xfId="0" applyNumberFormat="1" applyFont="1" applyFill="1" applyBorder="1" applyAlignment="1">
      <alignment horizontal="center"/>
    </xf>
    <xf numFmtId="10" fontId="12" fillId="37" borderId="18" xfId="0" applyNumberFormat="1" applyFont="1" applyFill="1" applyBorder="1" applyAlignment="1">
      <alignment horizontal="center"/>
    </xf>
    <xf numFmtId="167" fontId="0" fillId="0" borderId="0" xfId="56" applyNumberFormat="1" applyFont="1">
      <alignment/>
      <protection/>
    </xf>
    <xf numFmtId="10" fontId="12" fillId="0" borderId="17" xfId="0" applyNumberFormat="1" applyFont="1" applyBorder="1" applyAlignment="1">
      <alignment horizontal="center"/>
    </xf>
    <xf numFmtId="0" fontId="4" fillId="35" borderId="0" xfId="0" applyFont="1" applyFill="1" applyBorder="1" applyAlignment="1">
      <alignment horizontal="center" vertical="top" wrapText="1"/>
    </xf>
    <xf numFmtId="0" fontId="0" fillId="0" borderId="0" xfId="0" applyFont="1" applyAlignment="1">
      <alignment horizontal="left"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7"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xf>
    <xf numFmtId="0" fontId="3" fillId="0" borderId="0" xfId="0" applyFont="1" applyAlignment="1" quotePrefix="1">
      <alignment vertical="top" wrapText="1"/>
    </xf>
    <xf numFmtId="0" fontId="4" fillId="0" borderId="0" xfId="0" applyFont="1" applyBorder="1" applyAlignment="1">
      <alignment wrapText="1"/>
    </xf>
    <xf numFmtId="0" fontId="4" fillId="0" borderId="0" xfId="0" applyFont="1" applyBorder="1" applyAlignment="1">
      <alignment wrapText="1"/>
    </xf>
    <xf numFmtId="0" fontId="15" fillId="0" borderId="0" xfId="0" applyFont="1" applyFill="1" applyBorder="1" applyAlignment="1">
      <alignment horizontal="center" vertical="center" textRotation="90" wrapText="1"/>
    </xf>
    <xf numFmtId="0" fontId="7" fillId="35" borderId="21" xfId="0" applyFont="1" applyFill="1" applyBorder="1" applyAlignment="1">
      <alignment horizontal="center" vertical="center"/>
    </xf>
    <xf numFmtId="0" fontId="7" fillId="35" borderId="12" xfId="0" applyFont="1" applyFill="1" applyBorder="1" applyAlignment="1">
      <alignment horizontal="center" vertical="center"/>
    </xf>
    <xf numFmtId="0" fontId="7" fillId="35" borderId="20" xfId="0" applyFont="1" applyFill="1" applyBorder="1" applyAlignment="1">
      <alignment horizontal="center" vertical="center"/>
    </xf>
    <xf numFmtId="0" fontId="4" fillId="35" borderId="21"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6"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19" xfId="0" applyFont="1" applyFill="1" applyBorder="1" applyAlignment="1">
      <alignment horizontal="center" vertical="center"/>
    </xf>
    <xf numFmtId="0" fontId="5" fillId="0" borderId="0" xfId="0" applyFont="1" applyBorder="1" applyAlignment="1">
      <alignment horizontal="center" vertical="top" wrapText="1"/>
    </xf>
    <xf numFmtId="0" fontId="7" fillId="0" borderId="0" xfId="0" applyFont="1" applyBorder="1" applyAlignment="1">
      <alignment horizontal="center" vertical="center"/>
    </xf>
    <xf numFmtId="0" fontId="3" fillId="0" borderId="19" xfId="0" applyFont="1" applyFill="1" applyBorder="1" applyAlignment="1">
      <alignment horizontal="right" vertical="center"/>
    </xf>
    <xf numFmtId="0" fontId="3" fillId="0" borderId="19" xfId="0" applyFont="1" applyFill="1" applyBorder="1" applyAlignment="1">
      <alignment horizontal="right" vertical="center"/>
    </xf>
    <xf numFmtId="0" fontId="4" fillId="0" borderId="10" xfId="59" applyFont="1" applyBorder="1" applyAlignment="1">
      <alignment textRotation="90" wrapText="1"/>
      <protection/>
    </xf>
    <xf numFmtId="0" fontId="4" fillId="0" borderId="0" xfId="59" applyFont="1" applyAlignment="1">
      <alignment wrapText="1"/>
      <protection/>
    </xf>
    <xf numFmtId="0" fontId="6" fillId="0" borderId="0" xfId="59" applyFont="1" applyBorder="1" applyAlignment="1">
      <alignment horizontal="left" vertical="top"/>
      <protection/>
    </xf>
    <xf numFmtId="0" fontId="5" fillId="0" borderId="0" xfId="59" applyFont="1" applyBorder="1" applyAlignment="1">
      <alignment horizontal="center" vertical="top" wrapText="1"/>
      <protection/>
    </xf>
    <xf numFmtId="0" fontId="7" fillId="0" borderId="0" xfId="59" applyFont="1" applyBorder="1" applyAlignment="1">
      <alignment horizontal="center" vertical="top" wrapText="1"/>
      <protection/>
    </xf>
    <xf numFmtId="0" fontId="3" fillId="0" borderId="0" xfId="59" applyFont="1" applyBorder="1" applyAlignment="1">
      <alignment horizontal="center" vertical="top" wrapText="1"/>
      <protection/>
    </xf>
    <xf numFmtId="0" fontId="4" fillId="0" borderId="0" xfId="0" applyFont="1" applyBorder="1" applyAlignment="1">
      <alignment horizontal="center" textRotation="90" wrapText="1"/>
    </xf>
    <xf numFmtId="0" fontId="5" fillId="0" borderId="0" xfId="0" applyFont="1" applyAlignment="1">
      <alignment horizontal="center" vertical="top" wrapText="1"/>
    </xf>
    <xf numFmtId="0" fontId="3" fillId="0" borderId="19" xfId="0" applyFont="1" applyBorder="1" applyAlignment="1">
      <alignment horizontal="right" vertical="center"/>
    </xf>
    <xf numFmtId="0" fontId="7" fillId="0" borderId="0" xfId="0" applyFont="1" applyAlignment="1">
      <alignment horizontal="center" vertical="top" wrapText="1"/>
    </xf>
    <xf numFmtId="0" fontId="3" fillId="0" borderId="0" xfId="0" applyFont="1" applyAlignment="1">
      <alignment wrapText="1"/>
    </xf>
    <xf numFmtId="0" fontId="3" fillId="0" borderId="0" xfId="0" applyFont="1" applyAlignment="1">
      <alignment wrapText="1"/>
    </xf>
    <xf numFmtId="0" fontId="7" fillId="0" borderId="0" xfId="0" applyFont="1" applyFill="1" applyBorder="1" applyAlignment="1">
      <alignment horizontal="center" vertical="center" wrapText="1"/>
    </xf>
    <xf numFmtId="0" fontId="4" fillId="0" borderId="10" xfId="0" applyFont="1" applyBorder="1" applyAlignment="1">
      <alignment horizontal="center" textRotation="90" wrapText="1"/>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4" fillId="0" borderId="0" xfId="0" applyFont="1" applyBorder="1" applyAlignment="1">
      <alignment horizontal="left"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vertical="top" wrapText="1"/>
    </xf>
    <xf numFmtId="0" fontId="4" fillId="35" borderId="12" xfId="0" applyFont="1" applyFill="1" applyBorder="1" applyAlignment="1">
      <alignment horizontal="center"/>
    </xf>
    <xf numFmtId="0" fontId="4" fillId="35" borderId="0" xfId="0" applyFont="1" applyFill="1" applyBorder="1" applyAlignment="1">
      <alignment horizontal="center"/>
    </xf>
    <xf numFmtId="0" fontId="4" fillId="35" borderId="10" xfId="0" applyFont="1" applyFill="1" applyBorder="1" applyAlignment="1">
      <alignment horizontal="center"/>
    </xf>
    <xf numFmtId="0" fontId="4" fillId="35" borderId="66" xfId="0" applyFont="1" applyFill="1" applyBorder="1" applyAlignment="1">
      <alignment horizontal="center"/>
    </xf>
    <xf numFmtId="0" fontId="4" fillId="35" borderId="24" xfId="0" applyFont="1" applyFill="1" applyBorder="1" applyAlignment="1">
      <alignment horizontal="center"/>
    </xf>
    <xf numFmtId="0" fontId="4" fillId="35" borderId="21" xfId="0" applyFont="1" applyFill="1" applyBorder="1" applyAlignment="1">
      <alignment horizontal="center" wrapText="1"/>
    </xf>
    <xf numFmtId="0" fontId="4" fillId="35" borderId="16" xfId="0" applyFont="1" applyFill="1" applyBorder="1" applyAlignment="1">
      <alignment horizontal="center" wrapText="1"/>
    </xf>
    <xf numFmtId="0" fontId="4" fillId="35" borderId="13" xfId="0" applyFont="1" applyFill="1" applyBorder="1" applyAlignment="1">
      <alignment horizontal="center" wrapText="1"/>
    </xf>
    <xf numFmtId="0" fontId="3" fillId="35" borderId="12" xfId="0" applyFont="1" applyFill="1" applyBorder="1" applyAlignment="1">
      <alignment horizontal="center" vertical="top" wrapText="1"/>
    </xf>
    <xf numFmtId="0" fontId="3" fillId="35" borderId="0" xfId="0" applyFont="1" applyFill="1" applyBorder="1" applyAlignment="1">
      <alignment horizontal="center" vertical="top" wrapText="1"/>
    </xf>
    <xf numFmtId="0" fontId="3" fillId="35" borderId="10" xfId="0" applyFont="1" applyFill="1" applyBorder="1" applyAlignment="1">
      <alignment horizontal="center" vertical="top" wrapText="1"/>
    </xf>
    <xf numFmtId="0" fontId="4" fillId="35" borderId="21" xfId="0" applyFont="1" applyFill="1" applyBorder="1" applyAlignment="1">
      <alignment horizontal="center" vertical="top" wrapText="1"/>
    </xf>
    <xf numFmtId="0" fontId="4" fillId="35" borderId="16" xfId="0" applyFont="1" applyFill="1" applyBorder="1" applyAlignment="1">
      <alignment horizontal="center" vertical="top" wrapText="1"/>
    </xf>
    <xf numFmtId="0" fontId="4" fillId="35" borderId="13"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35" borderId="0" xfId="0" applyFont="1" applyFill="1" applyBorder="1" applyAlignment="1">
      <alignment horizontal="center" vertical="top" wrapText="1"/>
    </xf>
    <xf numFmtId="0" fontId="4" fillId="35" borderId="10" xfId="0" applyFont="1" applyFill="1" applyBorder="1" applyAlignment="1">
      <alignment horizontal="center" vertical="top" wrapText="1"/>
    </xf>
    <xf numFmtId="0" fontId="4" fillId="0" borderId="10" xfId="0" applyFont="1" applyBorder="1" applyAlignment="1">
      <alignment horizontal="center" textRotation="90" wrapText="1"/>
    </xf>
    <xf numFmtId="0" fontId="8" fillId="35" borderId="16"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8" fillId="35" borderId="0"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7" fillId="0" borderId="0" xfId="0" applyFont="1" applyBorder="1" applyAlignment="1">
      <alignment horizontal="center" vertical="center" wrapText="1"/>
    </xf>
    <xf numFmtId="0" fontId="3" fillId="0" borderId="19" xfId="0" applyFont="1" applyBorder="1" applyAlignment="1">
      <alignment horizontal="right" vertical="center"/>
    </xf>
    <xf numFmtId="0" fontId="0" fillId="0" borderId="13" xfId="0" applyBorder="1" applyAlignment="1">
      <alignment/>
    </xf>
    <xf numFmtId="0" fontId="0" fillId="0" borderId="0" xfId="0" applyAlignment="1">
      <alignment/>
    </xf>
    <xf numFmtId="0" fontId="0" fillId="0" borderId="10" xfId="0" applyBorder="1" applyAlignment="1">
      <alignment/>
    </xf>
    <xf numFmtId="0" fontId="5" fillId="0" borderId="0" xfId="0" applyFont="1" applyBorder="1" applyAlignment="1" quotePrefix="1">
      <alignment horizontal="left" vertical="top"/>
    </xf>
    <xf numFmtId="0" fontId="5" fillId="0" borderId="0" xfId="0" applyFont="1" applyBorder="1" applyAlignment="1">
      <alignment horizontal="center" vertical="top"/>
    </xf>
    <xf numFmtId="0" fontId="0" fillId="0" borderId="19" xfId="0" applyFont="1" applyBorder="1" applyAlignment="1">
      <alignment horizontal="right" vertical="center"/>
    </xf>
    <xf numFmtId="0" fontId="3" fillId="0" borderId="0" xfId="0" applyFont="1" applyBorder="1" applyAlignment="1">
      <alignment horizontal="left" vertical="top" wrapText="1"/>
    </xf>
    <xf numFmtId="0" fontId="4" fillId="0" borderId="0" xfId="0" applyFont="1" applyFill="1" applyBorder="1" applyAlignment="1">
      <alignment horizontal="left" wrapText="1"/>
    </xf>
    <xf numFmtId="0" fontId="4" fillId="35" borderId="21"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4" fillId="0" borderId="0" xfId="0" applyFont="1" applyAlignment="1">
      <alignment horizontal="left" vertical="top" wrapText="1"/>
    </xf>
    <xf numFmtId="0" fontId="5" fillId="0" borderId="0" xfId="0" applyFont="1" applyAlignment="1">
      <alignment horizontal="center" wrapText="1"/>
    </xf>
    <xf numFmtId="0" fontId="4" fillId="35" borderId="21" xfId="0" applyFont="1" applyFill="1" applyBorder="1" applyAlignment="1">
      <alignment horizontal="center" vertical="center" wrapText="1"/>
    </xf>
    <xf numFmtId="0" fontId="4" fillId="35" borderId="45" xfId="0" applyFont="1" applyFill="1" applyBorder="1" applyAlignment="1">
      <alignment horizontal="center" vertical="center" wrapText="1"/>
    </xf>
    <xf numFmtId="0" fontId="4" fillId="35" borderId="53" xfId="0" applyFont="1" applyFill="1" applyBorder="1" applyAlignment="1">
      <alignment horizontal="center" vertical="center" wrapText="1"/>
    </xf>
    <xf numFmtId="0" fontId="4" fillId="0" borderId="0" xfId="0" applyFont="1" applyBorder="1" applyAlignment="1">
      <alignment horizontal="center" textRotation="90" wrapText="1"/>
    </xf>
    <xf numFmtId="0" fontId="7" fillId="35" borderId="16" xfId="0" applyFont="1" applyFill="1" applyBorder="1" applyAlignment="1">
      <alignment horizontal="center" vertical="center"/>
    </xf>
    <xf numFmtId="0" fontId="7" fillId="35" borderId="0" xfId="0" applyFont="1" applyFill="1" applyBorder="1" applyAlignment="1">
      <alignment horizontal="center" vertical="center"/>
    </xf>
    <xf numFmtId="0" fontId="4" fillId="0" borderId="0" xfId="0" applyFont="1" applyFill="1" applyBorder="1" applyAlignment="1">
      <alignment horizontal="left" wrapText="1"/>
    </xf>
    <xf numFmtId="0" fontId="5" fillId="0" borderId="19" xfId="0" applyFont="1" applyBorder="1" applyAlignment="1">
      <alignment horizontal="center" vertical="top"/>
    </xf>
    <xf numFmtId="0" fontId="7" fillId="35" borderId="13" xfId="0" applyFont="1" applyFill="1" applyBorder="1" applyAlignment="1">
      <alignment horizontal="center" vertical="center"/>
    </xf>
    <xf numFmtId="0" fontId="4" fillId="0" borderId="0" xfId="0" applyFont="1" applyFill="1" applyBorder="1" applyAlignment="1">
      <alignment horizontal="left" vertical="top" wrapText="1"/>
    </xf>
    <xf numFmtId="0" fontId="4" fillId="35" borderId="0" xfId="0" applyFont="1" applyFill="1" applyBorder="1" applyAlignment="1">
      <alignment horizontal="center" vertical="top" wrapText="1"/>
    </xf>
    <xf numFmtId="0" fontId="4" fillId="35" borderId="10" xfId="0" applyFont="1" applyFill="1" applyBorder="1" applyAlignment="1">
      <alignment horizontal="center" vertical="top" wrapText="1"/>
    </xf>
    <xf numFmtId="0" fontId="3" fillId="35" borderId="66"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15" fillId="35" borderId="22" xfId="0" applyFont="1" applyFill="1" applyBorder="1" applyAlignment="1">
      <alignment horizontal="center" vertical="center" wrapText="1"/>
    </xf>
    <xf numFmtId="0" fontId="15" fillId="35" borderId="23" xfId="0" applyFont="1" applyFill="1" applyBorder="1" applyAlignment="1">
      <alignment horizontal="center" vertical="center" wrapText="1"/>
    </xf>
    <xf numFmtId="0" fontId="15" fillId="35" borderId="28" xfId="0" applyFont="1" applyFill="1" applyBorder="1" applyAlignment="1">
      <alignment horizontal="center" vertical="center" wrapText="1"/>
    </xf>
    <xf numFmtId="0" fontId="15" fillId="35" borderId="34" xfId="0" applyFont="1" applyFill="1" applyBorder="1" applyAlignment="1">
      <alignment horizontal="center" vertical="center" wrapText="1"/>
    </xf>
    <xf numFmtId="9" fontId="15" fillId="35" borderId="27" xfId="0" applyNumberFormat="1" applyFont="1" applyFill="1" applyBorder="1" applyAlignment="1">
      <alignment horizontal="center" vertical="center" wrapText="1"/>
    </xf>
    <xf numFmtId="9" fontId="15" fillId="35" borderId="26" xfId="0" applyNumberFormat="1" applyFont="1" applyFill="1" applyBorder="1" applyAlignment="1">
      <alignment horizontal="center" vertical="center" wrapText="1"/>
    </xf>
    <xf numFmtId="0" fontId="3" fillId="0" borderId="0" xfId="0" applyFont="1" applyFill="1" applyBorder="1" applyAlignment="1">
      <alignment horizontal="left" vertical="top" wrapText="1"/>
    </xf>
    <xf numFmtId="0" fontId="3" fillId="35" borderId="12"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0" xfId="0" applyFont="1" applyFill="1" applyBorder="1" applyAlignment="1">
      <alignment horizontal="center" vertical="center"/>
    </xf>
    <xf numFmtId="0" fontId="4" fillId="35" borderId="40" xfId="0" applyFont="1" applyFill="1" applyBorder="1" applyAlignment="1">
      <alignment horizontal="center" vertical="center"/>
    </xf>
    <xf numFmtId="0" fontId="4" fillId="35" borderId="41" xfId="0" applyFont="1" applyFill="1" applyBorder="1" applyAlignment="1">
      <alignment horizontal="center" vertical="center"/>
    </xf>
    <xf numFmtId="0" fontId="4" fillId="35" borderId="11" xfId="0" applyFont="1" applyFill="1" applyBorder="1" applyAlignment="1">
      <alignment horizontal="center" vertical="center"/>
    </xf>
    <xf numFmtId="0" fontId="4" fillId="0" borderId="0" xfId="0" applyFont="1" applyBorder="1" applyAlignment="1">
      <alignment horizontal="left" vertical="top" wrapText="1"/>
    </xf>
    <xf numFmtId="0" fontId="4" fillId="35" borderId="27" xfId="0" applyFont="1" applyFill="1" applyBorder="1" applyAlignment="1">
      <alignment horizontal="center" vertical="top" wrapText="1"/>
    </xf>
    <xf numFmtId="0" fontId="4" fillId="35" borderId="26" xfId="0" applyFont="1" applyFill="1" applyBorder="1" applyAlignment="1">
      <alignment horizontal="center" vertical="top" wrapText="1"/>
    </xf>
    <xf numFmtId="0" fontId="9" fillId="35" borderId="12"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35" borderId="12" xfId="0" applyFont="1" applyFill="1" applyBorder="1" applyAlignment="1">
      <alignment horizontal="center" vertical="center"/>
    </xf>
    <xf numFmtId="0" fontId="9" fillId="35" borderId="0" xfId="0" applyFont="1" applyFill="1" applyBorder="1" applyAlignment="1">
      <alignment horizontal="center" vertical="center"/>
    </xf>
    <xf numFmtId="0" fontId="9" fillId="35" borderId="10" xfId="0" applyFont="1" applyFill="1" applyBorder="1" applyAlignment="1">
      <alignment horizontal="center" vertical="center"/>
    </xf>
    <xf numFmtId="0" fontId="4" fillId="0" borderId="16" xfId="0" applyFont="1" applyBorder="1" applyAlignment="1">
      <alignment horizontal="left" wrapText="1"/>
    </xf>
    <xf numFmtId="0" fontId="4" fillId="0" borderId="0" xfId="0" applyFont="1" applyBorder="1" applyAlignment="1">
      <alignment vertical="top" wrapText="1"/>
    </xf>
    <xf numFmtId="0" fontId="4" fillId="0" borderId="16" xfId="0" applyFont="1" applyBorder="1" applyAlignment="1">
      <alignment horizontal="left" wrapText="1"/>
    </xf>
    <xf numFmtId="0" fontId="4" fillId="35" borderId="13" xfId="0" applyFont="1" applyFill="1" applyBorder="1" applyAlignment="1">
      <alignment horizontal="center" vertical="center"/>
    </xf>
    <xf numFmtId="0" fontId="4" fillId="35" borderId="10" xfId="0" applyFont="1" applyFill="1" applyBorder="1" applyAlignment="1">
      <alignment horizontal="center" vertical="center"/>
    </xf>
    <xf numFmtId="0" fontId="3" fillId="35" borderId="22" xfId="0" applyFont="1" applyFill="1" applyBorder="1" applyAlignment="1">
      <alignment horizontal="center" vertical="top" wrapText="1"/>
    </xf>
    <xf numFmtId="0" fontId="3" fillId="35" borderId="23" xfId="0" applyFont="1" applyFill="1" applyBorder="1" applyAlignment="1">
      <alignment horizontal="center" vertical="top" wrapText="1"/>
    </xf>
    <xf numFmtId="0" fontId="3" fillId="35" borderId="27" xfId="0" applyFont="1" applyFill="1" applyBorder="1" applyAlignment="1">
      <alignment horizontal="center" vertical="top" wrapText="1"/>
    </xf>
    <xf numFmtId="0" fontId="3" fillId="35" borderId="26" xfId="0" applyFont="1" applyFill="1" applyBorder="1" applyAlignment="1">
      <alignment horizontal="center" vertical="top" wrapText="1"/>
    </xf>
    <xf numFmtId="0" fontId="3" fillId="35" borderId="18" xfId="0" applyFont="1" applyFill="1" applyBorder="1" applyAlignment="1">
      <alignment horizontal="center" vertical="top"/>
    </xf>
    <xf numFmtId="0" fontId="3" fillId="35" borderId="15" xfId="0" applyFont="1" applyFill="1" applyBorder="1" applyAlignment="1">
      <alignment horizontal="center" vertical="top"/>
    </xf>
    <xf numFmtId="0" fontId="8" fillId="35" borderId="12" xfId="0" applyFont="1" applyFill="1" applyBorder="1" applyAlignment="1">
      <alignment horizontal="center" vertical="center"/>
    </xf>
    <xf numFmtId="0" fontId="8" fillId="35" borderId="10" xfId="0" applyFont="1" applyFill="1" applyBorder="1" applyAlignment="1">
      <alignment horizontal="center" vertical="center"/>
    </xf>
    <xf numFmtId="0" fontId="4" fillId="0" borderId="0" xfId="0" applyFont="1" applyBorder="1" applyAlignment="1">
      <alignment/>
    </xf>
    <xf numFmtId="0" fontId="0" fillId="0" borderId="0" xfId="0" applyFont="1" applyBorder="1" applyAlignment="1">
      <alignment horizontal="center" vertical="top"/>
    </xf>
    <xf numFmtId="0" fontId="8" fillId="35" borderId="21" xfId="0" applyFont="1" applyFill="1" applyBorder="1" applyAlignment="1">
      <alignment horizontal="center" vertical="top"/>
    </xf>
    <xf numFmtId="0" fontId="8" fillId="35" borderId="13" xfId="0" applyFont="1" applyFill="1" applyBorder="1" applyAlignment="1">
      <alignment horizontal="center" vertical="top"/>
    </xf>
    <xf numFmtId="0" fontId="4" fillId="35" borderId="12" xfId="0" applyFont="1" applyFill="1" applyBorder="1" applyAlignment="1">
      <alignment horizontal="center" vertical="top" wrapText="1"/>
    </xf>
    <xf numFmtId="0" fontId="4" fillId="35" borderId="10" xfId="0" applyFont="1" applyFill="1" applyBorder="1" applyAlignment="1">
      <alignment horizontal="center" vertical="top"/>
    </xf>
    <xf numFmtId="0" fontId="4" fillId="35" borderId="12"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8" fillId="35" borderId="16" xfId="0" applyFont="1" applyFill="1" applyBorder="1" applyAlignment="1">
      <alignment horizontal="center" vertical="top"/>
    </xf>
    <xf numFmtId="0" fontId="4" fillId="35" borderId="18" xfId="0" applyFont="1" applyFill="1" applyBorder="1" applyAlignment="1">
      <alignment horizontal="center" wrapText="1"/>
    </xf>
    <xf numFmtId="0" fontId="4" fillId="35" borderId="12" xfId="0" applyFont="1" applyFill="1" applyBorder="1" applyAlignment="1">
      <alignment horizontal="center" wrapText="1"/>
    </xf>
    <xf numFmtId="0" fontId="4" fillId="35" borderId="0" xfId="0" applyFont="1" applyFill="1" applyBorder="1" applyAlignment="1">
      <alignment horizontal="center" wrapText="1"/>
    </xf>
    <xf numFmtId="0" fontId="4" fillId="35" borderId="10" xfId="0" applyFont="1" applyFill="1" applyBorder="1" applyAlignment="1">
      <alignment horizontal="center" wrapText="1"/>
    </xf>
    <xf numFmtId="0" fontId="4" fillId="35" borderId="18" xfId="0" applyFont="1" applyFill="1" applyBorder="1" applyAlignment="1">
      <alignment horizontal="center" vertical="center" wrapText="1"/>
    </xf>
    <xf numFmtId="0" fontId="3" fillId="35" borderId="12" xfId="0" applyFont="1" applyFill="1" applyBorder="1" applyAlignment="1">
      <alignment vertical="top" wrapText="1"/>
    </xf>
    <xf numFmtId="0" fontId="4" fillId="35" borderId="0" xfId="0" applyFont="1" applyFill="1" applyBorder="1" applyAlignment="1">
      <alignment vertical="top" wrapText="1"/>
    </xf>
    <xf numFmtId="0" fontId="3" fillId="35" borderId="22" xfId="0" applyFont="1" applyFill="1" applyBorder="1" applyAlignment="1">
      <alignment horizontal="right" vertical="center" wrapText="1"/>
    </xf>
    <xf numFmtId="0" fontId="4" fillId="35" borderId="15" xfId="0" applyFont="1" applyFill="1" applyBorder="1" applyAlignment="1">
      <alignment horizontal="center" vertical="center" wrapText="1"/>
    </xf>
    <xf numFmtId="0" fontId="4" fillId="36" borderId="17" xfId="0" applyFont="1" applyFill="1" applyBorder="1" applyAlignment="1">
      <alignment horizontal="center" vertical="center"/>
    </xf>
    <xf numFmtId="167" fontId="3" fillId="0" borderId="25" xfId="0" applyNumberFormat="1" applyFont="1" applyFill="1" applyBorder="1" applyAlignment="1">
      <alignment horizontal="center" vertical="center"/>
    </xf>
    <xf numFmtId="9" fontId="3" fillId="0" borderId="16" xfId="0" applyNumberFormat="1" applyFont="1" applyFill="1" applyBorder="1" applyAlignment="1">
      <alignment horizontal="center" vertical="center"/>
    </xf>
    <xf numFmtId="9" fontId="3" fillId="0" borderId="25" xfId="0" applyNumberFormat="1" applyFont="1" applyFill="1" applyBorder="1" applyAlignment="1">
      <alignment horizontal="center" vertical="center"/>
    </xf>
    <xf numFmtId="9" fontId="3" fillId="0" borderId="33" xfId="0" applyNumberFormat="1" applyFont="1" applyFill="1" applyBorder="1" applyAlignment="1">
      <alignment horizontal="center" vertical="center"/>
    </xf>
    <xf numFmtId="9" fontId="3" fillId="0" borderId="13" xfId="0" applyNumberFormat="1" applyFont="1" applyFill="1" applyBorder="1" applyAlignment="1">
      <alignment horizontal="center" vertical="center"/>
    </xf>
    <xf numFmtId="167" fontId="3" fillId="0" borderId="22"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9" fontId="3" fillId="0" borderId="22" xfId="0" applyNumberFormat="1" applyFont="1" applyFill="1" applyBorder="1" applyAlignment="1">
      <alignment horizontal="center" vertical="center"/>
    </xf>
    <xf numFmtId="9" fontId="3" fillId="0" borderId="28" xfId="0" applyNumberFormat="1" applyFont="1" applyFill="1" applyBorder="1" applyAlignment="1">
      <alignment horizontal="center" vertical="center"/>
    </xf>
    <xf numFmtId="9" fontId="3" fillId="0" borderId="10" xfId="0" applyNumberFormat="1" applyFont="1" applyFill="1" applyBorder="1" applyAlignment="1">
      <alignment horizontal="center" vertical="center"/>
    </xf>
    <xf numFmtId="0" fontId="4" fillId="36" borderId="18" xfId="0" applyFont="1" applyFill="1" applyBorder="1" applyAlignment="1">
      <alignment horizontal="center" vertical="center" wrapText="1"/>
    </xf>
    <xf numFmtId="167" fontId="3" fillId="0" borderId="12" xfId="0" applyNumberFormat="1" applyFont="1" applyFill="1" applyBorder="1" applyAlignment="1">
      <alignment horizontal="center" vertical="center"/>
    </xf>
    <xf numFmtId="9" fontId="3" fillId="0" borderId="66" xfId="0" applyNumberFormat="1" applyFont="1" applyFill="1" applyBorder="1" applyAlignment="1">
      <alignment horizontal="center" vertical="center"/>
    </xf>
    <xf numFmtId="0" fontId="4" fillId="36" borderId="43" xfId="0" applyFont="1" applyFill="1" applyBorder="1" applyAlignment="1">
      <alignment horizontal="center" vertical="center" wrapText="1"/>
    </xf>
    <xf numFmtId="167" fontId="3" fillId="0" borderId="67" xfId="0" applyNumberFormat="1" applyFont="1" applyFill="1" applyBorder="1" applyAlignment="1">
      <alignment horizontal="center" vertical="center"/>
    </xf>
    <xf numFmtId="9" fontId="3" fillId="0" borderId="68" xfId="0" applyNumberFormat="1" applyFont="1" applyFill="1" applyBorder="1" applyAlignment="1">
      <alignment horizontal="center" vertical="center"/>
    </xf>
    <xf numFmtId="9" fontId="3" fillId="0" borderId="69" xfId="0" applyNumberFormat="1" applyFont="1" applyFill="1" applyBorder="1" applyAlignment="1">
      <alignment horizontal="center" vertical="center"/>
    </xf>
    <xf numFmtId="9" fontId="3" fillId="0" borderId="67" xfId="0" applyNumberFormat="1" applyFont="1" applyFill="1" applyBorder="1" applyAlignment="1">
      <alignment horizontal="center" vertical="center"/>
    </xf>
    <xf numFmtId="9" fontId="3" fillId="0" borderId="70" xfId="0" applyNumberFormat="1" applyFont="1" applyFill="1" applyBorder="1" applyAlignment="1">
      <alignment horizontal="center" vertical="center"/>
    </xf>
    <xf numFmtId="9" fontId="3" fillId="0" borderId="46" xfId="0" applyNumberFormat="1" applyFont="1" applyFill="1" applyBorder="1" applyAlignment="1">
      <alignment horizontal="center" vertical="center"/>
    </xf>
    <xf numFmtId="9" fontId="3" fillId="0" borderId="12" xfId="0" applyNumberFormat="1" applyFont="1" applyFill="1" applyBorder="1" applyAlignment="1">
      <alignment horizontal="center" vertical="center"/>
    </xf>
    <xf numFmtId="0" fontId="4" fillId="36" borderId="20" xfId="0" applyFont="1" applyFill="1" applyBorder="1" applyAlignment="1">
      <alignment horizontal="center" vertical="center" wrapText="1"/>
    </xf>
    <xf numFmtId="167" fontId="3" fillId="0" borderId="20" xfId="0" applyNumberFormat="1" applyFont="1" applyFill="1" applyBorder="1" applyAlignment="1">
      <alignment horizontal="center" vertical="center"/>
    </xf>
    <xf numFmtId="9" fontId="3" fillId="0" borderId="19" xfId="0" applyNumberFormat="1" applyFont="1" applyFill="1" applyBorder="1" applyAlignment="1">
      <alignment horizontal="center" vertical="center"/>
    </xf>
    <xf numFmtId="9" fontId="3" fillId="0" borderId="14" xfId="0" applyNumberFormat="1" applyFont="1" applyFill="1" applyBorder="1" applyAlignment="1">
      <alignment horizontal="center" vertical="center"/>
    </xf>
    <xf numFmtId="0" fontId="4" fillId="0" borderId="0" xfId="0" applyFont="1" applyFill="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rmal 5" xfId="59"/>
    <cellStyle name="Normal 6" xfId="60"/>
    <cellStyle name="Normal 7" xfId="61"/>
    <cellStyle name="Normal_Sheet1" xfId="62"/>
    <cellStyle name="Note" xfId="63"/>
    <cellStyle name="Output" xfId="64"/>
    <cellStyle name="Percent" xfId="65"/>
    <cellStyle name="Standard_E00seit45" xfId="66"/>
    <cellStyle name="Title" xfId="67"/>
    <cellStyle name="Titre ligne" xfId="68"/>
    <cellStyle name="Total" xfId="69"/>
    <cellStyle name="Total intermediaire"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41"/>
  <dimension ref="B1:J60"/>
  <sheetViews>
    <sheetView zoomScalePageLayoutView="0" workbookViewId="0" topLeftCell="A7">
      <selection activeCell="D36" sqref="D36"/>
    </sheetView>
  </sheetViews>
  <sheetFormatPr defaultColWidth="9.140625" defaultRowHeight="12.75"/>
  <cols>
    <col min="1" max="1" width="0.85546875" style="186" customWidth="1"/>
    <col min="2" max="2" width="8.140625" style="188" customWidth="1"/>
    <col min="3" max="3" width="1.421875" style="189" customWidth="1"/>
    <col min="4" max="4" width="62.57421875" style="186" customWidth="1"/>
    <col min="5" max="5" width="20.00390625" style="186" customWidth="1"/>
    <col min="6" max="16384" width="9.140625" style="186" customWidth="1"/>
  </cols>
  <sheetData>
    <row r="1" spans="2:5" ht="19.5" customHeight="1">
      <c r="B1" s="827" t="s">
        <v>355</v>
      </c>
      <c r="C1" s="827"/>
      <c r="D1" s="827"/>
      <c r="E1" s="827"/>
    </row>
    <row r="2" spans="2:5" ht="19.5" customHeight="1">
      <c r="B2" s="829" t="s">
        <v>356</v>
      </c>
      <c r="C2" s="829"/>
      <c r="D2" s="829"/>
      <c r="E2" s="829"/>
    </row>
    <row r="3" spans="2:5" ht="19.5" customHeight="1">
      <c r="B3" s="830" t="s">
        <v>448</v>
      </c>
      <c r="C3" s="830"/>
      <c r="D3" s="830"/>
      <c r="E3" s="830"/>
    </row>
    <row r="4" spans="2:5" ht="19.5" customHeight="1">
      <c r="B4" s="831" t="s">
        <v>370</v>
      </c>
      <c r="C4" s="831"/>
      <c r="D4" s="831"/>
      <c r="E4" s="831"/>
    </row>
    <row r="5" spans="3:5" ht="19.5" customHeight="1">
      <c r="C5" s="187"/>
      <c r="D5" s="187"/>
      <c r="E5" s="187"/>
    </row>
    <row r="6" ht="19.5" customHeight="1"/>
    <row r="7" spans="2:5" ht="19.5" customHeight="1">
      <c r="B7" s="827" t="s">
        <v>449</v>
      </c>
      <c r="C7" s="827"/>
      <c r="D7" s="827"/>
      <c r="E7" s="827"/>
    </row>
    <row r="8" spans="2:5" ht="19.5" customHeight="1">
      <c r="B8" s="826">
        <v>2017</v>
      </c>
      <c r="C8" s="826"/>
      <c r="D8" s="826"/>
      <c r="E8" s="826"/>
    </row>
    <row r="9" spans="2:5" ht="19.5" customHeight="1">
      <c r="B9" s="190"/>
      <c r="C9" s="190"/>
      <c r="D9" s="190"/>
      <c r="E9" s="190"/>
    </row>
    <row r="10" spans="2:5" ht="19.5" customHeight="1">
      <c r="B10" s="833" t="s">
        <v>407</v>
      </c>
      <c r="C10" s="833"/>
      <c r="D10" s="833"/>
      <c r="E10" s="833"/>
    </row>
    <row r="11" spans="2:5" ht="19.5" customHeight="1">
      <c r="B11" s="191"/>
      <c r="E11" s="191"/>
    </row>
    <row r="12" spans="2:5" ht="19.5" customHeight="1">
      <c r="B12" s="834" t="s">
        <v>424</v>
      </c>
      <c r="C12" s="834"/>
      <c r="D12" s="834"/>
      <c r="E12" s="834"/>
    </row>
    <row r="13" spans="2:10" ht="19.5" customHeight="1">
      <c r="B13" s="828" t="s">
        <v>357</v>
      </c>
      <c r="C13" s="828"/>
      <c r="D13" s="828"/>
      <c r="E13" s="828"/>
      <c r="F13" s="192"/>
      <c r="G13" s="192"/>
      <c r="H13" s="192"/>
      <c r="I13" s="192"/>
      <c r="J13" s="192"/>
    </row>
    <row r="14" spans="2:10" ht="19.5" customHeight="1">
      <c r="B14" s="832" t="s">
        <v>358</v>
      </c>
      <c r="C14" s="832"/>
      <c r="D14" s="832"/>
      <c r="E14" s="832"/>
      <c r="F14" s="185"/>
      <c r="G14" s="185"/>
      <c r="H14" s="185"/>
      <c r="I14" s="185"/>
      <c r="J14" s="185"/>
    </row>
    <row r="15" spans="2:5" ht="19.5" customHeight="1">
      <c r="B15" s="191"/>
      <c r="D15"/>
      <c r="E15" s="191"/>
    </row>
    <row r="16" spans="2:5" ht="19.5" customHeight="1">
      <c r="B16" s="191"/>
      <c r="E16" s="191"/>
    </row>
    <row r="17" spans="2:5" ht="15" customHeight="1">
      <c r="B17" s="193" t="s">
        <v>408</v>
      </c>
      <c r="C17" s="194"/>
      <c r="D17" s="195" t="s">
        <v>359</v>
      </c>
      <c r="E17" s="196"/>
    </row>
    <row r="18" spans="2:5" ht="15" customHeight="1">
      <c r="B18" s="193" t="s">
        <v>409</v>
      </c>
      <c r="C18" s="194"/>
      <c r="D18" s="195" t="s">
        <v>360</v>
      </c>
      <c r="E18" s="196"/>
    </row>
    <row r="19" spans="2:5" ht="15" customHeight="1">
      <c r="B19" s="193" t="s">
        <v>409</v>
      </c>
      <c r="C19" s="194"/>
      <c r="D19" s="195" t="s">
        <v>361</v>
      </c>
      <c r="E19" s="196"/>
    </row>
    <row r="20" spans="2:5" ht="15" customHeight="1">
      <c r="B20" s="193" t="s">
        <v>410</v>
      </c>
      <c r="C20" s="194"/>
      <c r="D20" s="195" t="s">
        <v>362</v>
      </c>
      <c r="E20" s="196"/>
    </row>
    <row r="21" spans="2:6" ht="15" customHeight="1">
      <c r="B21" s="193" t="s">
        <v>411</v>
      </c>
      <c r="C21" s="194"/>
      <c r="D21" s="825" t="s">
        <v>363</v>
      </c>
      <c r="E21" s="825"/>
      <c r="F21" s="195"/>
    </row>
    <row r="22" spans="2:5" ht="15" customHeight="1">
      <c r="B22" s="193" t="s">
        <v>412</v>
      </c>
      <c r="C22" s="194"/>
      <c r="D22" s="195" t="s">
        <v>364</v>
      </c>
      <c r="E22" s="196"/>
    </row>
    <row r="23" spans="2:5" ht="15" customHeight="1">
      <c r="B23" s="193" t="s">
        <v>413</v>
      </c>
      <c r="C23" s="194"/>
      <c r="D23" s="331" t="s">
        <v>611</v>
      </c>
      <c r="E23" s="157"/>
    </row>
    <row r="24" spans="2:5" ht="15" customHeight="1">
      <c r="B24" s="193" t="s">
        <v>414</v>
      </c>
      <c r="C24" s="194"/>
      <c r="D24" s="195" t="s">
        <v>365</v>
      </c>
      <c r="E24" s="196"/>
    </row>
    <row r="25" spans="2:5" ht="15" customHeight="1">
      <c r="B25" s="193" t="s">
        <v>415</v>
      </c>
      <c r="C25" s="197"/>
      <c r="D25" s="195" t="s">
        <v>366</v>
      </c>
      <c r="E25" s="196"/>
    </row>
    <row r="26" spans="2:5" ht="15" customHeight="1">
      <c r="B26" s="193" t="s">
        <v>416</v>
      </c>
      <c r="C26" s="197"/>
      <c r="D26" s="195" t="s">
        <v>367</v>
      </c>
      <c r="E26" s="196"/>
    </row>
    <row r="27" spans="2:4" ht="15" customHeight="1">
      <c r="B27" s="193" t="s">
        <v>417</v>
      </c>
      <c r="C27" s="198"/>
      <c r="D27" s="195" t="s">
        <v>368</v>
      </c>
    </row>
    <row r="28" spans="2:4" ht="15" customHeight="1">
      <c r="B28" s="193" t="s">
        <v>418</v>
      </c>
      <c r="C28" s="198"/>
      <c r="D28" s="195" t="s">
        <v>309</v>
      </c>
    </row>
    <row r="29" spans="2:4" ht="15" customHeight="1">
      <c r="B29" s="193" t="s">
        <v>419</v>
      </c>
      <c r="C29" s="198"/>
      <c r="D29" s="195" t="s">
        <v>397</v>
      </c>
    </row>
    <row r="30" spans="2:5" ht="15" customHeight="1">
      <c r="B30" s="332" t="s">
        <v>420</v>
      </c>
      <c r="C30" s="198"/>
      <c r="D30" s="195" t="s">
        <v>284</v>
      </c>
      <c r="E30" s="157"/>
    </row>
    <row r="31" spans="2:5" ht="15" customHeight="1">
      <c r="B31" s="332" t="s">
        <v>0</v>
      </c>
      <c r="C31" s="198"/>
      <c r="D31" s="195" t="s">
        <v>315</v>
      </c>
      <c r="E31" s="157"/>
    </row>
    <row r="32" spans="2:5" ht="15" customHeight="1">
      <c r="B32" s="193" t="s">
        <v>421</v>
      </c>
      <c r="C32" s="198"/>
      <c r="D32" s="195" t="s">
        <v>369</v>
      </c>
      <c r="E32" s="196"/>
    </row>
    <row r="33" spans="2:5" ht="15" customHeight="1">
      <c r="B33" s="193" t="s">
        <v>422</v>
      </c>
      <c r="C33" s="198"/>
      <c r="D33" s="331" t="s">
        <v>534</v>
      </c>
      <c r="E33" s="196"/>
    </row>
    <row r="34" spans="2:5" ht="15" customHeight="1">
      <c r="B34" s="193" t="s">
        <v>423</v>
      </c>
      <c r="C34" s="198"/>
      <c r="D34" s="331" t="s">
        <v>535</v>
      </c>
      <c r="E34" s="196"/>
    </row>
    <row r="35" spans="2:5" ht="15" customHeight="1">
      <c r="B35" s="332" t="s">
        <v>532</v>
      </c>
      <c r="C35" s="198"/>
      <c r="D35" s="331" t="s">
        <v>613</v>
      </c>
      <c r="E35" s="196"/>
    </row>
    <row r="36" spans="2:5" ht="12.75">
      <c r="B36" s="332" t="s">
        <v>533</v>
      </c>
      <c r="C36" s="198"/>
      <c r="D36" s="331" t="s">
        <v>542</v>
      </c>
      <c r="E36" s="191"/>
    </row>
    <row r="37" spans="2:5" ht="12.75">
      <c r="B37" s="191"/>
      <c r="E37" s="191"/>
    </row>
    <row r="38" spans="2:5" ht="12.75">
      <c r="B38" s="191"/>
      <c r="E38" s="191"/>
    </row>
    <row r="40" spans="2:5" ht="13.5">
      <c r="B40" s="199"/>
      <c r="E40"/>
    </row>
    <row r="41" spans="2:5" ht="12.75">
      <c r="B41" s="191"/>
      <c r="E41" s="191"/>
    </row>
    <row r="42" spans="2:5" ht="12.75">
      <c r="B42" s="191"/>
      <c r="E42" s="191"/>
    </row>
    <row r="43" spans="2:5" ht="12.75">
      <c r="B43" s="191"/>
      <c r="E43" s="191"/>
    </row>
    <row r="50" spans="3:4" ht="409.5">
      <c r="C50" s="200"/>
      <c r="D50" s="201"/>
    </row>
    <row r="57" ht="409.5"/>
    <row r="60" spans="3:5" ht="409.5">
      <c r="C60"/>
      <c r="D60"/>
      <c r="E60"/>
    </row>
  </sheetData>
  <sheetProtection/>
  <mergeCells count="11">
    <mergeCell ref="B12:E12"/>
    <mergeCell ref="D21:E21"/>
    <mergeCell ref="B8:E8"/>
    <mergeCell ref="B7:E7"/>
    <mergeCell ref="B13:E13"/>
    <mergeCell ref="B1:E1"/>
    <mergeCell ref="B2:E2"/>
    <mergeCell ref="B3:E3"/>
    <mergeCell ref="B4:E4"/>
    <mergeCell ref="B14:E14"/>
    <mergeCell ref="B10:E10"/>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53"/>
  <dimension ref="B1:W81"/>
  <sheetViews>
    <sheetView zoomScalePageLayoutView="0" workbookViewId="0" topLeftCell="A1">
      <pane xSplit="5" topLeftCell="H1" activePane="topRight" state="frozen"/>
      <selection pane="topLeft" activeCell="A1" sqref="A1"/>
      <selection pane="topRight" activeCell="Y24" sqref="Y24"/>
    </sheetView>
  </sheetViews>
  <sheetFormatPr defaultColWidth="9.140625" defaultRowHeight="12.75"/>
  <cols>
    <col min="1" max="1" width="3.57421875" style="0" customWidth="1"/>
    <col min="2" max="2" width="3.7109375" style="0" customWidth="1"/>
    <col min="3" max="3" width="0.85546875" style="0" customWidth="1"/>
    <col min="4" max="4" width="20.7109375" style="0" customWidth="1"/>
    <col min="5" max="5" width="5.00390625" style="1" customWidth="1"/>
    <col min="6" max="6" width="7.28125" style="1" customWidth="1"/>
    <col min="7" max="22" width="7.28125" style="0" customWidth="1"/>
    <col min="23" max="23" width="3.7109375" style="0" customWidth="1"/>
  </cols>
  <sheetData>
    <row r="1" spans="2:22" ht="14.25" customHeight="1">
      <c r="B1" s="1"/>
      <c r="C1" s="21"/>
      <c r="D1" s="21"/>
      <c r="E1" s="22"/>
      <c r="J1" s="11"/>
      <c r="K1" s="11"/>
      <c r="L1" s="11"/>
      <c r="M1" s="11"/>
      <c r="N1" s="11"/>
      <c r="O1" s="11"/>
      <c r="P1" s="11"/>
      <c r="Q1" s="11"/>
      <c r="R1" s="11"/>
      <c r="S1" s="11"/>
      <c r="T1" s="11"/>
      <c r="U1" s="11"/>
      <c r="V1" s="10" t="s">
        <v>415</v>
      </c>
    </row>
    <row r="2" spans="2:22" ht="30" customHeight="1">
      <c r="B2" s="1"/>
      <c r="C2" s="851" t="s">
        <v>10</v>
      </c>
      <c r="D2" s="851"/>
      <c r="E2" s="851"/>
      <c r="F2" s="851"/>
      <c r="G2" s="851"/>
      <c r="H2" s="851"/>
      <c r="I2" s="851"/>
      <c r="J2" s="851"/>
      <c r="K2" s="851"/>
      <c r="L2" s="851"/>
      <c r="M2" s="851"/>
      <c r="N2" s="851"/>
      <c r="O2" s="851"/>
      <c r="P2" s="851"/>
      <c r="Q2" s="851"/>
      <c r="R2" s="851"/>
      <c r="S2" s="851"/>
      <c r="T2" s="851"/>
      <c r="U2" s="851"/>
      <c r="V2" s="851"/>
    </row>
    <row r="3" spans="2:22" ht="15" customHeight="1">
      <c r="B3" s="1"/>
      <c r="C3" s="898" t="s">
        <v>330</v>
      </c>
      <c r="D3" s="898"/>
      <c r="E3" s="898"/>
      <c r="F3" s="898"/>
      <c r="G3" s="898"/>
      <c r="H3" s="898"/>
      <c r="I3" s="898"/>
      <c r="J3" s="898"/>
      <c r="K3" s="898"/>
      <c r="L3" s="898"/>
      <c r="M3" s="898"/>
      <c r="N3" s="898"/>
      <c r="O3" s="898"/>
      <c r="P3" s="898"/>
      <c r="Q3" s="898"/>
      <c r="R3" s="898"/>
      <c r="S3" s="898"/>
      <c r="T3" s="898"/>
      <c r="U3" s="898"/>
      <c r="V3" s="898"/>
    </row>
    <row r="4" spans="3:22" ht="12" customHeight="1">
      <c r="C4" s="899">
        <v>1000</v>
      </c>
      <c r="D4" s="899"/>
      <c r="E4" s="899"/>
      <c r="F4" s="899"/>
      <c r="G4" s="899"/>
      <c r="H4" s="899"/>
      <c r="I4" s="899"/>
      <c r="J4" s="899"/>
      <c r="K4" s="899"/>
      <c r="L4" s="899"/>
      <c r="M4" s="899"/>
      <c r="N4" s="899"/>
      <c r="O4" s="899"/>
      <c r="P4" s="899"/>
      <c r="Q4" s="899"/>
      <c r="R4" s="899"/>
      <c r="S4" s="899"/>
      <c r="T4" s="899"/>
      <c r="U4" s="899"/>
      <c r="V4" s="899"/>
    </row>
    <row r="5" spans="2:22" s="12" customFormat="1" ht="12" customHeight="1">
      <c r="B5" s="893" t="s">
        <v>270</v>
      </c>
      <c r="C5" s="64"/>
      <c r="D5" s="894" t="s">
        <v>102</v>
      </c>
      <c r="E5" s="895"/>
      <c r="F5" s="82"/>
      <c r="G5" s="82"/>
      <c r="H5" s="82"/>
      <c r="I5" s="82"/>
      <c r="J5" s="73"/>
      <c r="K5" s="73"/>
      <c r="L5" s="73"/>
      <c r="M5" s="73"/>
      <c r="N5" s="73"/>
      <c r="O5" s="73"/>
      <c r="P5" s="73"/>
      <c r="Q5" s="73"/>
      <c r="R5" s="73"/>
      <c r="S5" s="73"/>
      <c r="T5" s="73"/>
      <c r="U5" s="73"/>
      <c r="V5" s="78" t="s">
        <v>332</v>
      </c>
    </row>
    <row r="6" spans="2:22" s="12" customFormat="1" ht="9.75" customHeight="1">
      <c r="B6" s="893"/>
      <c r="C6" s="65"/>
      <c r="D6" s="896"/>
      <c r="E6" s="897"/>
      <c r="F6" s="85">
        <v>2000</v>
      </c>
      <c r="G6" s="85">
        <v>2001</v>
      </c>
      <c r="H6" s="85">
        <v>2002</v>
      </c>
      <c r="I6" s="85">
        <v>2003</v>
      </c>
      <c r="J6" s="71">
        <v>2004</v>
      </c>
      <c r="K6" s="71">
        <v>2005</v>
      </c>
      <c r="L6" s="71">
        <v>2006</v>
      </c>
      <c r="M6" s="71">
        <v>2007</v>
      </c>
      <c r="N6" s="71">
        <v>2008</v>
      </c>
      <c r="O6" s="71">
        <v>2009</v>
      </c>
      <c r="P6" s="71">
        <v>2010</v>
      </c>
      <c r="Q6" s="71">
        <v>2011</v>
      </c>
      <c r="R6" s="71">
        <v>2012</v>
      </c>
      <c r="S6" s="71">
        <v>2013</v>
      </c>
      <c r="T6" s="71">
        <v>2014</v>
      </c>
      <c r="U6" s="71">
        <v>2015</v>
      </c>
      <c r="V6" s="75" t="s">
        <v>602</v>
      </c>
    </row>
    <row r="7" spans="2:22" s="12" customFormat="1" ht="15.75" customHeight="1">
      <c r="B7" s="893"/>
      <c r="C7" s="66"/>
      <c r="D7" s="83"/>
      <c r="E7" s="83"/>
      <c r="F7" s="83"/>
      <c r="G7" s="83"/>
      <c r="H7" s="83"/>
      <c r="I7" s="83"/>
      <c r="J7" s="76"/>
      <c r="K7" s="76"/>
      <c r="L7" s="76"/>
      <c r="M7" s="76"/>
      <c r="N7" s="76"/>
      <c r="O7" s="76"/>
      <c r="P7" s="76"/>
      <c r="Q7" s="76"/>
      <c r="R7" s="76"/>
      <c r="S7" s="76"/>
      <c r="T7" s="76"/>
      <c r="U7" s="76"/>
      <c r="V7" s="79" t="s">
        <v>199</v>
      </c>
    </row>
    <row r="8" spans="2:23" s="7" customFormat="1" ht="12" customHeight="1">
      <c r="B8" s="207">
        <v>1</v>
      </c>
      <c r="C8" s="507"/>
      <c r="D8" s="269" t="s">
        <v>103</v>
      </c>
      <c r="E8" s="508" t="s">
        <v>184</v>
      </c>
      <c r="F8" s="404">
        <v>16197</v>
      </c>
      <c r="G8" s="404">
        <v>15957</v>
      </c>
      <c r="H8" s="404">
        <v>16449</v>
      </c>
      <c r="I8" s="404">
        <v>14770</v>
      </c>
      <c r="J8" s="404">
        <v>14429</v>
      </c>
      <c r="K8" s="404">
        <v>13501</v>
      </c>
      <c r="L8" s="404">
        <v>13987</v>
      </c>
      <c r="M8" s="404">
        <v>14433</v>
      </c>
      <c r="N8" s="404">
        <v>14006</v>
      </c>
      <c r="O8" s="404">
        <v>13265</v>
      </c>
      <c r="P8" s="404">
        <v>13361</v>
      </c>
      <c r="Q8" s="404">
        <v>12918</v>
      </c>
      <c r="R8" s="404">
        <v>12076</v>
      </c>
      <c r="S8" s="404">
        <v>12898</v>
      </c>
      <c r="T8" s="404">
        <v>13381</v>
      </c>
      <c r="U8" s="404">
        <v>13082</v>
      </c>
      <c r="V8" s="661">
        <f>U8/T8*100-100</f>
        <v>-2.2345116209550753</v>
      </c>
      <c r="W8" s="19"/>
    </row>
    <row r="9" spans="2:23" s="7" customFormat="1" ht="12" customHeight="1">
      <c r="B9" s="208">
        <v>2</v>
      </c>
      <c r="C9" s="94"/>
      <c r="D9" s="162" t="s">
        <v>336</v>
      </c>
      <c r="E9" s="506" t="s">
        <v>194</v>
      </c>
      <c r="F9" s="412">
        <v>9251</v>
      </c>
      <c r="G9" s="412">
        <v>9010</v>
      </c>
      <c r="H9" s="412">
        <v>8871</v>
      </c>
      <c r="I9" s="412">
        <v>8549</v>
      </c>
      <c r="J9" s="412">
        <v>8747</v>
      </c>
      <c r="K9" s="412">
        <v>8854</v>
      </c>
      <c r="L9" s="412">
        <v>8548</v>
      </c>
      <c r="M9" s="412">
        <v>8561</v>
      </c>
      <c r="N9" s="412">
        <v>8976</v>
      </c>
      <c r="O9" s="412">
        <v>9085</v>
      </c>
      <c r="P9" s="412">
        <v>9849</v>
      </c>
      <c r="Q9" s="412">
        <v>10326</v>
      </c>
      <c r="R9" s="412">
        <v>10637</v>
      </c>
      <c r="S9" s="412">
        <v>10756</v>
      </c>
      <c r="T9" s="412">
        <v>10942</v>
      </c>
      <c r="U9" s="412">
        <v>11214</v>
      </c>
      <c r="V9" s="662">
        <f aca="true" t="shared" si="0" ref="V9:V67">U9/T9*100-100</f>
        <v>2.4858343995613126</v>
      </c>
      <c r="W9" s="19"/>
    </row>
    <row r="10" spans="2:23" s="7" customFormat="1" ht="12" customHeight="1">
      <c r="B10" s="207">
        <v>3</v>
      </c>
      <c r="C10" s="271"/>
      <c r="D10" s="269" t="s">
        <v>108</v>
      </c>
      <c r="E10" s="505" t="s">
        <v>195</v>
      </c>
      <c r="F10" s="416">
        <v>7746</v>
      </c>
      <c r="G10" s="416">
        <v>7001</v>
      </c>
      <c r="H10" s="416">
        <v>6826</v>
      </c>
      <c r="I10" s="416">
        <v>7294</v>
      </c>
      <c r="J10" s="416">
        <v>7823</v>
      </c>
      <c r="K10" s="416">
        <v>8211</v>
      </c>
      <c r="L10" s="416">
        <v>8054</v>
      </c>
      <c r="M10" s="416">
        <v>8127</v>
      </c>
      <c r="N10" s="416">
        <v>8677</v>
      </c>
      <c r="O10" s="416">
        <v>9089</v>
      </c>
      <c r="P10" s="416">
        <v>9147</v>
      </c>
      <c r="Q10" s="416">
        <v>9184</v>
      </c>
      <c r="R10" s="416">
        <v>9108</v>
      </c>
      <c r="S10" s="416">
        <v>8889</v>
      </c>
      <c r="T10" s="416">
        <v>9933</v>
      </c>
      <c r="U10" s="416">
        <v>9887</v>
      </c>
      <c r="V10" s="663">
        <f t="shared" si="0"/>
        <v>-0.4631027886841821</v>
      </c>
      <c r="W10" s="19"/>
    </row>
    <row r="11" spans="2:23" s="7" customFormat="1" ht="12" customHeight="1">
      <c r="B11" s="208">
        <v>4</v>
      </c>
      <c r="C11" s="94"/>
      <c r="D11" s="162" t="s">
        <v>104</v>
      </c>
      <c r="E11" s="506" t="s">
        <v>188</v>
      </c>
      <c r="F11" s="412">
        <v>15066</v>
      </c>
      <c r="G11" s="412">
        <v>14370</v>
      </c>
      <c r="H11" s="412">
        <v>14991</v>
      </c>
      <c r="I11" s="412">
        <v>13729</v>
      </c>
      <c r="J11" s="412">
        <v>13259</v>
      </c>
      <c r="K11" s="412">
        <v>11695</v>
      </c>
      <c r="L11" s="412">
        <v>11460</v>
      </c>
      <c r="M11" s="412">
        <v>11519</v>
      </c>
      <c r="N11" s="412">
        <v>11002</v>
      </c>
      <c r="O11" s="412">
        <v>10158</v>
      </c>
      <c r="P11" s="412">
        <v>10237</v>
      </c>
      <c r="Q11" s="412">
        <v>10063</v>
      </c>
      <c r="R11" s="412">
        <v>9345</v>
      </c>
      <c r="S11" s="412">
        <v>10372</v>
      </c>
      <c r="T11" s="412">
        <v>10703</v>
      </c>
      <c r="U11" s="412">
        <v>9757</v>
      </c>
      <c r="V11" s="662">
        <f t="shared" si="0"/>
        <v>-8.838643371017469</v>
      </c>
      <c r="W11" s="19"/>
    </row>
    <row r="12" spans="2:23" s="7" customFormat="1" ht="12" customHeight="1">
      <c r="B12" s="207">
        <v>5</v>
      </c>
      <c r="C12" s="271"/>
      <c r="D12" s="269" t="s">
        <v>339</v>
      </c>
      <c r="E12" s="505" t="s">
        <v>171</v>
      </c>
      <c r="F12" s="416"/>
      <c r="G12" s="416">
        <v>5740</v>
      </c>
      <c r="H12" s="416">
        <v>5136</v>
      </c>
      <c r="I12" s="416">
        <v>5172</v>
      </c>
      <c r="J12" s="416">
        <v>6452</v>
      </c>
      <c r="K12" s="416">
        <v>6701</v>
      </c>
      <c r="L12" s="416">
        <v>6447</v>
      </c>
      <c r="M12" s="416">
        <v>6220</v>
      </c>
      <c r="N12" s="416">
        <v>6870</v>
      </c>
      <c r="O12" s="416">
        <v>6841</v>
      </c>
      <c r="P12" s="416">
        <v>7523</v>
      </c>
      <c r="Q12" s="416">
        <v>8043</v>
      </c>
      <c r="R12" s="416">
        <v>8417</v>
      </c>
      <c r="S12" s="416">
        <v>8727</v>
      </c>
      <c r="T12" s="416">
        <v>9098</v>
      </c>
      <c r="U12" s="416">
        <v>9299</v>
      </c>
      <c r="V12" s="663">
        <f t="shared" si="0"/>
        <v>2.2092767641239845</v>
      </c>
      <c r="W12" s="19"/>
    </row>
    <row r="13" spans="2:23" s="7" customFormat="1" ht="12" customHeight="1">
      <c r="B13" s="208">
        <v>6</v>
      </c>
      <c r="C13" s="94"/>
      <c r="D13" s="162" t="s">
        <v>107</v>
      </c>
      <c r="E13" s="506" t="s">
        <v>182</v>
      </c>
      <c r="F13" s="412">
        <v>7289</v>
      </c>
      <c r="G13" s="412">
        <v>8237</v>
      </c>
      <c r="H13" s="412">
        <v>8639</v>
      </c>
      <c r="I13" s="412">
        <v>9315</v>
      </c>
      <c r="J13" s="412">
        <v>10713</v>
      </c>
      <c r="K13" s="412">
        <v>11076</v>
      </c>
      <c r="L13" s="412">
        <v>11539</v>
      </c>
      <c r="M13" s="412">
        <v>11063</v>
      </c>
      <c r="N13" s="412">
        <v>11079</v>
      </c>
      <c r="O13" s="412">
        <v>10444</v>
      </c>
      <c r="P13" s="412">
        <v>10944</v>
      </c>
      <c r="Q13" s="412">
        <v>9182</v>
      </c>
      <c r="R13" s="412">
        <v>7918</v>
      </c>
      <c r="S13" s="412">
        <v>7704</v>
      </c>
      <c r="T13" s="412">
        <v>8136</v>
      </c>
      <c r="U13" s="412">
        <v>8169</v>
      </c>
      <c r="V13" s="662">
        <f t="shared" si="0"/>
        <v>0.405604719764014</v>
      </c>
      <c r="W13" s="19"/>
    </row>
    <row r="14" spans="2:23" s="7" customFormat="1" ht="12" customHeight="1">
      <c r="B14" s="207">
        <v>7</v>
      </c>
      <c r="C14" s="271"/>
      <c r="D14" s="269" t="s">
        <v>105</v>
      </c>
      <c r="E14" s="505" t="s">
        <v>195</v>
      </c>
      <c r="F14" s="416">
        <v>13525</v>
      </c>
      <c r="G14" s="416">
        <v>11771</v>
      </c>
      <c r="H14" s="416">
        <v>11666</v>
      </c>
      <c r="I14" s="416">
        <v>11693</v>
      </c>
      <c r="J14" s="416">
        <v>11808</v>
      </c>
      <c r="K14" s="416">
        <v>11102</v>
      </c>
      <c r="L14" s="416">
        <v>10776</v>
      </c>
      <c r="M14" s="416">
        <v>10966</v>
      </c>
      <c r="N14" s="416">
        <v>10911</v>
      </c>
      <c r="O14" s="416">
        <v>9415</v>
      </c>
      <c r="P14" s="416">
        <v>8540</v>
      </c>
      <c r="Q14" s="416">
        <v>8339</v>
      </c>
      <c r="R14" s="416">
        <v>7841</v>
      </c>
      <c r="S14" s="416">
        <v>7763</v>
      </c>
      <c r="T14" s="416">
        <v>7656</v>
      </c>
      <c r="U14" s="416">
        <v>7670</v>
      </c>
      <c r="V14" s="663">
        <f t="shared" si="0"/>
        <v>0.18286311389759646</v>
      </c>
      <c r="W14" s="19"/>
    </row>
    <row r="15" spans="2:23" s="7" customFormat="1" ht="12" customHeight="1">
      <c r="B15" s="208">
        <v>8</v>
      </c>
      <c r="C15" s="94"/>
      <c r="D15" s="162" t="s">
        <v>466</v>
      </c>
      <c r="E15" s="506" t="s">
        <v>181</v>
      </c>
      <c r="F15" s="412">
        <v>13322</v>
      </c>
      <c r="G15" s="412">
        <v>11513</v>
      </c>
      <c r="H15" s="412">
        <v>11609</v>
      </c>
      <c r="I15" s="412">
        <v>11646</v>
      </c>
      <c r="J15" s="412">
        <v>11612</v>
      </c>
      <c r="K15" s="412">
        <v>11023</v>
      </c>
      <c r="L15" s="412">
        <v>10721</v>
      </c>
      <c r="M15" s="412">
        <v>10966</v>
      </c>
      <c r="N15" s="412">
        <v>10912</v>
      </c>
      <c r="O15" s="412">
        <v>9415</v>
      </c>
      <c r="P15" s="412">
        <v>8534</v>
      </c>
      <c r="Q15" s="412">
        <v>8324</v>
      </c>
      <c r="R15" s="412">
        <v>7822</v>
      </c>
      <c r="S15" s="412">
        <v>7721</v>
      </c>
      <c r="T15" s="412">
        <v>7634</v>
      </c>
      <c r="U15" s="412">
        <v>7644</v>
      </c>
      <c r="V15" s="662">
        <f t="shared" si="0"/>
        <v>0.13099292638196403</v>
      </c>
      <c r="W15" s="19"/>
    </row>
    <row r="16" spans="2:23" s="7" customFormat="1" ht="12" customHeight="1">
      <c r="B16" s="207">
        <v>9</v>
      </c>
      <c r="C16" s="271"/>
      <c r="D16" s="269" t="s">
        <v>22</v>
      </c>
      <c r="E16" s="505" t="s">
        <v>182</v>
      </c>
      <c r="F16" s="416"/>
      <c r="G16" s="416">
        <v>3624</v>
      </c>
      <c r="H16" s="416">
        <v>12133</v>
      </c>
      <c r="I16" s="416">
        <v>12541</v>
      </c>
      <c r="J16" s="416">
        <v>11568</v>
      </c>
      <c r="K16" s="416">
        <v>11663</v>
      </c>
      <c r="L16" s="416">
        <v>11981</v>
      </c>
      <c r="M16" s="416">
        <v>13066</v>
      </c>
      <c r="N16" s="416">
        <v>13063</v>
      </c>
      <c r="O16" s="416">
        <v>12821</v>
      </c>
      <c r="P16" s="416">
        <v>12705</v>
      </c>
      <c r="Q16" s="416">
        <v>11662</v>
      </c>
      <c r="R16" s="416">
        <v>11430</v>
      </c>
      <c r="S16" s="416">
        <v>10724</v>
      </c>
      <c r="T16" s="416">
        <v>7016</v>
      </c>
      <c r="U16" s="416">
        <v>7050</v>
      </c>
      <c r="V16" s="663">
        <f t="shared" si="0"/>
        <v>0.48460661345495737</v>
      </c>
      <c r="W16" s="19"/>
    </row>
    <row r="17" spans="2:23" s="7" customFormat="1" ht="12" customHeight="1">
      <c r="B17" s="208"/>
      <c r="C17" s="94"/>
      <c r="D17" s="162" t="s">
        <v>23</v>
      </c>
      <c r="E17" s="506" t="s">
        <v>182</v>
      </c>
      <c r="F17" s="412"/>
      <c r="G17" s="412">
        <v>3624</v>
      </c>
      <c r="H17" s="412">
        <v>12133</v>
      </c>
      <c r="I17" s="412">
        <v>12541</v>
      </c>
      <c r="J17" s="412">
        <v>11568</v>
      </c>
      <c r="K17" s="412">
        <v>11663</v>
      </c>
      <c r="L17" s="412">
        <v>11981</v>
      </c>
      <c r="M17" s="412">
        <v>13066</v>
      </c>
      <c r="N17" s="412">
        <v>13063</v>
      </c>
      <c r="O17" s="412">
        <v>12821</v>
      </c>
      <c r="P17" s="412">
        <v>12705</v>
      </c>
      <c r="Q17" s="412">
        <v>11662</v>
      </c>
      <c r="R17" s="412">
        <v>11430</v>
      </c>
      <c r="S17" s="412">
        <v>10724</v>
      </c>
      <c r="T17" s="412">
        <v>7016</v>
      </c>
      <c r="U17" s="412">
        <v>7050</v>
      </c>
      <c r="V17" s="662">
        <f t="shared" si="0"/>
        <v>0.48460661345495737</v>
      </c>
      <c r="W17" s="19"/>
    </row>
    <row r="18" spans="2:23" s="7" customFormat="1" ht="12" customHeight="1">
      <c r="B18" s="207">
        <v>11</v>
      </c>
      <c r="C18" s="271"/>
      <c r="D18" s="269" t="s">
        <v>106</v>
      </c>
      <c r="E18" s="505" t="s">
        <v>190</v>
      </c>
      <c r="F18" s="416">
        <v>11898</v>
      </c>
      <c r="G18" s="416">
        <v>11612</v>
      </c>
      <c r="H18" s="416">
        <v>10256</v>
      </c>
      <c r="I18" s="416">
        <v>9833</v>
      </c>
      <c r="J18" s="416">
        <v>10128</v>
      </c>
      <c r="K18" s="416">
        <v>9802</v>
      </c>
      <c r="L18" s="416">
        <v>10834</v>
      </c>
      <c r="M18" s="416">
        <v>10603</v>
      </c>
      <c r="N18" s="416">
        <v>10380</v>
      </c>
      <c r="O18" s="416">
        <v>10441</v>
      </c>
      <c r="P18" s="416">
        <v>10765</v>
      </c>
      <c r="Q18" s="416">
        <v>8060</v>
      </c>
      <c r="R18" s="416">
        <v>8126</v>
      </c>
      <c r="S18" s="416">
        <v>7256</v>
      </c>
      <c r="T18" s="416">
        <v>6988</v>
      </c>
      <c r="U18" s="416">
        <v>7021</v>
      </c>
      <c r="V18" s="663">
        <f t="shared" si="0"/>
        <v>0.4722381224957104</v>
      </c>
      <c r="W18" s="19"/>
    </row>
    <row r="19" spans="2:23" s="7" customFormat="1" ht="12" customHeight="1">
      <c r="B19" s="208">
        <v>12</v>
      </c>
      <c r="C19" s="94"/>
      <c r="D19" s="162" t="s">
        <v>109</v>
      </c>
      <c r="E19" s="506" t="s">
        <v>190</v>
      </c>
      <c r="F19" s="412">
        <v>6748</v>
      </c>
      <c r="G19" s="412">
        <v>7056</v>
      </c>
      <c r="H19" s="412">
        <v>6708</v>
      </c>
      <c r="I19" s="412">
        <v>6811</v>
      </c>
      <c r="J19" s="412">
        <v>6801</v>
      </c>
      <c r="K19" s="412">
        <v>6084</v>
      </c>
      <c r="L19" s="412">
        <v>6804</v>
      </c>
      <c r="M19" s="412">
        <v>6598</v>
      </c>
      <c r="N19" s="412">
        <v>6185</v>
      </c>
      <c r="O19" s="412">
        <v>6932</v>
      </c>
      <c r="P19" s="412">
        <v>8356</v>
      </c>
      <c r="Q19" s="412">
        <v>7859</v>
      </c>
      <c r="R19" s="412">
        <v>7964</v>
      </c>
      <c r="S19" s="412">
        <v>7360</v>
      </c>
      <c r="T19" s="412">
        <v>7652</v>
      </c>
      <c r="U19" s="412">
        <v>6484</v>
      </c>
      <c r="V19" s="662">
        <f t="shared" si="0"/>
        <v>-15.263983272347105</v>
      </c>
      <c r="W19" s="19"/>
    </row>
    <row r="20" spans="2:23" s="7" customFormat="1" ht="12" customHeight="1">
      <c r="B20" s="207">
        <v>13</v>
      </c>
      <c r="C20" s="271"/>
      <c r="D20" s="269" t="s">
        <v>110</v>
      </c>
      <c r="E20" s="505" t="s">
        <v>186</v>
      </c>
      <c r="F20" s="416">
        <v>5430</v>
      </c>
      <c r="G20" s="416">
        <v>5984</v>
      </c>
      <c r="H20" s="416">
        <v>6592</v>
      </c>
      <c r="I20" s="416">
        <v>6422</v>
      </c>
      <c r="J20" s="416">
        <v>6741</v>
      </c>
      <c r="K20" s="416">
        <v>6760</v>
      </c>
      <c r="L20" s="416">
        <v>6789</v>
      </c>
      <c r="M20" s="416">
        <v>7069</v>
      </c>
      <c r="N20" s="416">
        <v>6768</v>
      </c>
      <c r="O20" s="416">
        <v>6305</v>
      </c>
      <c r="P20" s="416">
        <v>6261</v>
      </c>
      <c r="Q20" s="416">
        <v>6028</v>
      </c>
      <c r="R20" s="416">
        <v>5963</v>
      </c>
      <c r="S20" s="416">
        <v>5944</v>
      </c>
      <c r="T20" s="416">
        <v>6002</v>
      </c>
      <c r="U20" s="416">
        <v>6141</v>
      </c>
      <c r="V20" s="663">
        <f t="shared" si="0"/>
        <v>2.3158947017660694</v>
      </c>
      <c r="W20" s="19"/>
    </row>
    <row r="21" spans="2:23" s="7" customFormat="1" ht="12" customHeight="1">
      <c r="B21" s="208">
        <v>14</v>
      </c>
      <c r="C21" s="94"/>
      <c r="D21" s="162" t="s">
        <v>27</v>
      </c>
      <c r="E21" s="506" t="s">
        <v>181</v>
      </c>
      <c r="F21" s="412">
        <v>5430</v>
      </c>
      <c r="G21" s="412">
        <v>6028</v>
      </c>
      <c r="H21" s="412">
        <v>6508</v>
      </c>
      <c r="I21" s="412">
        <v>6421</v>
      </c>
      <c r="J21" s="412">
        <v>6744</v>
      </c>
      <c r="K21" s="412">
        <v>6761</v>
      </c>
      <c r="L21" s="412">
        <v>6789</v>
      </c>
      <c r="M21" s="412">
        <v>7058</v>
      </c>
      <c r="N21" s="412">
        <v>6756</v>
      </c>
      <c r="O21" s="412">
        <v>6305</v>
      </c>
      <c r="P21" s="412">
        <v>6261</v>
      </c>
      <c r="Q21" s="412">
        <v>6028</v>
      </c>
      <c r="R21" s="412">
        <v>6000</v>
      </c>
      <c r="S21" s="412">
        <v>5944</v>
      </c>
      <c r="T21" s="412">
        <v>6003</v>
      </c>
      <c r="U21" s="412">
        <v>6139</v>
      </c>
      <c r="V21" s="662">
        <f t="shared" si="0"/>
        <v>2.2655338997168</v>
      </c>
      <c r="W21" s="19"/>
    </row>
    <row r="22" spans="2:23" s="7" customFormat="1" ht="12" customHeight="1">
      <c r="B22" s="207">
        <v>15</v>
      </c>
      <c r="C22" s="271"/>
      <c r="D22" s="269" t="s">
        <v>502</v>
      </c>
      <c r="E22" s="505" t="s">
        <v>190</v>
      </c>
      <c r="F22" s="416">
        <v>11839</v>
      </c>
      <c r="G22" s="416">
        <v>11511</v>
      </c>
      <c r="H22" s="416">
        <v>10137</v>
      </c>
      <c r="I22" s="416">
        <v>9698</v>
      </c>
      <c r="J22" s="416">
        <v>9992</v>
      </c>
      <c r="K22" s="416">
        <v>9645</v>
      </c>
      <c r="L22" s="416">
        <v>10669</v>
      </c>
      <c r="M22" s="416">
        <v>10336</v>
      </c>
      <c r="N22" s="416">
        <v>10116</v>
      </c>
      <c r="O22" s="416">
        <v>11047</v>
      </c>
      <c r="P22" s="416">
        <v>9891</v>
      </c>
      <c r="Q22" s="416">
        <v>7704</v>
      </c>
      <c r="R22" s="416">
        <v>7760</v>
      </c>
      <c r="S22" s="416">
        <v>6758</v>
      </c>
      <c r="T22" s="416">
        <v>6187</v>
      </c>
      <c r="U22" s="416">
        <v>6053</v>
      </c>
      <c r="V22" s="663">
        <f t="shared" si="0"/>
        <v>-2.16583158235008</v>
      </c>
      <c r="W22" s="19"/>
    </row>
    <row r="23" spans="2:23" s="7" customFormat="1" ht="12" customHeight="1">
      <c r="B23" s="208">
        <v>16</v>
      </c>
      <c r="C23" s="94"/>
      <c r="D23" s="162" t="s">
        <v>380</v>
      </c>
      <c r="E23" s="506" t="s">
        <v>187</v>
      </c>
      <c r="F23" s="412">
        <v>1864</v>
      </c>
      <c r="G23" s="412">
        <v>1873</v>
      </c>
      <c r="H23" s="412">
        <v>2286</v>
      </c>
      <c r="I23" s="412">
        <v>2537</v>
      </c>
      <c r="J23" s="412">
        <v>3742</v>
      </c>
      <c r="K23" s="412">
        <v>4817</v>
      </c>
      <c r="L23" s="412">
        <v>4942</v>
      </c>
      <c r="M23" s="412">
        <v>5275</v>
      </c>
      <c r="N23" s="412">
        <v>5048</v>
      </c>
      <c r="O23" s="412">
        <v>4692</v>
      </c>
      <c r="P23" s="412">
        <v>4496</v>
      </c>
      <c r="Q23" s="412">
        <v>4610</v>
      </c>
      <c r="R23" s="412">
        <v>4292</v>
      </c>
      <c r="S23" s="412">
        <v>4756</v>
      </c>
      <c r="T23" s="412">
        <v>4939</v>
      </c>
      <c r="U23" s="412">
        <v>5496</v>
      </c>
      <c r="V23" s="662">
        <f t="shared" si="0"/>
        <v>11.277586555982992</v>
      </c>
      <c r="W23" s="19"/>
    </row>
    <row r="24" spans="2:23" s="7" customFormat="1" ht="12" customHeight="1">
      <c r="B24" s="207">
        <v>17</v>
      </c>
      <c r="C24" s="271"/>
      <c r="D24" s="269" t="s">
        <v>112</v>
      </c>
      <c r="E24" s="505" t="s">
        <v>187</v>
      </c>
      <c r="F24" s="416">
        <v>4261</v>
      </c>
      <c r="G24" s="416">
        <v>4402</v>
      </c>
      <c r="H24" s="416">
        <v>4286</v>
      </c>
      <c r="I24" s="416">
        <v>4542</v>
      </c>
      <c r="J24" s="416">
        <v>4648</v>
      </c>
      <c r="K24" s="416">
        <v>4829</v>
      </c>
      <c r="L24" s="416">
        <v>5166</v>
      </c>
      <c r="M24" s="416">
        <v>5227</v>
      </c>
      <c r="N24" s="416">
        <v>4988</v>
      </c>
      <c r="O24" s="416">
        <v>4608</v>
      </c>
      <c r="P24" s="416">
        <v>4663</v>
      </c>
      <c r="Q24" s="416">
        <v>4504</v>
      </c>
      <c r="R24" s="416">
        <v>4849</v>
      </c>
      <c r="S24" s="416">
        <v>4812</v>
      </c>
      <c r="T24" s="416">
        <v>5386</v>
      </c>
      <c r="U24" s="416">
        <v>5473</v>
      </c>
      <c r="V24" s="663">
        <f t="shared" si="0"/>
        <v>1.6152989231340626</v>
      </c>
      <c r="W24" s="19"/>
    </row>
    <row r="25" spans="2:23" s="7" customFormat="1" ht="12" customHeight="1">
      <c r="B25" s="208">
        <v>18</v>
      </c>
      <c r="C25" s="94"/>
      <c r="D25" s="162" t="s">
        <v>24</v>
      </c>
      <c r="E25" s="506" t="s">
        <v>175</v>
      </c>
      <c r="F25" s="412"/>
      <c r="G25" s="412"/>
      <c r="H25" s="412">
        <v>3320</v>
      </c>
      <c r="I25" s="412">
        <v>3388</v>
      </c>
      <c r="J25" s="412">
        <v>3512</v>
      </c>
      <c r="K25" s="412">
        <v>3463</v>
      </c>
      <c r="L25" s="412">
        <v>3555</v>
      </c>
      <c r="M25" s="412">
        <v>3795</v>
      </c>
      <c r="N25" s="412">
        <v>3942</v>
      </c>
      <c r="O25" s="412">
        <v>3792</v>
      </c>
      <c r="P25" s="412">
        <v>4031</v>
      </c>
      <c r="Q25" s="412">
        <v>4125</v>
      </c>
      <c r="R25" s="412">
        <v>4093</v>
      </c>
      <c r="S25" s="412">
        <v>4395</v>
      </c>
      <c r="T25" s="412">
        <v>4643</v>
      </c>
      <c r="U25" s="412">
        <v>4740</v>
      </c>
      <c r="V25" s="662">
        <f t="shared" si="0"/>
        <v>2.089166487184997</v>
      </c>
      <c r="W25" s="19"/>
    </row>
    <row r="26" spans="2:23" s="7" customFormat="1" ht="12" customHeight="1">
      <c r="B26" s="207"/>
      <c r="C26" s="271"/>
      <c r="D26" s="269" t="s">
        <v>25</v>
      </c>
      <c r="E26" s="505" t="s">
        <v>175</v>
      </c>
      <c r="F26" s="416"/>
      <c r="G26" s="416"/>
      <c r="H26" s="416">
        <v>3320</v>
      </c>
      <c r="I26" s="416">
        <v>3388</v>
      </c>
      <c r="J26" s="416">
        <v>3512</v>
      </c>
      <c r="K26" s="416">
        <v>3463</v>
      </c>
      <c r="L26" s="416">
        <v>3555</v>
      </c>
      <c r="M26" s="416">
        <v>3795</v>
      </c>
      <c r="N26" s="416">
        <v>3942</v>
      </c>
      <c r="O26" s="416">
        <v>3792</v>
      </c>
      <c r="P26" s="416">
        <v>4031</v>
      </c>
      <c r="Q26" s="416">
        <v>4125</v>
      </c>
      <c r="R26" s="416">
        <v>4093</v>
      </c>
      <c r="S26" s="416">
        <v>4395</v>
      </c>
      <c r="T26" s="416">
        <v>4643</v>
      </c>
      <c r="U26" s="416">
        <v>4740</v>
      </c>
      <c r="V26" s="663">
        <f t="shared" si="0"/>
        <v>2.089166487184997</v>
      </c>
      <c r="W26" s="19"/>
    </row>
    <row r="27" spans="2:23" s="7" customFormat="1" ht="12" customHeight="1">
      <c r="B27" s="208">
        <v>20</v>
      </c>
      <c r="C27" s="94"/>
      <c r="D27" s="162" t="s">
        <v>111</v>
      </c>
      <c r="E27" s="506" t="s">
        <v>190</v>
      </c>
      <c r="F27" s="412">
        <v>5404</v>
      </c>
      <c r="G27" s="412">
        <v>5546</v>
      </c>
      <c r="H27" s="412">
        <v>5028</v>
      </c>
      <c r="I27" s="412">
        <v>4749</v>
      </c>
      <c r="J27" s="412">
        <v>4771</v>
      </c>
      <c r="K27" s="412">
        <v>3860</v>
      </c>
      <c r="L27" s="412">
        <v>4940</v>
      </c>
      <c r="M27" s="412">
        <v>5421</v>
      </c>
      <c r="N27" s="412">
        <v>7169</v>
      </c>
      <c r="O27" s="412">
        <v>6944</v>
      </c>
      <c r="P27" s="412">
        <v>6517</v>
      </c>
      <c r="Q27" s="412">
        <v>6576</v>
      </c>
      <c r="R27" s="412">
        <v>6744</v>
      </c>
      <c r="S27" s="412">
        <v>6488</v>
      </c>
      <c r="T27" s="412">
        <v>6054</v>
      </c>
      <c r="U27" s="412">
        <v>4355</v>
      </c>
      <c r="V27" s="662">
        <f t="shared" si="0"/>
        <v>-28.064089857945163</v>
      </c>
      <c r="W27" s="19"/>
    </row>
    <row r="28" spans="2:23" s="7" customFormat="1" ht="12" customHeight="1">
      <c r="B28" s="208">
        <v>21</v>
      </c>
      <c r="C28" s="271"/>
      <c r="D28" s="269" t="s">
        <v>396</v>
      </c>
      <c r="E28" s="505" t="s">
        <v>187</v>
      </c>
      <c r="F28" s="416">
        <v>4927</v>
      </c>
      <c r="G28" s="416">
        <v>4910</v>
      </c>
      <c r="H28" s="416">
        <v>4861</v>
      </c>
      <c r="I28" s="416">
        <v>5011</v>
      </c>
      <c r="J28" s="416">
        <v>4941</v>
      </c>
      <c r="K28" s="416">
        <v>4249</v>
      </c>
      <c r="L28" s="416">
        <v>4343</v>
      </c>
      <c r="M28" s="416">
        <v>4592</v>
      </c>
      <c r="N28" s="416">
        <v>4191</v>
      </c>
      <c r="O28" s="416">
        <v>3887</v>
      </c>
      <c r="P28" s="416">
        <v>4110</v>
      </c>
      <c r="Q28" s="416">
        <v>4305</v>
      </c>
      <c r="R28" s="416">
        <v>3923</v>
      </c>
      <c r="S28" s="416">
        <v>4546</v>
      </c>
      <c r="T28" s="416">
        <v>4245</v>
      </c>
      <c r="U28" s="416">
        <v>4320</v>
      </c>
      <c r="V28" s="663">
        <f t="shared" si="0"/>
        <v>1.766784452296804</v>
      </c>
      <c r="W28" s="19"/>
    </row>
    <row r="29" spans="2:23" s="7" customFormat="1" ht="12" customHeight="1">
      <c r="B29" s="208">
        <v>22</v>
      </c>
      <c r="C29" s="94"/>
      <c r="D29" s="162" t="s">
        <v>515</v>
      </c>
      <c r="E29" s="506" t="s">
        <v>209</v>
      </c>
      <c r="F29" s="412">
        <v>1952</v>
      </c>
      <c r="G29" s="412">
        <v>2135</v>
      </c>
      <c r="H29" s="412">
        <v>2456</v>
      </c>
      <c r="I29" s="412">
        <v>2788</v>
      </c>
      <c r="J29" s="412">
        <v>2902</v>
      </c>
      <c r="K29" s="412">
        <v>3267</v>
      </c>
      <c r="L29" s="412">
        <v>3476</v>
      </c>
      <c r="M29" s="412">
        <v>3726</v>
      </c>
      <c r="N29" s="412">
        <v>3733</v>
      </c>
      <c r="O29" s="412">
        <v>3558</v>
      </c>
      <c r="P29" s="412">
        <v>3523</v>
      </c>
      <c r="Q29" s="412">
        <v>3698</v>
      </c>
      <c r="R29" s="412">
        <v>3769</v>
      </c>
      <c r="S29" s="412">
        <v>3807</v>
      </c>
      <c r="T29" s="412">
        <v>3506</v>
      </c>
      <c r="U29" s="412">
        <v>3992</v>
      </c>
      <c r="V29" s="662">
        <f t="shared" si="0"/>
        <v>13.861950941243578</v>
      </c>
      <c r="W29" s="19"/>
    </row>
    <row r="30" spans="2:23" s="7" customFormat="1" ht="12" customHeight="1">
      <c r="B30" s="207">
        <v>23</v>
      </c>
      <c r="C30" s="271"/>
      <c r="D30" s="269" t="s">
        <v>131</v>
      </c>
      <c r="E30" s="505" t="s">
        <v>190</v>
      </c>
      <c r="F30" s="416">
        <v>3161</v>
      </c>
      <c r="G30" s="416">
        <v>3501</v>
      </c>
      <c r="H30" s="416">
        <v>3675</v>
      </c>
      <c r="I30" s="416">
        <v>3716</v>
      </c>
      <c r="J30" s="416">
        <v>3702</v>
      </c>
      <c r="K30" s="416">
        <v>3277</v>
      </c>
      <c r="L30" s="416">
        <v>3948</v>
      </c>
      <c r="M30" s="416">
        <v>3982</v>
      </c>
      <c r="N30" s="416">
        <v>5036</v>
      </c>
      <c r="O30" s="416">
        <v>4987</v>
      </c>
      <c r="P30" s="416">
        <v>3477</v>
      </c>
      <c r="Q30" s="416">
        <v>3972</v>
      </c>
      <c r="R30" s="416">
        <v>3618</v>
      </c>
      <c r="S30" s="416">
        <v>3532</v>
      </c>
      <c r="T30" s="416">
        <v>3386</v>
      </c>
      <c r="U30" s="416">
        <v>3517</v>
      </c>
      <c r="V30" s="663">
        <f t="shared" si="0"/>
        <v>3.8688718251624294</v>
      </c>
      <c r="W30" s="19"/>
    </row>
    <row r="31" spans="2:23" s="7" customFormat="1" ht="12" customHeight="1">
      <c r="B31" s="208">
        <v>24</v>
      </c>
      <c r="C31" s="94"/>
      <c r="D31" s="162" t="s">
        <v>114</v>
      </c>
      <c r="E31" s="506" t="s">
        <v>194</v>
      </c>
      <c r="F31" s="412">
        <v>3514</v>
      </c>
      <c r="G31" s="412">
        <v>4074</v>
      </c>
      <c r="H31" s="412">
        <v>4025</v>
      </c>
      <c r="I31" s="412">
        <v>4039</v>
      </c>
      <c r="J31" s="412">
        <v>3828</v>
      </c>
      <c r="K31" s="412">
        <v>3697</v>
      </c>
      <c r="L31" s="412">
        <v>3620</v>
      </c>
      <c r="M31" s="412">
        <v>3480</v>
      </c>
      <c r="N31" s="412">
        <v>3488</v>
      </c>
      <c r="O31" s="412">
        <v>3520</v>
      </c>
      <c r="P31" s="412">
        <v>3498</v>
      </c>
      <c r="Q31" s="412">
        <v>3306</v>
      </c>
      <c r="R31" s="412">
        <v>3224</v>
      </c>
      <c r="S31" s="412">
        <v>3452</v>
      </c>
      <c r="T31" s="412">
        <v>3246</v>
      </c>
      <c r="U31" s="412">
        <v>3256</v>
      </c>
      <c r="V31" s="662">
        <f t="shared" si="0"/>
        <v>0.3080714725816307</v>
      </c>
      <c r="W31" s="19"/>
    </row>
    <row r="32" spans="2:23" s="7" customFormat="1" ht="12" customHeight="1">
      <c r="B32" s="207">
        <v>25</v>
      </c>
      <c r="C32" s="271"/>
      <c r="D32" s="269" t="s">
        <v>212</v>
      </c>
      <c r="E32" s="505" t="s">
        <v>188</v>
      </c>
      <c r="F32" s="416">
        <v>96</v>
      </c>
      <c r="G32" s="416">
        <v>331</v>
      </c>
      <c r="H32" s="416">
        <v>460</v>
      </c>
      <c r="I32" s="416">
        <v>563</v>
      </c>
      <c r="J32" s="416">
        <v>598</v>
      </c>
      <c r="K32" s="416">
        <v>813</v>
      </c>
      <c r="L32" s="416">
        <v>1535</v>
      </c>
      <c r="M32" s="416">
        <v>1939</v>
      </c>
      <c r="N32" s="416">
        <v>2203</v>
      </c>
      <c r="O32" s="416">
        <v>2422</v>
      </c>
      <c r="P32" s="416">
        <v>2533</v>
      </c>
      <c r="Q32" s="416">
        <v>2601</v>
      </c>
      <c r="R32" s="416">
        <v>2499</v>
      </c>
      <c r="S32" s="416">
        <v>2302</v>
      </c>
      <c r="T32" s="416">
        <v>2518</v>
      </c>
      <c r="U32" s="416">
        <v>3198</v>
      </c>
      <c r="V32" s="663">
        <f t="shared" si="0"/>
        <v>27.005559968228752</v>
      </c>
      <c r="W32" s="19"/>
    </row>
    <row r="33" spans="2:23" s="7" customFormat="1" ht="12" customHeight="1">
      <c r="B33" s="208">
        <v>26</v>
      </c>
      <c r="C33" s="94"/>
      <c r="D33" s="162" t="s">
        <v>135</v>
      </c>
      <c r="E33" s="506" t="s">
        <v>194</v>
      </c>
      <c r="F33" s="412">
        <v>1885</v>
      </c>
      <c r="G33" s="412">
        <v>2377</v>
      </c>
      <c r="H33" s="412">
        <v>2311</v>
      </c>
      <c r="I33" s="412">
        <v>2389</v>
      </c>
      <c r="J33" s="412">
        <v>2843</v>
      </c>
      <c r="K33" s="412">
        <v>3192</v>
      </c>
      <c r="L33" s="412">
        <v>3099</v>
      </c>
      <c r="M33" s="412">
        <v>3125</v>
      </c>
      <c r="N33" s="412">
        <v>3306</v>
      </c>
      <c r="O33" s="412">
        <v>3394</v>
      </c>
      <c r="P33" s="412">
        <v>3302</v>
      </c>
      <c r="Q33" s="412">
        <v>3220</v>
      </c>
      <c r="R33" s="412">
        <v>3191</v>
      </c>
      <c r="S33" s="412">
        <v>3011</v>
      </c>
      <c r="T33" s="412">
        <v>2981</v>
      </c>
      <c r="U33" s="412">
        <v>3043</v>
      </c>
      <c r="V33" s="662">
        <f t="shared" si="0"/>
        <v>2.079838980207981</v>
      </c>
      <c r="W33" s="19"/>
    </row>
    <row r="34" spans="2:23" s="7" customFormat="1" ht="12" customHeight="1">
      <c r="B34" s="207">
        <v>27</v>
      </c>
      <c r="C34" s="271"/>
      <c r="D34" s="269" t="s">
        <v>132</v>
      </c>
      <c r="E34" s="505" t="s">
        <v>190</v>
      </c>
      <c r="F34" s="416">
        <v>2641</v>
      </c>
      <c r="G34" s="416">
        <v>3036</v>
      </c>
      <c r="H34" s="416">
        <v>3176</v>
      </c>
      <c r="I34" s="416">
        <v>3120</v>
      </c>
      <c r="J34" s="416">
        <v>3195</v>
      </c>
      <c r="K34" s="416">
        <v>2829</v>
      </c>
      <c r="L34" s="416">
        <v>3198</v>
      </c>
      <c r="M34" s="416">
        <v>3155</v>
      </c>
      <c r="N34" s="416">
        <v>3927</v>
      </c>
      <c r="O34" s="416">
        <v>3971</v>
      </c>
      <c r="P34" s="416">
        <v>2769</v>
      </c>
      <c r="Q34" s="416">
        <v>2899</v>
      </c>
      <c r="R34" s="416">
        <v>2981</v>
      </c>
      <c r="S34" s="416">
        <v>2839</v>
      </c>
      <c r="T34" s="416">
        <v>2872</v>
      </c>
      <c r="U34" s="416">
        <v>2945</v>
      </c>
      <c r="V34" s="663">
        <f t="shared" si="0"/>
        <v>2.541782729805007</v>
      </c>
      <c r="W34" s="19"/>
    </row>
    <row r="35" spans="2:23" s="7" customFormat="1" ht="12" customHeight="1">
      <c r="B35" s="208">
        <v>28</v>
      </c>
      <c r="C35" s="94"/>
      <c r="D35" s="162" t="s">
        <v>329</v>
      </c>
      <c r="E35" s="506" t="s">
        <v>186</v>
      </c>
      <c r="F35" s="412">
        <v>1767</v>
      </c>
      <c r="G35" s="412">
        <v>1962</v>
      </c>
      <c r="H35" s="412">
        <v>2099</v>
      </c>
      <c r="I35" s="412">
        <v>2332</v>
      </c>
      <c r="J35" s="412">
        <v>2253</v>
      </c>
      <c r="K35" s="412">
        <v>2417</v>
      </c>
      <c r="L35" s="412">
        <v>2557</v>
      </c>
      <c r="M35" s="412">
        <v>2585</v>
      </c>
      <c r="N35" s="412">
        <v>2713</v>
      </c>
      <c r="O35" s="412">
        <v>2431</v>
      </c>
      <c r="P35" s="412">
        <v>2195</v>
      </c>
      <c r="Q35" s="412">
        <v>2249</v>
      </c>
      <c r="R35" s="412">
        <v>2344</v>
      </c>
      <c r="S35" s="412">
        <v>2300</v>
      </c>
      <c r="T35" s="412">
        <v>2477</v>
      </c>
      <c r="U35" s="412">
        <v>2863</v>
      </c>
      <c r="V35" s="662">
        <f t="shared" si="0"/>
        <v>15.583366976180855</v>
      </c>
      <c r="W35" s="19"/>
    </row>
    <row r="36" spans="2:23" s="7" customFormat="1" ht="12" customHeight="1">
      <c r="B36" s="207">
        <v>29</v>
      </c>
      <c r="C36" s="271"/>
      <c r="D36" s="269" t="s">
        <v>467</v>
      </c>
      <c r="E36" s="505" t="s">
        <v>190</v>
      </c>
      <c r="F36" s="416">
        <v>3686</v>
      </c>
      <c r="G36" s="416">
        <v>3844</v>
      </c>
      <c r="H36" s="416">
        <v>3576</v>
      </c>
      <c r="I36" s="416">
        <v>3494</v>
      </c>
      <c r="J36" s="416">
        <v>3535</v>
      </c>
      <c r="K36" s="416">
        <v>3169</v>
      </c>
      <c r="L36" s="416">
        <v>3443</v>
      </c>
      <c r="M36" s="416">
        <v>2812</v>
      </c>
      <c r="N36" s="416">
        <v>2342</v>
      </c>
      <c r="O36" s="416">
        <v>2364</v>
      </c>
      <c r="P36" s="416">
        <v>2589</v>
      </c>
      <c r="Q36" s="416">
        <v>2605</v>
      </c>
      <c r="R36" s="416">
        <v>1964</v>
      </c>
      <c r="S36" s="416">
        <v>2089</v>
      </c>
      <c r="T36" s="416">
        <v>2597</v>
      </c>
      <c r="U36" s="416">
        <v>2769</v>
      </c>
      <c r="V36" s="663">
        <f t="shared" si="0"/>
        <v>6.623026569118224</v>
      </c>
      <c r="W36" s="19"/>
    </row>
    <row r="37" spans="2:23" s="7" customFormat="1" ht="12" customHeight="1">
      <c r="B37" s="208">
        <v>30</v>
      </c>
      <c r="C37" s="94"/>
      <c r="D37" s="162" t="s">
        <v>28</v>
      </c>
      <c r="E37" s="506" t="s">
        <v>181</v>
      </c>
      <c r="F37" s="412">
        <v>2283</v>
      </c>
      <c r="G37" s="412">
        <v>2211</v>
      </c>
      <c r="H37" s="412">
        <v>2191</v>
      </c>
      <c r="I37" s="412">
        <v>2294</v>
      </c>
      <c r="J37" s="412">
        <v>2381</v>
      </c>
      <c r="K37" s="412">
        <v>2310</v>
      </c>
      <c r="L37" s="412">
        <v>2270</v>
      </c>
      <c r="M37" s="412">
        <v>2233</v>
      </c>
      <c r="N37" s="412">
        <v>1911</v>
      </c>
      <c r="O37" s="412">
        <v>1782</v>
      </c>
      <c r="P37" s="412">
        <v>1777</v>
      </c>
      <c r="Q37" s="412">
        <v>1903</v>
      </c>
      <c r="R37" s="412">
        <v>2038</v>
      </c>
      <c r="S37" s="412">
        <v>2463</v>
      </c>
      <c r="T37" s="412">
        <v>2525</v>
      </c>
      <c r="U37" s="412">
        <v>2690</v>
      </c>
      <c r="V37" s="662">
        <f t="shared" si="0"/>
        <v>6.534653465346537</v>
      </c>
      <c r="W37" s="19"/>
    </row>
    <row r="38" spans="2:23" s="7" customFormat="1" ht="12" customHeight="1">
      <c r="B38" s="207">
        <v>31</v>
      </c>
      <c r="C38" s="271"/>
      <c r="D38" s="269" t="s">
        <v>134</v>
      </c>
      <c r="E38" s="505" t="s">
        <v>190</v>
      </c>
      <c r="F38" s="416">
        <v>2359</v>
      </c>
      <c r="G38" s="416">
        <v>2458</v>
      </c>
      <c r="H38" s="416">
        <v>2683</v>
      </c>
      <c r="I38" s="416">
        <v>2764</v>
      </c>
      <c r="J38" s="416">
        <v>2908</v>
      </c>
      <c r="K38" s="416">
        <v>3253</v>
      </c>
      <c r="L38" s="416">
        <v>3665</v>
      </c>
      <c r="M38" s="416">
        <v>3487</v>
      </c>
      <c r="N38" s="416">
        <v>3567</v>
      </c>
      <c r="O38" s="416">
        <v>3785</v>
      </c>
      <c r="P38" s="416">
        <v>3863</v>
      </c>
      <c r="Q38" s="416">
        <v>3703</v>
      </c>
      <c r="R38" s="416">
        <v>2514</v>
      </c>
      <c r="S38" s="416">
        <v>2458</v>
      </c>
      <c r="T38" s="416">
        <v>2502</v>
      </c>
      <c r="U38" s="416">
        <v>2598</v>
      </c>
      <c r="V38" s="663">
        <f t="shared" si="0"/>
        <v>3.836930455635496</v>
      </c>
      <c r="W38" s="19"/>
    </row>
    <row r="39" spans="2:23" s="7" customFormat="1" ht="12" customHeight="1">
      <c r="B39" s="208">
        <v>32</v>
      </c>
      <c r="C39" s="94"/>
      <c r="D39" s="162" t="s">
        <v>382</v>
      </c>
      <c r="E39" s="506" t="s">
        <v>181</v>
      </c>
      <c r="F39" s="412">
        <v>1855</v>
      </c>
      <c r="G39" s="412">
        <v>1693</v>
      </c>
      <c r="H39" s="412">
        <v>1734</v>
      </c>
      <c r="I39" s="412">
        <v>1709</v>
      </c>
      <c r="J39" s="412">
        <v>1743</v>
      </c>
      <c r="K39" s="412">
        <v>1959</v>
      </c>
      <c r="L39" s="412">
        <v>1916</v>
      </c>
      <c r="M39" s="412">
        <v>1838</v>
      </c>
      <c r="N39" s="412">
        <v>1888</v>
      </c>
      <c r="O39" s="412">
        <v>2063</v>
      </c>
      <c r="P39" s="412">
        <v>2178</v>
      </c>
      <c r="Q39" s="412">
        <v>2247</v>
      </c>
      <c r="R39" s="412">
        <v>2246</v>
      </c>
      <c r="S39" s="412">
        <v>2345</v>
      </c>
      <c r="T39" s="412">
        <v>2479</v>
      </c>
      <c r="U39" s="412">
        <v>2567</v>
      </c>
      <c r="V39" s="662">
        <f t="shared" si="0"/>
        <v>3.5498184751916</v>
      </c>
      <c r="W39" s="19"/>
    </row>
    <row r="40" spans="2:23" s="7" customFormat="1" ht="12" customHeight="1">
      <c r="B40" s="207">
        <v>33</v>
      </c>
      <c r="C40" s="271"/>
      <c r="D40" s="269" t="s">
        <v>451</v>
      </c>
      <c r="E40" s="505" t="s">
        <v>181</v>
      </c>
      <c r="F40" s="416">
        <v>1143</v>
      </c>
      <c r="G40" s="416">
        <v>1250</v>
      </c>
      <c r="H40" s="416">
        <v>1376</v>
      </c>
      <c r="I40" s="416">
        <v>1572</v>
      </c>
      <c r="J40" s="416">
        <v>1763</v>
      </c>
      <c r="K40" s="416">
        <v>1710</v>
      </c>
      <c r="L40" s="416">
        <v>1686</v>
      </c>
      <c r="M40" s="416">
        <v>1583</v>
      </c>
      <c r="N40" s="416">
        <v>1443</v>
      </c>
      <c r="O40" s="416">
        <v>1277</v>
      </c>
      <c r="P40" s="416">
        <v>1284</v>
      </c>
      <c r="Q40" s="416">
        <v>1345</v>
      </c>
      <c r="R40" s="416">
        <v>1509</v>
      </c>
      <c r="S40" s="416">
        <v>2182</v>
      </c>
      <c r="T40" s="416">
        <v>2350</v>
      </c>
      <c r="U40" s="416">
        <v>2532</v>
      </c>
      <c r="V40" s="663">
        <f t="shared" si="0"/>
        <v>7.744680851063833</v>
      </c>
      <c r="W40" s="19"/>
    </row>
    <row r="41" spans="2:23" s="7" customFormat="1" ht="12" customHeight="1">
      <c r="B41" s="208">
        <v>34</v>
      </c>
      <c r="C41" s="94"/>
      <c r="D41" s="162" t="s">
        <v>265</v>
      </c>
      <c r="E41" s="506" t="s">
        <v>182</v>
      </c>
      <c r="F41" s="412">
        <v>933</v>
      </c>
      <c r="G41" s="412">
        <v>958</v>
      </c>
      <c r="H41" s="412">
        <v>2202</v>
      </c>
      <c r="I41" s="412">
        <v>2467</v>
      </c>
      <c r="J41" s="412">
        <v>2221</v>
      </c>
      <c r="K41" s="412">
        <v>2338</v>
      </c>
      <c r="L41" s="412">
        <v>2531</v>
      </c>
      <c r="M41" s="412">
        <v>2683</v>
      </c>
      <c r="N41" s="412">
        <v>2631</v>
      </c>
      <c r="O41" s="412">
        <v>2741</v>
      </c>
      <c r="P41" s="412">
        <v>2726</v>
      </c>
      <c r="Q41" s="412">
        <v>2567</v>
      </c>
      <c r="R41" s="412">
        <v>2262</v>
      </c>
      <c r="S41" s="412">
        <v>2471</v>
      </c>
      <c r="T41" s="412">
        <v>2544</v>
      </c>
      <c r="U41" s="412">
        <v>2532</v>
      </c>
      <c r="V41" s="662">
        <f t="shared" si="0"/>
        <v>-0.47169811320755173</v>
      </c>
      <c r="W41" s="19"/>
    </row>
    <row r="42" spans="2:23" s="7" customFormat="1" ht="12" customHeight="1">
      <c r="B42" s="207">
        <v>35</v>
      </c>
      <c r="C42" s="271"/>
      <c r="D42" s="269" t="s">
        <v>313</v>
      </c>
      <c r="E42" s="505" t="s">
        <v>186</v>
      </c>
      <c r="F42" s="416">
        <v>2253</v>
      </c>
      <c r="G42" s="416">
        <v>2281</v>
      </c>
      <c r="H42" s="416">
        <v>2285</v>
      </c>
      <c r="I42" s="416">
        <v>2332</v>
      </c>
      <c r="J42" s="416">
        <v>2267</v>
      </c>
      <c r="K42" s="416">
        <v>2257</v>
      </c>
      <c r="L42" s="416">
        <v>2322</v>
      </c>
      <c r="M42" s="416">
        <v>2312</v>
      </c>
      <c r="N42" s="416">
        <v>2267</v>
      </c>
      <c r="O42" s="416">
        <v>2394</v>
      </c>
      <c r="P42" s="416">
        <v>2287</v>
      </c>
      <c r="Q42" s="416">
        <v>2439</v>
      </c>
      <c r="R42" s="416">
        <v>2437</v>
      </c>
      <c r="S42" s="416">
        <v>2410</v>
      </c>
      <c r="T42" s="416">
        <v>2526</v>
      </c>
      <c r="U42" s="416">
        <v>2497</v>
      </c>
      <c r="V42" s="663">
        <f t="shared" si="0"/>
        <v>-1.14806017418843</v>
      </c>
      <c r="W42" s="19"/>
    </row>
    <row r="43" spans="2:23" s="7" customFormat="1" ht="12" customHeight="1">
      <c r="B43" s="208">
        <v>36</v>
      </c>
      <c r="C43" s="94"/>
      <c r="D43" s="162" t="s">
        <v>136</v>
      </c>
      <c r="E43" s="506" t="s">
        <v>190</v>
      </c>
      <c r="F43" s="412">
        <v>2444</v>
      </c>
      <c r="G43" s="412">
        <v>2390</v>
      </c>
      <c r="H43" s="412">
        <v>2820</v>
      </c>
      <c r="I43" s="412">
        <v>2961</v>
      </c>
      <c r="J43" s="412">
        <v>2507</v>
      </c>
      <c r="K43" s="412">
        <v>2406</v>
      </c>
      <c r="L43" s="412">
        <v>2320</v>
      </c>
      <c r="M43" s="412">
        <v>2639</v>
      </c>
      <c r="N43" s="412">
        <v>2510</v>
      </c>
      <c r="O43" s="412">
        <v>3454</v>
      </c>
      <c r="P43" s="412">
        <v>2991</v>
      </c>
      <c r="Q43" s="412">
        <v>2573</v>
      </c>
      <c r="R43" s="412">
        <v>2501</v>
      </c>
      <c r="S43" s="412">
        <v>2358</v>
      </c>
      <c r="T43" s="412">
        <v>2196</v>
      </c>
      <c r="U43" s="412">
        <v>2344</v>
      </c>
      <c r="V43" s="662">
        <f t="shared" si="0"/>
        <v>6.739526411657565</v>
      </c>
      <c r="W43" s="19"/>
    </row>
    <row r="44" spans="2:23" s="7" customFormat="1" ht="12" customHeight="1">
      <c r="B44" s="207">
        <v>37</v>
      </c>
      <c r="C44" s="271"/>
      <c r="D44" s="269" t="s">
        <v>334</v>
      </c>
      <c r="E44" s="505" t="s">
        <v>187</v>
      </c>
      <c r="F44" s="416">
        <v>1424</v>
      </c>
      <c r="G44" s="416">
        <v>1442</v>
      </c>
      <c r="H44" s="416">
        <v>1473</v>
      </c>
      <c r="I44" s="416">
        <v>1869</v>
      </c>
      <c r="J44" s="416">
        <v>2039</v>
      </c>
      <c r="K44" s="416">
        <v>1575</v>
      </c>
      <c r="L44" s="416">
        <v>1927</v>
      </c>
      <c r="M44" s="416">
        <v>2090</v>
      </c>
      <c r="N44" s="416">
        <v>2314</v>
      </c>
      <c r="O44" s="416">
        <v>2405</v>
      </c>
      <c r="P44" s="416">
        <v>2358</v>
      </c>
      <c r="Q44" s="416">
        <v>2498</v>
      </c>
      <c r="R44" s="416">
        <v>2310</v>
      </c>
      <c r="S44" s="416">
        <v>2373</v>
      </c>
      <c r="T44" s="416">
        <v>2606</v>
      </c>
      <c r="U44" s="416">
        <v>2327</v>
      </c>
      <c r="V44" s="663">
        <f t="shared" si="0"/>
        <v>-10.706062931696081</v>
      </c>
      <c r="W44" s="19"/>
    </row>
    <row r="45" spans="2:23" s="7" customFormat="1" ht="12" customHeight="1">
      <c r="B45" s="208">
        <v>38</v>
      </c>
      <c r="C45" s="94"/>
      <c r="D45" s="162" t="s">
        <v>263</v>
      </c>
      <c r="E45" s="506" t="s">
        <v>190</v>
      </c>
      <c r="F45" s="412">
        <v>2241</v>
      </c>
      <c r="G45" s="412">
        <v>2136</v>
      </c>
      <c r="H45" s="412">
        <v>1975</v>
      </c>
      <c r="I45" s="412">
        <v>1932</v>
      </c>
      <c r="J45" s="412">
        <v>2145</v>
      </c>
      <c r="K45" s="412">
        <v>2099</v>
      </c>
      <c r="L45" s="412">
        <v>2500</v>
      </c>
      <c r="M45" s="412">
        <v>2285</v>
      </c>
      <c r="N45" s="412">
        <v>2677</v>
      </c>
      <c r="O45" s="412">
        <v>2837</v>
      </c>
      <c r="P45" s="412">
        <v>2440</v>
      </c>
      <c r="Q45" s="412">
        <v>2474</v>
      </c>
      <c r="R45" s="412">
        <v>2376</v>
      </c>
      <c r="S45" s="412">
        <v>2524</v>
      </c>
      <c r="T45" s="412">
        <v>2099</v>
      </c>
      <c r="U45" s="412">
        <v>2236</v>
      </c>
      <c r="V45" s="662">
        <f t="shared" si="0"/>
        <v>6.526917579799914</v>
      </c>
      <c r="W45" s="19"/>
    </row>
    <row r="46" spans="2:23" s="7" customFormat="1" ht="12" customHeight="1">
      <c r="B46" s="207">
        <v>39</v>
      </c>
      <c r="C46" s="271"/>
      <c r="D46" s="270" t="s">
        <v>381</v>
      </c>
      <c r="E46" s="505" t="s">
        <v>186</v>
      </c>
      <c r="F46" s="416">
        <v>2015</v>
      </c>
      <c r="G46" s="416">
        <v>2038</v>
      </c>
      <c r="H46" s="416">
        <v>2017</v>
      </c>
      <c r="I46" s="416">
        <v>2055</v>
      </c>
      <c r="J46" s="416">
        <v>2016</v>
      </c>
      <c r="K46" s="416">
        <v>1990</v>
      </c>
      <c r="L46" s="416">
        <v>2056</v>
      </c>
      <c r="M46" s="416">
        <v>2023</v>
      </c>
      <c r="N46" s="416">
        <v>1971</v>
      </c>
      <c r="O46" s="416">
        <v>2056</v>
      </c>
      <c r="P46" s="416">
        <v>2093</v>
      </c>
      <c r="Q46" s="416">
        <v>2182</v>
      </c>
      <c r="R46" s="416">
        <v>2309</v>
      </c>
      <c r="S46" s="416">
        <v>2408</v>
      </c>
      <c r="T46" s="416">
        <v>2550</v>
      </c>
      <c r="U46" s="416">
        <v>2162</v>
      </c>
      <c r="V46" s="663">
        <f t="shared" si="0"/>
        <v>-15.215686274509792</v>
      </c>
      <c r="W46" s="19"/>
    </row>
    <row r="47" spans="2:23" s="7" customFormat="1" ht="12" customHeight="1">
      <c r="B47" s="208">
        <v>40</v>
      </c>
      <c r="C47" s="94"/>
      <c r="D47" s="162" t="s">
        <v>312</v>
      </c>
      <c r="E47" s="506" t="s">
        <v>188</v>
      </c>
      <c r="F47" s="412">
        <v>1916</v>
      </c>
      <c r="G47" s="412">
        <v>1968</v>
      </c>
      <c r="H47" s="412">
        <v>2123</v>
      </c>
      <c r="I47" s="412">
        <v>2123</v>
      </c>
      <c r="J47" s="412">
        <v>2052</v>
      </c>
      <c r="K47" s="412">
        <v>2028</v>
      </c>
      <c r="L47" s="412">
        <v>2162</v>
      </c>
      <c r="M47" s="412">
        <v>2200</v>
      </c>
      <c r="N47" s="412">
        <v>2312</v>
      </c>
      <c r="O47" s="412">
        <v>2495</v>
      </c>
      <c r="P47" s="412">
        <v>2524</v>
      </c>
      <c r="Q47" s="412">
        <v>2282</v>
      </c>
      <c r="R47" s="412">
        <v>2173</v>
      </c>
      <c r="S47" s="412">
        <v>2162</v>
      </c>
      <c r="T47" s="412">
        <v>2065</v>
      </c>
      <c r="U47" s="412">
        <v>2048</v>
      </c>
      <c r="V47" s="662">
        <f t="shared" si="0"/>
        <v>-0.8232445520581138</v>
      </c>
      <c r="W47" s="19"/>
    </row>
    <row r="48" spans="2:23" s="7" customFormat="1" ht="12" customHeight="1">
      <c r="B48" s="207">
        <v>41</v>
      </c>
      <c r="C48" s="507"/>
      <c r="D48" s="704" t="s">
        <v>211</v>
      </c>
      <c r="E48" s="508" t="s">
        <v>190</v>
      </c>
      <c r="F48" s="741">
        <v>1886</v>
      </c>
      <c r="G48" s="741">
        <v>1706</v>
      </c>
      <c r="H48" s="741">
        <v>1792</v>
      </c>
      <c r="I48" s="741">
        <v>1907</v>
      </c>
      <c r="J48" s="741">
        <v>2013</v>
      </c>
      <c r="K48" s="741">
        <v>2103</v>
      </c>
      <c r="L48" s="741">
        <v>2166</v>
      </c>
      <c r="M48" s="741">
        <v>2789</v>
      </c>
      <c r="N48" s="741">
        <v>3251</v>
      </c>
      <c r="O48" s="741">
        <v>3273</v>
      </c>
      <c r="P48" s="741">
        <v>2782</v>
      </c>
      <c r="Q48" s="741">
        <v>2637</v>
      </c>
      <c r="R48" s="741">
        <v>1923</v>
      </c>
      <c r="S48" s="741">
        <v>1923</v>
      </c>
      <c r="T48" s="741">
        <v>1898</v>
      </c>
      <c r="U48" s="741">
        <v>2001</v>
      </c>
      <c r="V48" s="661">
        <f t="shared" si="0"/>
        <v>5.426765015806097</v>
      </c>
      <c r="W48" s="19"/>
    </row>
    <row r="49" spans="2:23" s="7" customFormat="1" ht="12" customHeight="1">
      <c r="B49" s="208">
        <v>42</v>
      </c>
      <c r="C49" s="94"/>
      <c r="D49" s="162" t="s">
        <v>310</v>
      </c>
      <c r="E49" s="506" t="s">
        <v>187</v>
      </c>
      <c r="F49" s="412">
        <v>2498</v>
      </c>
      <c r="G49" s="412">
        <v>2445</v>
      </c>
      <c r="H49" s="412">
        <v>2353</v>
      </c>
      <c r="I49" s="412">
        <v>2091</v>
      </c>
      <c r="J49" s="412">
        <v>2138</v>
      </c>
      <c r="K49" s="412">
        <v>2129</v>
      </c>
      <c r="L49" s="412">
        <v>2385</v>
      </c>
      <c r="M49" s="412">
        <v>2567</v>
      </c>
      <c r="N49" s="412">
        <v>2422</v>
      </c>
      <c r="O49" s="412">
        <v>2126</v>
      </c>
      <c r="P49" s="412">
        <v>1897</v>
      </c>
      <c r="Q49" s="412">
        <v>1812</v>
      </c>
      <c r="R49" s="412">
        <v>1874</v>
      </c>
      <c r="S49" s="412">
        <v>1876</v>
      </c>
      <c r="T49" s="412">
        <v>1959</v>
      </c>
      <c r="U49" s="412">
        <v>1985</v>
      </c>
      <c r="V49" s="662">
        <f t="shared" si="0"/>
        <v>1.327207759060741</v>
      </c>
      <c r="W49" s="19"/>
    </row>
    <row r="50" spans="2:23" s="7" customFormat="1" ht="12" customHeight="1">
      <c r="B50" s="207">
        <v>43</v>
      </c>
      <c r="C50" s="271"/>
      <c r="D50" s="269" t="s">
        <v>383</v>
      </c>
      <c r="E50" s="505" t="s">
        <v>195</v>
      </c>
      <c r="F50" s="416">
        <v>1136</v>
      </c>
      <c r="G50" s="416">
        <v>1285</v>
      </c>
      <c r="H50" s="416">
        <v>1436</v>
      </c>
      <c r="I50" s="416">
        <v>1472</v>
      </c>
      <c r="J50" s="416">
        <v>1612</v>
      </c>
      <c r="K50" s="416">
        <v>1815</v>
      </c>
      <c r="L50" s="416">
        <v>1937</v>
      </c>
      <c r="M50" s="416">
        <v>1878</v>
      </c>
      <c r="N50" s="416">
        <v>1857</v>
      </c>
      <c r="O50" s="416">
        <v>1823</v>
      </c>
      <c r="P50" s="416">
        <v>1770</v>
      </c>
      <c r="Q50" s="416">
        <v>1913</v>
      </c>
      <c r="R50" s="416">
        <v>1962</v>
      </c>
      <c r="S50" s="416">
        <v>1934</v>
      </c>
      <c r="T50" s="416">
        <v>1953</v>
      </c>
      <c r="U50" s="416">
        <v>1983</v>
      </c>
      <c r="V50" s="663">
        <f t="shared" si="0"/>
        <v>1.5360983102918624</v>
      </c>
      <c r="W50" s="19"/>
    </row>
    <row r="51" spans="2:23" s="7" customFormat="1" ht="12" customHeight="1">
      <c r="B51" s="208">
        <v>44</v>
      </c>
      <c r="C51" s="94"/>
      <c r="D51" s="162" t="s">
        <v>264</v>
      </c>
      <c r="E51" s="506" t="s">
        <v>184</v>
      </c>
      <c r="F51" s="412">
        <v>2518</v>
      </c>
      <c r="G51" s="412">
        <v>2380</v>
      </c>
      <c r="H51" s="412">
        <v>2371</v>
      </c>
      <c r="I51" s="412">
        <v>2333</v>
      </c>
      <c r="J51" s="412">
        <v>2262</v>
      </c>
      <c r="K51" s="412">
        <v>2173</v>
      </c>
      <c r="L51" s="412">
        <v>2057</v>
      </c>
      <c r="M51" s="412">
        <v>2138</v>
      </c>
      <c r="N51" s="412">
        <v>1996</v>
      </c>
      <c r="O51" s="412">
        <v>1942</v>
      </c>
      <c r="P51" s="412">
        <v>2073</v>
      </c>
      <c r="Q51" s="412">
        <v>2020</v>
      </c>
      <c r="R51" s="412">
        <v>1898</v>
      </c>
      <c r="S51" s="412">
        <v>1954</v>
      </c>
      <c r="T51" s="412">
        <v>2013</v>
      </c>
      <c r="U51" s="412">
        <v>1970</v>
      </c>
      <c r="V51" s="662">
        <f t="shared" si="0"/>
        <v>-2.136115250869352</v>
      </c>
      <c r="W51" s="19"/>
    </row>
    <row r="52" spans="2:23" s="7" customFormat="1" ht="12" customHeight="1">
      <c r="B52" s="207">
        <v>45</v>
      </c>
      <c r="C52" s="271"/>
      <c r="D52" s="269" t="s">
        <v>386</v>
      </c>
      <c r="E52" s="505" t="s">
        <v>186</v>
      </c>
      <c r="F52" s="416">
        <v>1108</v>
      </c>
      <c r="G52" s="416">
        <v>1050</v>
      </c>
      <c r="H52" s="416">
        <v>1152</v>
      </c>
      <c r="I52" s="416">
        <v>1212</v>
      </c>
      <c r="J52" s="416">
        <v>1225</v>
      </c>
      <c r="K52" s="416">
        <v>1485</v>
      </c>
      <c r="L52" s="416">
        <v>1474</v>
      </c>
      <c r="M52" s="416">
        <v>1559</v>
      </c>
      <c r="N52" s="416">
        <v>1761</v>
      </c>
      <c r="O52" s="416">
        <v>1772</v>
      </c>
      <c r="P52" s="416">
        <v>1854</v>
      </c>
      <c r="Q52" s="416">
        <v>1904</v>
      </c>
      <c r="R52" s="416">
        <v>1964</v>
      </c>
      <c r="S52" s="416">
        <v>1882</v>
      </c>
      <c r="T52" s="416">
        <v>2002</v>
      </c>
      <c r="U52" s="416">
        <v>1956</v>
      </c>
      <c r="V52" s="663">
        <f t="shared" si="0"/>
        <v>-2.297702297702301</v>
      </c>
      <c r="W52" s="19"/>
    </row>
    <row r="53" spans="2:23" s="7" customFormat="1" ht="12" customHeight="1">
      <c r="B53" s="208">
        <v>46</v>
      </c>
      <c r="C53" s="94"/>
      <c r="D53" s="162" t="s">
        <v>133</v>
      </c>
      <c r="E53" s="506" t="s">
        <v>184</v>
      </c>
      <c r="F53" s="412">
        <v>3270</v>
      </c>
      <c r="G53" s="412">
        <v>3393</v>
      </c>
      <c r="H53" s="412">
        <v>3469</v>
      </c>
      <c r="I53" s="412">
        <v>3169</v>
      </c>
      <c r="J53" s="412">
        <v>3127</v>
      </c>
      <c r="K53" s="412">
        <v>2679</v>
      </c>
      <c r="L53" s="412">
        <v>2208</v>
      </c>
      <c r="M53" s="412">
        <v>2127</v>
      </c>
      <c r="N53" s="412">
        <v>2132</v>
      </c>
      <c r="O53" s="412">
        <v>2187</v>
      </c>
      <c r="P53" s="412">
        <v>2260</v>
      </c>
      <c r="Q53" s="412">
        <v>2130</v>
      </c>
      <c r="R53" s="412">
        <v>1943</v>
      </c>
      <c r="S53" s="412">
        <v>1948</v>
      </c>
      <c r="T53" s="412">
        <v>1958</v>
      </c>
      <c r="U53" s="412">
        <v>1950</v>
      </c>
      <c r="V53" s="662">
        <f t="shared" si="0"/>
        <v>-0.4085801838610905</v>
      </c>
      <c r="W53" s="19"/>
    </row>
    <row r="54" spans="2:23" s="7" customFormat="1" ht="12" customHeight="1">
      <c r="B54" s="207">
        <v>47</v>
      </c>
      <c r="C54" s="271"/>
      <c r="D54" s="269" t="s">
        <v>113</v>
      </c>
      <c r="E54" s="505" t="s">
        <v>181</v>
      </c>
      <c r="F54" s="416">
        <v>3726</v>
      </c>
      <c r="G54" s="416">
        <v>3427</v>
      </c>
      <c r="H54" s="416">
        <v>3597</v>
      </c>
      <c r="I54" s="416">
        <v>3537</v>
      </c>
      <c r="J54" s="416">
        <v>3449</v>
      </c>
      <c r="K54" s="416">
        <v>3004</v>
      </c>
      <c r="L54" s="416">
        <v>2859</v>
      </c>
      <c r="M54" s="416">
        <v>2894</v>
      </c>
      <c r="N54" s="416">
        <v>2258</v>
      </c>
      <c r="O54" s="416">
        <v>2102</v>
      </c>
      <c r="P54" s="416">
        <v>1999</v>
      </c>
      <c r="Q54" s="416">
        <v>2011</v>
      </c>
      <c r="R54" s="416">
        <v>1964</v>
      </c>
      <c r="S54" s="416">
        <v>1966</v>
      </c>
      <c r="T54" s="416">
        <v>1996</v>
      </c>
      <c r="U54" s="416">
        <v>1937</v>
      </c>
      <c r="V54" s="663">
        <f t="shared" si="0"/>
        <v>-2.9559118236472983</v>
      </c>
      <c r="W54" s="19"/>
    </row>
    <row r="55" spans="2:23" s="7" customFormat="1" ht="12" customHeight="1">
      <c r="B55" s="208">
        <v>48</v>
      </c>
      <c r="C55" s="94"/>
      <c r="D55" s="162" t="s">
        <v>501</v>
      </c>
      <c r="E55" s="506" t="s">
        <v>209</v>
      </c>
      <c r="F55" s="412">
        <v>1376</v>
      </c>
      <c r="G55" s="412">
        <v>1421</v>
      </c>
      <c r="H55" s="412">
        <v>1621</v>
      </c>
      <c r="I55" s="412">
        <v>1629</v>
      </c>
      <c r="J55" s="412">
        <v>1742</v>
      </c>
      <c r="K55" s="412">
        <v>1924</v>
      </c>
      <c r="L55" s="412">
        <v>1989</v>
      </c>
      <c r="M55" s="412">
        <v>2098</v>
      </c>
      <c r="N55" s="412">
        <v>2228</v>
      </c>
      <c r="O55" s="412">
        <v>2230</v>
      </c>
      <c r="P55" s="412">
        <v>2145</v>
      </c>
      <c r="Q55" s="412">
        <v>2247</v>
      </c>
      <c r="R55" s="412">
        <v>2144</v>
      </c>
      <c r="S55" s="412">
        <v>2136</v>
      </c>
      <c r="T55" s="412">
        <v>1792</v>
      </c>
      <c r="U55" s="412">
        <v>1873</v>
      </c>
      <c r="V55" s="662">
        <f t="shared" si="0"/>
        <v>4.520089285714278</v>
      </c>
      <c r="W55" s="19"/>
    </row>
    <row r="56" spans="2:23" s="7" customFormat="1" ht="12" customHeight="1">
      <c r="B56" s="207">
        <v>49</v>
      </c>
      <c r="C56" s="271"/>
      <c r="D56" s="269" t="s">
        <v>26</v>
      </c>
      <c r="E56" s="505" t="s">
        <v>190</v>
      </c>
      <c r="F56" s="416">
        <v>2071</v>
      </c>
      <c r="G56" s="416">
        <v>2412</v>
      </c>
      <c r="H56" s="416">
        <v>2195</v>
      </c>
      <c r="I56" s="416">
        <v>2046</v>
      </c>
      <c r="J56" s="416">
        <v>1966</v>
      </c>
      <c r="K56" s="416">
        <v>1558</v>
      </c>
      <c r="L56" s="416">
        <v>2101</v>
      </c>
      <c r="M56" s="416">
        <v>2361</v>
      </c>
      <c r="N56" s="416">
        <v>1887</v>
      </c>
      <c r="O56" s="416">
        <v>1967</v>
      </c>
      <c r="P56" s="416">
        <v>1637</v>
      </c>
      <c r="Q56" s="416">
        <v>1992</v>
      </c>
      <c r="R56" s="416">
        <v>1968</v>
      </c>
      <c r="S56" s="416">
        <v>1580</v>
      </c>
      <c r="T56" s="416">
        <v>1822</v>
      </c>
      <c r="U56" s="416">
        <v>1844</v>
      </c>
      <c r="V56" s="663">
        <f t="shared" si="0"/>
        <v>1.2074643249176802</v>
      </c>
      <c r="W56" s="19"/>
    </row>
    <row r="57" spans="2:23" s="7" customFormat="1" ht="12" customHeight="1">
      <c r="B57" s="208">
        <v>50</v>
      </c>
      <c r="C57" s="94"/>
      <c r="D57" s="162" t="s">
        <v>335</v>
      </c>
      <c r="E57" s="506" t="s">
        <v>184</v>
      </c>
      <c r="F57" s="412">
        <v>1415</v>
      </c>
      <c r="G57" s="412">
        <v>1404</v>
      </c>
      <c r="H57" s="412">
        <v>1446</v>
      </c>
      <c r="I57" s="412">
        <v>1426</v>
      </c>
      <c r="J57" s="412">
        <v>1364</v>
      </c>
      <c r="K57" s="412">
        <v>1200</v>
      </c>
      <c r="L57" s="412">
        <v>1245</v>
      </c>
      <c r="M57" s="412">
        <v>1287</v>
      </c>
      <c r="N57" s="412">
        <v>1335</v>
      </c>
      <c r="O57" s="412">
        <v>1497</v>
      </c>
      <c r="P57" s="412">
        <v>1768</v>
      </c>
      <c r="Q57" s="412">
        <v>1671</v>
      </c>
      <c r="R57" s="412">
        <v>1595</v>
      </c>
      <c r="S57" s="412">
        <v>1610</v>
      </c>
      <c r="T57" s="412">
        <v>1699</v>
      </c>
      <c r="U57" s="412">
        <v>1798</v>
      </c>
      <c r="V57" s="662">
        <f t="shared" si="0"/>
        <v>5.826957033549135</v>
      </c>
      <c r="W57" s="19"/>
    </row>
    <row r="58" spans="2:23" s="7" customFormat="1" ht="12" customHeight="1">
      <c r="B58" s="207">
        <v>51</v>
      </c>
      <c r="C58" s="271"/>
      <c r="D58" s="269" t="s">
        <v>513</v>
      </c>
      <c r="E58" s="505" t="s">
        <v>556</v>
      </c>
      <c r="F58" s="416"/>
      <c r="G58" s="416">
        <v>291</v>
      </c>
      <c r="H58" s="416">
        <v>1460</v>
      </c>
      <c r="I58" s="416">
        <v>1362</v>
      </c>
      <c r="J58" s="416">
        <v>1306</v>
      </c>
      <c r="K58" s="416">
        <v>1326</v>
      </c>
      <c r="L58" s="416">
        <v>1454</v>
      </c>
      <c r="M58" s="416">
        <v>1706</v>
      </c>
      <c r="N58" s="416">
        <v>1791</v>
      </c>
      <c r="O58" s="416">
        <v>1732</v>
      </c>
      <c r="P58" s="416">
        <v>1586</v>
      </c>
      <c r="Q58" s="416">
        <v>1577</v>
      </c>
      <c r="R58" s="416">
        <v>1511</v>
      </c>
      <c r="S58" s="416">
        <v>1588</v>
      </c>
      <c r="T58" s="416">
        <v>1717</v>
      </c>
      <c r="U58" s="416">
        <v>1743</v>
      </c>
      <c r="V58" s="663">
        <f t="shared" si="0"/>
        <v>1.5142690739662186</v>
      </c>
      <c r="W58" s="19"/>
    </row>
    <row r="59" spans="2:23" s="7" customFormat="1" ht="12" customHeight="1">
      <c r="B59" s="208">
        <v>52</v>
      </c>
      <c r="C59" s="94"/>
      <c r="D59" s="162" t="s">
        <v>468</v>
      </c>
      <c r="E59" s="506" t="s">
        <v>186</v>
      </c>
      <c r="F59" s="412">
        <v>1658</v>
      </c>
      <c r="G59" s="412">
        <v>1579</v>
      </c>
      <c r="H59" s="412">
        <v>1575</v>
      </c>
      <c r="I59" s="412">
        <v>1557</v>
      </c>
      <c r="J59" s="412">
        <v>1485</v>
      </c>
      <c r="K59" s="412">
        <v>1459</v>
      </c>
      <c r="L59" s="412">
        <v>1571</v>
      </c>
      <c r="M59" s="412">
        <v>1526</v>
      </c>
      <c r="N59" s="412">
        <v>1542</v>
      </c>
      <c r="O59" s="412">
        <v>1613</v>
      </c>
      <c r="P59" s="412">
        <v>1624</v>
      </c>
      <c r="Q59" s="412">
        <v>1584</v>
      </c>
      <c r="R59" s="412">
        <v>1587</v>
      </c>
      <c r="S59" s="412">
        <v>1697</v>
      </c>
      <c r="T59" s="412">
        <v>1713</v>
      </c>
      <c r="U59" s="412">
        <v>1729</v>
      </c>
      <c r="V59" s="662">
        <f t="shared" si="0"/>
        <v>0.9340338587273607</v>
      </c>
      <c r="W59" s="19"/>
    </row>
    <row r="60" spans="2:22" ht="15" customHeight="1">
      <c r="B60" s="207">
        <v>53</v>
      </c>
      <c r="C60" s="271"/>
      <c r="D60" s="270" t="s">
        <v>384</v>
      </c>
      <c r="E60" s="505" t="s">
        <v>195</v>
      </c>
      <c r="F60" s="416">
        <v>2086</v>
      </c>
      <c r="G60" s="416">
        <v>1853</v>
      </c>
      <c r="H60" s="416">
        <v>1855</v>
      </c>
      <c r="I60" s="416">
        <v>2100</v>
      </c>
      <c r="J60" s="416">
        <v>1941</v>
      </c>
      <c r="K60" s="416">
        <v>1691</v>
      </c>
      <c r="L60" s="416">
        <v>1697</v>
      </c>
      <c r="M60" s="416">
        <v>1816</v>
      </c>
      <c r="N60" s="416">
        <v>1821</v>
      </c>
      <c r="O60" s="416">
        <v>1556</v>
      </c>
      <c r="P60" s="416">
        <v>1569</v>
      </c>
      <c r="Q60" s="416">
        <v>1564</v>
      </c>
      <c r="R60" s="416">
        <v>1538</v>
      </c>
      <c r="S60" s="416">
        <v>1618</v>
      </c>
      <c r="T60" s="416">
        <v>1681</v>
      </c>
      <c r="U60" s="416">
        <v>1713</v>
      </c>
      <c r="V60" s="663">
        <f t="shared" si="0"/>
        <v>1.9036287923854758</v>
      </c>
    </row>
    <row r="61" spans="2:22" ht="409.5">
      <c r="B61" s="208">
        <v>54</v>
      </c>
      <c r="C61" s="94"/>
      <c r="D61" s="162" t="s">
        <v>119</v>
      </c>
      <c r="E61" s="506" t="s">
        <v>190</v>
      </c>
      <c r="F61" s="412">
        <v>2025</v>
      </c>
      <c r="G61" s="412">
        <v>2026</v>
      </c>
      <c r="H61" s="412">
        <v>1896</v>
      </c>
      <c r="I61" s="412">
        <v>1965</v>
      </c>
      <c r="J61" s="412">
        <v>2068</v>
      </c>
      <c r="K61" s="412">
        <v>1843</v>
      </c>
      <c r="L61" s="412">
        <v>2371</v>
      </c>
      <c r="M61" s="412">
        <v>2918</v>
      </c>
      <c r="N61" s="412">
        <v>2374</v>
      </c>
      <c r="O61" s="412">
        <v>2333</v>
      </c>
      <c r="P61" s="412">
        <v>2064</v>
      </c>
      <c r="Q61" s="412">
        <v>1808</v>
      </c>
      <c r="R61" s="412">
        <v>1616</v>
      </c>
      <c r="S61" s="412">
        <v>1744</v>
      </c>
      <c r="T61" s="412">
        <v>1724</v>
      </c>
      <c r="U61" s="412">
        <v>1700</v>
      </c>
      <c r="V61" s="662">
        <f t="shared" si="0"/>
        <v>-1.3921113689095108</v>
      </c>
    </row>
    <row r="62" spans="2:22" ht="409.5">
      <c r="B62" s="207"/>
      <c r="C62" s="271"/>
      <c r="D62" s="269" t="s">
        <v>120</v>
      </c>
      <c r="E62" s="505" t="s">
        <v>190</v>
      </c>
      <c r="F62" s="416">
        <v>2106</v>
      </c>
      <c r="G62" s="416">
        <v>2085</v>
      </c>
      <c r="H62" s="416">
        <v>1940</v>
      </c>
      <c r="I62" s="416">
        <v>2007</v>
      </c>
      <c r="J62" s="416">
        <v>2067</v>
      </c>
      <c r="K62" s="416">
        <v>1843</v>
      </c>
      <c r="L62" s="416">
        <v>2371</v>
      </c>
      <c r="M62" s="416">
        <v>2907</v>
      </c>
      <c r="N62" s="416">
        <v>2364</v>
      </c>
      <c r="O62" s="416">
        <v>2366</v>
      </c>
      <c r="P62" s="416">
        <v>2064</v>
      </c>
      <c r="Q62" s="416">
        <v>1811</v>
      </c>
      <c r="R62" s="416">
        <v>1616</v>
      </c>
      <c r="S62" s="416">
        <v>1760</v>
      </c>
      <c r="T62" s="416">
        <v>1724</v>
      </c>
      <c r="U62" s="416">
        <v>1700</v>
      </c>
      <c r="V62" s="663">
        <f t="shared" si="0"/>
        <v>-1.3921113689095108</v>
      </c>
    </row>
    <row r="63" spans="2:22" ht="409.5">
      <c r="B63" s="208">
        <v>56</v>
      </c>
      <c r="C63" s="94"/>
      <c r="D63" s="95" t="s">
        <v>603</v>
      </c>
      <c r="E63" s="506" t="s">
        <v>209</v>
      </c>
      <c r="F63" s="412">
        <v>794</v>
      </c>
      <c r="G63" s="412">
        <v>813</v>
      </c>
      <c r="H63" s="412">
        <v>921</v>
      </c>
      <c r="I63" s="412">
        <v>1048</v>
      </c>
      <c r="J63" s="412">
        <v>1144</v>
      </c>
      <c r="K63" s="412">
        <v>1303</v>
      </c>
      <c r="L63" s="412">
        <v>1417</v>
      </c>
      <c r="M63" s="412">
        <v>1509</v>
      </c>
      <c r="N63" s="412">
        <v>1509</v>
      </c>
      <c r="O63" s="412">
        <v>1532</v>
      </c>
      <c r="P63" s="412">
        <v>1383</v>
      </c>
      <c r="Q63" s="412">
        <v>1470</v>
      </c>
      <c r="R63" s="412">
        <v>1558</v>
      </c>
      <c r="S63" s="412">
        <v>1611</v>
      </c>
      <c r="T63" s="412">
        <v>1552</v>
      </c>
      <c r="U63" s="412">
        <v>1688</v>
      </c>
      <c r="V63" s="662">
        <f t="shared" si="0"/>
        <v>8.762886597938135</v>
      </c>
    </row>
    <row r="64" spans="2:22" ht="409.5">
      <c r="B64" s="207">
        <v>57</v>
      </c>
      <c r="C64" s="271"/>
      <c r="D64" s="270" t="s">
        <v>514</v>
      </c>
      <c r="E64" s="505" t="s">
        <v>209</v>
      </c>
      <c r="F64" s="416">
        <v>453</v>
      </c>
      <c r="G64" s="416">
        <v>526</v>
      </c>
      <c r="H64" s="416">
        <v>648</v>
      </c>
      <c r="I64" s="416">
        <v>653</v>
      </c>
      <c r="J64" s="416">
        <v>1137</v>
      </c>
      <c r="K64" s="416">
        <v>1133</v>
      </c>
      <c r="L64" s="416">
        <v>922</v>
      </c>
      <c r="M64" s="416">
        <v>986</v>
      </c>
      <c r="N64" s="416">
        <v>1618</v>
      </c>
      <c r="O64" s="416">
        <v>1583</v>
      </c>
      <c r="P64" s="416">
        <v>1474</v>
      </c>
      <c r="Q64" s="416">
        <v>1386</v>
      </c>
      <c r="R64" s="416">
        <v>1467</v>
      </c>
      <c r="S64" s="416">
        <v>1620</v>
      </c>
      <c r="T64" s="416">
        <v>1680</v>
      </c>
      <c r="U64" s="416">
        <v>1672</v>
      </c>
      <c r="V64" s="663">
        <f t="shared" si="0"/>
        <v>-0.4761904761904816</v>
      </c>
    </row>
    <row r="65" spans="2:22" ht="409.5">
      <c r="B65" s="208">
        <v>58</v>
      </c>
      <c r="C65" s="94"/>
      <c r="D65" s="95" t="s">
        <v>604</v>
      </c>
      <c r="E65" s="506" t="s">
        <v>195</v>
      </c>
      <c r="F65" s="412">
        <v>1291</v>
      </c>
      <c r="G65" s="412">
        <v>1294</v>
      </c>
      <c r="H65" s="412">
        <v>1377</v>
      </c>
      <c r="I65" s="412">
        <v>1422</v>
      </c>
      <c r="J65" s="412">
        <v>1456</v>
      </c>
      <c r="K65" s="412">
        <v>1460</v>
      </c>
      <c r="L65" s="412">
        <v>1472</v>
      </c>
      <c r="M65" s="412">
        <v>1565</v>
      </c>
      <c r="N65" s="412">
        <v>1583</v>
      </c>
      <c r="O65" s="412">
        <v>1629</v>
      </c>
      <c r="P65" s="412">
        <v>1653</v>
      </c>
      <c r="Q65" s="412">
        <v>1598</v>
      </c>
      <c r="R65" s="412">
        <v>1590</v>
      </c>
      <c r="S65" s="412">
        <v>1583</v>
      </c>
      <c r="T65" s="412">
        <v>1630</v>
      </c>
      <c r="U65" s="412">
        <v>1653</v>
      </c>
      <c r="V65" s="662">
        <f t="shared" si="0"/>
        <v>1.4110429447852653</v>
      </c>
    </row>
    <row r="66" spans="2:22" ht="409.5">
      <c r="B66" s="207">
        <v>59</v>
      </c>
      <c r="C66" s="271"/>
      <c r="D66" s="269" t="s">
        <v>19</v>
      </c>
      <c r="E66" s="505" t="s">
        <v>195</v>
      </c>
      <c r="F66" s="416">
        <v>2937</v>
      </c>
      <c r="G66" s="416">
        <v>2658</v>
      </c>
      <c r="H66" s="416">
        <v>2747</v>
      </c>
      <c r="I66" s="416">
        <v>2750</v>
      </c>
      <c r="J66" s="416">
        <v>2608</v>
      </c>
      <c r="K66" s="416">
        <v>2267</v>
      </c>
      <c r="L66" s="416">
        <v>2188</v>
      </c>
      <c r="M66" s="416">
        <v>2091</v>
      </c>
      <c r="N66" s="416">
        <v>1845</v>
      </c>
      <c r="O66" s="416">
        <v>1722</v>
      </c>
      <c r="P66" s="416">
        <v>1691</v>
      </c>
      <c r="Q66" s="416">
        <v>1637</v>
      </c>
      <c r="R66" s="416">
        <v>1605</v>
      </c>
      <c r="S66" s="416">
        <v>1647</v>
      </c>
      <c r="T66" s="416">
        <v>1719</v>
      </c>
      <c r="U66" s="416">
        <v>1642</v>
      </c>
      <c r="V66" s="663">
        <f t="shared" si="0"/>
        <v>-4.479348458406051</v>
      </c>
    </row>
    <row r="67" spans="2:22" ht="409.5">
      <c r="B67" s="208">
        <v>60</v>
      </c>
      <c r="C67" s="215"/>
      <c r="D67" s="701" t="s">
        <v>385</v>
      </c>
      <c r="E67" s="702" t="s">
        <v>181</v>
      </c>
      <c r="F67" s="703">
        <v>1896</v>
      </c>
      <c r="G67" s="703">
        <v>1860</v>
      </c>
      <c r="H67" s="703">
        <v>1841</v>
      </c>
      <c r="I67" s="703">
        <v>1829</v>
      </c>
      <c r="J67" s="703">
        <v>1824</v>
      </c>
      <c r="K67" s="703">
        <v>1796</v>
      </c>
      <c r="L67" s="703">
        <v>1805</v>
      </c>
      <c r="M67" s="703">
        <v>1827</v>
      </c>
      <c r="N67" s="703">
        <v>1796</v>
      </c>
      <c r="O67" s="703">
        <v>1809</v>
      </c>
      <c r="P67" s="703">
        <v>1790</v>
      </c>
      <c r="Q67" s="703">
        <v>1775</v>
      </c>
      <c r="R67" s="703">
        <v>1723</v>
      </c>
      <c r="S67" s="703">
        <v>1685</v>
      </c>
      <c r="T67" s="703">
        <v>1710</v>
      </c>
      <c r="U67" s="703">
        <v>1631</v>
      </c>
      <c r="V67" s="660">
        <f t="shared" si="0"/>
        <v>-4.619883040935662</v>
      </c>
    </row>
    <row r="68" spans="4:6" ht="409.5">
      <c r="D68" s="4" t="s">
        <v>326</v>
      </c>
      <c r="E68"/>
      <c r="F68"/>
    </row>
    <row r="69" spans="5:6" ht="409.5">
      <c r="E69"/>
      <c r="F69"/>
    </row>
    <row r="70" spans="5:6" ht="409.5">
      <c r="E70"/>
      <c r="F70"/>
    </row>
    <row r="71" spans="2:23" ht="409.5">
      <c r="B71" s="207"/>
      <c r="C71" s="207"/>
      <c r="E71" s="504"/>
      <c r="F71" s="504"/>
      <c r="G71" s="207"/>
      <c r="H71" s="207"/>
      <c r="I71" s="207"/>
      <c r="J71" s="207"/>
      <c r="K71" s="207"/>
      <c r="L71" s="207"/>
      <c r="M71" s="207"/>
      <c r="N71" s="207"/>
      <c r="O71" s="207"/>
      <c r="P71" s="207"/>
      <c r="Q71" s="207"/>
      <c r="R71" s="207"/>
      <c r="S71" s="207"/>
      <c r="T71" s="207"/>
      <c r="U71" s="207"/>
      <c r="V71" s="207"/>
      <c r="W71" s="207"/>
    </row>
    <row r="72" spans="2:23" ht="409.5">
      <c r="B72" s="207"/>
      <c r="C72" s="207"/>
      <c r="D72" s="207"/>
      <c r="E72" s="504"/>
      <c r="F72" s="504"/>
      <c r="G72" s="207"/>
      <c r="H72" s="207"/>
      <c r="I72" s="207"/>
      <c r="J72" s="207"/>
      <c r="K72" s="207"/>
      <c r="L72" s="207"/>
      <c r="M72" s="207"/>
      <c r="N72" s="207"/>
      <c r="O72" s="207"/>
      <c r="P72" s="207"/>
      <c r="Q72" s="207"/>
      <c r="R72" s="207"/>
      <c r="S72" s="207"/>
      <c r="T72" s="207"/>
      <c r="U72" s="207"/>
      <c r="V72" s="207"/>
      <c r="W72" s="207"/>
    </row>
    <row r="73" spans="2:23" ht="409.5">
      <c r="B73" s="207"/>
      <c r="C73" s="207"/>
      <c r="D73" s="504"/>
      <c r="E73" s="504"/>
      <c r="F73" s="504"/>
      <c r="G73" s="504"/>
      <c r="H73" s="504"/>
      <c r="I73" s="504"/>
      <c r="J73" s="504"/>
      <c r="K73" s="504"/>
      <c r="L73" s="504"/>
      <c r="M73" s="504"/>
      <c r="N73" s="504"/>
      <c r="O73" s="504"/>
      <c r="P73" s="504"/>
      <c r="Q73" s="504"/>
      <c r="R73" s="504"/>
      <c r="S73" s="504"/>
      <c r="T73" s="504"/>
      <c r="U73" s="504"/>
      <c r="V73" s="504"/>
      <c r="W73" s="207"/>
    </row>
    <row r="74" spans="2:22" ht="409.5">
      <c r="B74" s="208"/>
      <c r="E74" s="506"/>
      <c r="F74" s="412"/>
      <c r="G74" s="412"/>
      <c r="H74" s="412"/>
      <c r="I74" s="412"/>
      <c r="J74" s="412"/>
      <c r="K74" s="412"/>
      <c r="L74" s="412"/>
      <c r="M74" s="412"/>
      <c r="N74" s="412"/>
      <c r="O74" s="412"/>
      <c r="P74" s="412"/>
      <c r="Q74" s="412"/>
      <c r="R74" s="412"/>
      <c r="S74" s="412"/>
      <c r="T74" s="412"/>
      <c r="U74" s="412"/>
      <c r="V74" s="412"/>
    </row>
    <row r="75" ht="409.5">
      <c r="B75" s="207"/>
    </row>
    <row r="76" ht="409.5">
      <c r="B76" s="208"/>
    </row>
    <row r="77" ht="409.5">
      <c r="B77" s="207"/>
    </row>
    <row r="78" ht="409.5">
      <c r="B78" s="208"/>
    </row>
    <row r="79" ht="15" customHeight="1">
      <c r="D79" s="2"/>
    </row>
    <row r="80" ht="12.75" customHeight="1"/>
    <row r="81" ht="409.5">
      <c r="D81" s="4"/>
    </row>
  </sheetData>
  <sheetProtection/>
  <mergeCells count="5">
    <mergeCell ref="B5:B7"/>
    <mergeCell ref="D5:E6"/>
    <mergeCell ref="C2:V2"/>
    <mergeCell ref="C3:V3"/>
    <mergeCell ref="C4:V4"/>
  </mergeCells>
  <printOptions horizontalCentered="1"/>
  <pageMargins left="0.6692913385826772" right="0.6692913385826772" top="0.5118110236220472" bottom="0.2755905511811024" header="0" footer="0"/>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codeName="Sheet47"/>
  <dimension ref="A1:V77"/>
  <sheetViews>
    <sheetView zoomScalePageLayoutView="0" workbookViewId="0" topLeftCell="A1">
      <selection activeCell="Z15" sqref="Z15"/>
    </sheetView>
  </sheetViews>
  <sheetFormatPr defaultColWidth="9.140625" defaultRowHeight="12.75"/>
  <cols>
    <col min="1" max="2" width="3.7109375" style="0" customWidth="1"/>
    <col min="3" max="3" width="0.85546875" style="0" customWidth="1"/>
    <col min="4" max="4" width="20.7109375" style="0" customWidth="1"/>
    <col min="5" max="5" width="3.140625" style="0" customWidth="1"/>
    <col min="6" max="20" width="8.7109375" style="0" customWidth="1"/>
    <col min="21" max="21" width="8.421875" style="0" customWidth="1"/>
    <col min="22" max="22" width="6.140625" style="0" customWidth="1"/>
  </cols>
  <sheetData>
    <row r="1" spans="2:21" ht="14.25" customHeight="1">
      <c r="B1" s="1"/>
      <c r="C1" s="21"/>
      <c r="D1" s="903"/>
      <c r="E1" s="903"/>
      <c r="F1" s="11"/>
      <c r="G1" s="11"/>
      <c r="H1" s="11"/>
      <c r="I1" s="11"/>
      <c r="J1" s="11"/>
      <c r="K1" s="11"/>
      <c r="L1" s="11"/>
      <c r="M1" s="11"/>
      <c r="N1" s="11"/>
      <c r="O1" s="11"/>
      <c r="P1" s="11"/>
      <c r="Q1" s="11"/>
      <c r="R1" s="11"/>
      <c r="S1" s="11"/>
      <c r="T1" s="11"/>
      <c r="U1" s="10" t="s">
        <v>416</v>
      </c>
    </row>
    <row r="2" spans="2:21" ht="30" customHeight="1">
      <c r="B2" s="1"/>
      <c r="C2" s="904" t="s">
        <v>327</v>
      </c>
      <c r="D2" s="904"/>
      <c r="E2" s="904"/>
      <c r="F2" s="904"/>
      <c r="G2" s="904"/>
      <c r="H2" s="904"/>
      <c r="I2" s="904"/>
      <c r="J2" s="904"/>
      <c r="K2" s="904"/>
      <c r="L2" s="904"/>
      <c r="M2" s="904"/>
      <c r="N2" s="904"/>
      <c r="O2" s="904"/>
      <c r="P2" s="904"/>
      <c r="Q2" s="904"/>
      <c r="R2" s="904"/>
      <c r="S2" s="904"/>
      <c r="T2" s="904"/>
      <c r="U2" s="904"/>
    </row>
    <row r="3" spans="2:21" ht="15" customHeight="1">
      <c r="B3" s="1"/>
      <c r="C3" s="852" t="s">
        <v>354</v>
      </c>
      <c r="D3" s="852"/>
      <c r="E3" s="852"/>
      <c r="F3" s="852"/>
      <c r="G3" s="852"/>
      <c r="H3" s="852"/>
      <c r="I3" s="852"/>
      <c r="J3" s="852"/>
      <c r="K3" s="852"/>
      <c r="L3" s="852"/>
      <c r="M3" s="852"/>
      <c r="N3" s="852"/>
      <c r="O3" s="852"/>
      <c r="P3" s="852"/>
      <c r="Q3" s="852"/>
      <c r="R3" s="852"/>
      <c r="S3" s="852"/>
      <c r="T3" s="852"/>
      <c r="U3" s="852"/>
    </row>
    <row r="4" spans="3:21" ht="12" customHeight="1">
      <c r="C4" s="905" t="s">
        <v>203</v>
      </c>
      <c r="D4" s="905"/>
      <c r="E4" s="905"/>
      <c r="F4" s="905"/>
      <c r="G4" s="905"/>
      <c r="H4" s="905"/>
      <c r="I4" s="905"/>
      <c r="J4" s="905"/>
      <c r="K4" s="905"/>
      <c r="L4" s="905"/>
      <c r="M4" s="905"/>
      <c r="N4" s="905"/>
      <c r="O4" s="905"/>
      <c r="P4" s="905"/>
      <c r="Q4" s="905"/>
      <c r="R4" s="905"/>
      <c r="S4" s="905"/>
      <c r="T4" s="905"/>
      <c r="U4" s="905"/>
    </row>
    <row r="5" spans="2:22" s="12" customFormat="1" ht="12.75" customHeight="1">
      <c r="B5" s="893" t="s">
        <v>270</v>
      </c>
      <c r="C5" s="64"/>
      <c r="D5" s="894" t="s">
        <v>102</v>
      </c>
      <c r="E5" s="900"/>
      <c r="F5" s="72"/>
      <c r="G5" s="72"/>
      <c r="H5" s="72"/>
      <c r="I5" s="72"/>
      <c r="J5" s="73"/>
      <c r="K5" s="73"/>
      <c r="L5" s="73"/>
      <c r="M5" s="73"/>
      <c r="N5" s="73"/>
      <c r="O5" s="73"/>
      <c r="P5" s="73"/>
      <c r="Q5" s="73"/>
      <c r="R5" s="73"/>
      <c r="S5" s="73"/>
      <c r="T5" s="73"/>
      <c r="U5" s="73"/>
      <c r="V5" s="74" t="s">
        <v>332</v>
      </c>
    </row>
    <row r="6" spans="2:22" s="12" customFormat="1" ht="12.75" customHeight="1">
      <c r="B6" s="893"/>
      <c r="C6" s="65"/>
      <c r="D6" s="901"/>
      <c r="E6" s="902"/>
      <c r="F6" s="71">
        <v>2000</v>
      </c>
      <c r="G6" s="71">
        <v>2001</v>
      </c>
      <c r="H6" s="71">
        <v>2002</v>
      </c>
      <c r="I6" s="71">
        <v>2003</v>
      </c>
      <c r="J6" s="71">
        <v>2004</v>
      </c>
      <c r="K6" s="71">
        <v>2005</v>
      </c>
      <c r="L6" s="71">
        <v>2006</v>
      </c>
      <c r="M6" s="71">
        <v>2007</v>
      </c>
      <c r="N6" s="71">
        <v>2008</v>
      </c>
      <c r="O6" s="71">
        <v>2009</v>
      </c>
      <c r="P6" s="71">
        <v>2010</v>
      </c>
      <c r="Q6" s="71">
        <v>2011</v>
      </c>
      <c r="R6" s="71">
        <v>2012</v>
      </c>
      <c r="S6" s="71">
        <v>2013</v>
      </c>
      <c r="T6" s="71">
        <v>2014</v>
      </c>
      <c r="U6" s="71">
        <v>2015</v>
      </c>
      <c r="V6" s="75" t="s">
        <v>605</v>
      </c>
    </row>
    <row r="7" spans="2:22" s="12" customFormat="1" ht="12" customHeight="1">
      <c r="B7" s="893"/>
      <c r="C7" s="66"/>
      <c r="D7" s="83"/>
      <c r="E7" s="84"/>
      <c r="F7" s="76"/>
      <c r="G7" s="76"/>
      <c r="H7" s="76"/>
      <c r="I7" s="76"/>
      <c r="J7" s="76"/>
      <c r="K7" s="76"/>
      <c r="L7" s="76"/>
      <c r="M7" s="76"/>
      <c r="N7" s="76"/>
      <c r="O7" s="76"/>
      <c r="P7" s="76"/>
      <c r="Q7" s="76"/>
      <c r="R7" s="76"/>
      <c r="S7" s="76"/>
      <c r="T7" s="76"/>
      <c r="U7" s="77"/>
      <c r="V7" s="79" t="s">
        <v>199</v>
      </c>
    </row>
    <row r="8" spans="1:22" ht="12.75" customHeight="1">
      <c r="A8" s="39"/>
      <c r="B8" s="204">
        <v>1</v>
      </c>
      <c r="C8" s="657"/>
      <c r="D8" s="307" t="s">
        <v>124</v>
      </c>
      <c r="E8" s="655" t="s">
        <v>183</v>
      </c>
      <c r="F8" s="673">
        <v>302.545</v>
      </c>
      <c r="G8" s="673">
        <v>296.62</v>
      </c>
      <c r="H8" s="673">
        <v>302.744</v>
      </c>
      <c r="I8" s="673">
        <v>307.353</v>
      </c>
      <c r="J8" s="673">
        <v>330.865</v>
      </c>
      <c r="K8" s="673">
        <v>345.819</v>
      </c>
      <c r="L8" s="673">
        <v>353.576</v>
      </c>
      <c r="M8" s="673">
        <v>374.152</v>
      </c>
      <c r="N8" s="673">
        <v>384.21</v>
      </c>
      <c r="O8" s="673">
        <v>353.871</v>
      </c>
      <c r="P8" s="673">
        <v>395.763</v>
      </c>
      <c r="Q8" s="673">
        <v>396.52</v>
      </c>
      <c r="R8" s="673">
        <v>409.691</v>
      </c>
      <c r="S8" s="673">
        <v>414.802</v>
      </c>
      <c r="T8" s="673">
        <v>421.611</v>
      </c>
      <c r="U8" s="744">
        <v>436.942</v>
      </c>
      <c r="V8" s="262">
        <f>U8/T8*100-100</f>
        <v>3.6362903244934444</v>
      </c>
    </row>
    <row r="9" spans="1:22" ht="12.75" customHeight="1">
      <c r="A9" s="19"/>
      <c r="B9" s="204">
        <v>2</v>
      </c>
      <c r="C9" s="653"/>
      <c r="D9" s="261" t="s">
        <v>18</v>
      </c>
      <c r="E9" s="654" t="s">
        <v>185</v>
      </c>
      <c r="F9" s="674">
        <v>116.003</v>
      </c>
      <c r="G9" s="674">
        <v>114.813</v>
      </c>
      <c r="H9" s="674">
        <v>113.944</v>
      </c>
      <c r="I9" s="674">
        <v>126.128</v>
      </c>
      <c r="J9" s="674">
        <v>135.511</v>
      </c>
      <c r="K9" s="674">
        <v>145.835</v>
      </c>
      <c r="L9" s="674">
        <v>151.705</v>
      </c>
      <c r="M9" s="674">
        <v>165.512</v>
      </c>
      <c r="N9" s="674">
        <v>171.237</v>
      </c>
      <c r="O9" s="674">
        <v>142.116</v>
      </c>
      <c r="P9" s="674">
        <v>160.012</v>
      </c>
      <c r="Q9" s="674">
        <v>168.547</v>
      </c>
      <c r="R9" s="674">
        <v>164.547</v>
      </c>
      <c r="S9" s="674">
        <v>171.984</v>
      </c>
      <c r="T9" s="674">
        <v>180.401</v>
      </c>
      <c r="U9" s="745">
        <v>190.107</v>
      </c>
      <c r="V9" s="263">
        <f aca="true" t="shared" si="0" ref="V9:V67">U9/T9*100-100</f>
        <v>5.380236251462023</v>
      </c>
    </row>
    <row r="10" spans="1:22" ht="12.75" customHeight="1">
      <c r="A10" s="19"/>
      <c r="B10" s="204">
        <v>3</v>
      </c>
      <c r="C10" s="658"/>
      <c r="D10" s="307" t="s">
        <v>337</v>
      </c>
      <c r="E10" s="656" t="s">
        <v>186</v>
      </c>
      <c r="F10" s="673">
        <v>76.95</v>
      </c>
      <c r="G10" s="673">
        <v>82.948</v>
      </c>
      <c r="H10" s="673">
        <v>86.724</v>
      </c>
      <c r="I10" s="673">
        <v>93.562</v>
      </c>
      <c r="J10" s="673">
        <v>99.529</v>
      </c>
      <c r="K10" s="673">
        <v>108.253</v>
      </c>
      <c r="L10" s="673">
        <v>115.529</v>
      </c>
      <c r="M10" s="673">
        <v>118.19</v>
      </c>
      <c r="N10" s="673">
        <v>118.915</v>
      </c>
      <c r="O10" s="673">
        <v>94.762</v>
      </c>
      <c r="P10" s="673">
        <v>104.52</v>
      </c>
      <c r="Q10" s="673">
        <v>114.368</v>
      </c>
      <c r="R10" s="673">
        <v>113.531</v>
      </c>
      <c r="S10" s="673">
        <v>120.568</v>
      </c>
      <c r="T10" s="742">
        <v>126.004</v>
      </c>
      <c r="U10" s="671">
        <v>120.173</v>
      </c>
      <c r="V10" s="262">
        <f t="shared" si="0"/>
        <v>-4.627630868861303</v>
      </c>
    </row>
    <row r="11" spans="1:22" ht="12.75" customHeight="1">
      <c r="A11" s="19"/>
      <c r="B11" s="204">
        <v>4</v>
      </c>
      <c r="C11" s="653"/>
      <c r="D11" s="261" t="s">
        <v>333</v>
      </c>
      <c r="E11" s="654" t="s">
        <v>183</v>
      </c>
      <c r="F11" s="674">
        <v>61.309</v>
      </c>
      <c r="G11" s="674">
        <v>66.984</v>
      </c>
      <c r="H11" s="674">
        <v>67.885</v>
      </c>
      <c r="I11" s="674">
        <v>59.024</v>
      </c>
      <c r="J11" s="674">
        <v>67.941</v>
      </c>
      <c r="K11" s="674">
        <v>69.304</v>
      </c>
      <c r="L11" s="674">
        <v>77.731</v>
      </c>
      <c r="M11" s="674">
        <v>83.939</v>
      </c>
      <c r="N11" s="674">
        <v>97.675</v>
      </c>
      <c r="O11" s="674">
        <v>85.604</v>
      </c>
      <c r="P11" s="674">
        <v>89.899</v>
      </c>
      <c r="Q11" s="674">
        <v>88.335</v>
      </c>
      <c r="R11" s="674">
        <v>90.928</v>
      </c>
      <c r="S11" s="674">
        <v>93.146</v>
      </c>
      <c r="T11" s="743">
        <v>97.098</v>
      </c>
      <c r="U11" s="672">
        <v>98.776</v>
      </c>
      <c r="V11" s="263">
        <f t="shared" si="0"/>
        <v>1.7281509402871365</v>
      </c>
    </row>
    <row r="12" spans="1:22" ht="12.75" customHeight="1">
      <c r="A12" s="19"/>
      <c r="B12" s="204">
        <v>5</v>
      </c>
      <c r="C12" s="658"/>
      <c r="D12" s="307" t="s">
        <v>112</v>
      </c>
      <c r="E12" s="656" t="s">
        <v>187</v>
      </c>
      <c r="F12" s="673">
        <v>38.334</v>
      </c>
      <c r="G12" s="673">
        <v>41.134</v>
      </c>
      <c r="H12" s="673">
        <v>42.242</v>
      </c>
      <c r="I12" s="673">
        <v>48.264</v>
      </c>
      <c r="J12" s="673">
        <v>53.329</v>
      </c>
      <c r="K12" s="673">
        <v>55.186</v>
      </c>
      <c r="L12" s="673">
        <v>60.023</v>
      </c>
      <c r="M12" s="673">
        <v>62.128</v>
      </c>
      <c r="N12" s="673">
        <v>61.869</v>
      </c>
      <c r="O12" s="673">
        <v>55.84</v>
      </c>
      <c r="P12" s="673">
        <v>58.565</v>
      </c>
      <c r="Q12" s="673">
        <v>68.913</v>
      </c>
      <c r="R12" s="673">
        <v>72.344</v>
      </c>
      <c r="S12" s="673">
        <v>67.618</v>
      </c>
      <c r="T12" s="673">
        <v>75.65</v>
      </c>
      <c r="U12" s="673">
        <v>79.374</v>
      </c>
      <c r="V12" s="262">
        <f t="shared" si="0"/>
        <v>4.922670191672168</v>
      </c>
    </row>
    <row r="13" spans="1:22" ht="12.75" customHeight="1">
      <c r="A13" s="19"/>
      <c r="B13" s="204">
        <v>6</v>
      </c>
      <c r="C13" s="653"/>
      <c r="D13" s="261" t="s">
        <v>5</v>
      </c>
      <c r="E13" s="654" t="s">
        <v>188</v>
      </c>
      <c r="F13" s="674">
        <v>91.279</v>
      </c>
      <c r="G13" s="674">
        <v>89.518</v>
      </c>
      <c r="H13" s="674">
        <v>89.244</v>
      </c>
      <c r="I13" s="674">
        <v>92.418</v>
      </c>
      <c r="J13" s="674">
        <v>90.81</v>
      </c>
      <c r="K13" s="674">
        <v>93.308</v>
      </c>
      <c r="L13" s="674">
        <v>96.527</v>
      </c>
      <c r="M13" s="674">
        <v>92.561</v>
      </c>
      <c r="N13" s="674">
        <v>92.523</v>
      </c>
      <c r="O13" s="674">
        <v>79.846</v>
      </c>
      <c r="P13" s="674">
        <v>82.427</v>
      </c>
      <c r="Q13" s="674">
        <v>84.461</v>
      </c>
      <c r="R13" s="674">
        <v>81.846</v>
      </c>
      <c r="S13" s="674">
        <v>76.248</v>
      </c>
      <c r="T13" s="674">
        <v>74.426</v>
      </c>
      <c r="U13" s="674">
        <v>77.479</v>
      </c>
      <c r="V13" s="263">
        <f t="shared" si="0"/>
        <v>4.1020611076774145</v>
      </c>
    </row>
    <row r="14" spans="1:22" ht="12.75" customHeight="1">
      <c r="A14" s="19"/>
      <c r="B14" s="204">
        <v>7</v>
      </c>
      <c r="C14" s="658"/>
      <c r="D14" s="307" t="s">
        <v>125</v>
      </c>
      <c r="E14" s="656" t="s">
        <v>188</v>
      </c>
      <c r="F14" s="673">
        <v>63.885</v>
      </c>
      <c r="G14" s="673">
        <v>65.356</v>
      </c>
      <c r="H14" s="673">
        <v>63.754</v>
      </c>
      <c r="I14" s="673">
        <v>67.382</v>
      </c>
      <c r="J14" s="673">
        <v>71.878</v>
      </c>
      <c r="K14" s="673">
        <v>70.801</v>
      </c>
      <c r="L14" s="673">
        <v>69.973</v>
      </c>
      <c r="M14" s="673">
        <v>73.897</v>
      </c>
      <c r="N14" s="673">
        <v>75.636</v>
      </c>
      <c r="O14" s="673">
        <v>69.228</v>
      </c>
      <c r="P14" s="673">
        <v>65.771</v>
      </c>
      <c r="Q14" s="673">
        <v>63.383</v>
      </c>
      <c r="R14" s="673">
        <v>59.246</v>
      </c>
      <c r="S14" s="673">
        <v>64.395</v>
      </c>
      <c r="T14" s="673">
        <v>61.436</v>
      </c>
      <c r="U14" s="673">
        <v>62.946</v>
      </c>
      <c r="V14" s="262">
        <f t="shared" si="0"/>
        <v>2.4578423074418794</v>
      </c>
    </row>
    <row r="15" spans="1:22" ht="12.75" customHeight="1">
      <c r="A15" s="19"/>
      <c r="B15" s="204">
        <v>8</v>
      </c>
      <c r="C15" s="653"/>
      <c r="D15" s="261" t="s">
        <v>469</v>
      </c>
      <c r="E15" s="654" t="s">
        <v>184</v>
      </c>
      <c r="F15" s="674">
        <v>52.501</v>
      </c>
      <c r="G15" s="674">
        <v>54.831</v>
      </c>
      <c r="H15" s="674">
        <v>55.731</v>
      </c>
      <c r="I15" s="674">
        <v>55.931</v>
      </c>
      <c r="J15" s="674">
        <v>57.616</v>
      </c>
      <c r="K15" s="674">
        <v>60.686</v>
      </c>
      <c r="L15" s="674">
        <v>64.033</v>
      </c>
      <c r="M15" s="674">
        <v>66.279</v>
      </c>
      <c r="N15" s="674">
        <v>65.267</v>
      </c>
      <c r="O15" s="674">
        <v>54.708</v>
      </c>
      <c r="P15" s="674">
        <v>54.029</v>
      </c>
      <c r="Q15" s="674">
        <v>57.227</v>
      </c>
      <c r="R15" s="674">
        <v>60.091</v>
      </c>
      <c r="S15" s="674">
        <v>62.614</v>
      </c>
      <c r="T15" s="674">
        <v>59.37</v>
      </c>
      <c r="U15" s="674">
        <v>59.103</v>
      </c>
      <c r="V15" s="263">
        <f t="shared" si="0"/>
        <v>-0.44972208185951956</v>
      </c>
    </row>
    <row r="16" spans="1:22" ht="12.75" customHeight="1">
      <c r="A16" s="19"/>
      <c r="B16" s="204">
        <v>9</v>
      </c>
      <c r="C16" s="658"/>
      <c r="D16" s="307" t="s">
        <v>137</v>
      </c>
      <c r="E16" s="656" t="s">
        <v>187</v>
      </c>
      <c r="F16" s="673">
        <v>21.958</v>
      </c>
      <c r="G16" s="673">
        <v>24.768</v>
      </c>
      <c r="H16" s="673">
        <v>28.481</v>
      </c>
      <c r="I16" s="673">
        <v>30.385</v>
      </c>
      <c r="J16" s="673">
        <v>32.304</v>
      </c>
      <c r="K16" s="673">
        <v>34.99</v>
      </c>
      <c r="L16" s="673">
        <v>40.742</v>
      </c>
      <c r="M16" s="673">
        <v>45.935</v>
      </c>
      <c r="N16" s="673">
        <v>50.182</v>
      </c>
      <c r="O16" s="673">
        <v>48.343</v>
      </c>
      <c r="P16" s="673">
        <v>53.075</v>
      </c>
      <c r="Q16" s="673">
        <v>54.213</v>
      </c>
      <c r="R16" s="673">
        <v>54.217</v>
      </c>
      <c r="S16" s="673">
        <v>53.47</v>
      </c>
      <c r="T16" s="673">
        <v>55.047</v>
      </c>
      <c r="U16" s="673">
        <v>57.557</v>
      </c>
      <c r="V16" s="262">
        <f t="shared" si="0"/>
        <v>4.559739858666248</v>
      </c>
    </row>
    <row r="17" spans="1:22" ht="12.75" customHeight="1">
      <c r="A17" s="19"/>
      <c r="B17" s="204">
        <v>10</v>
      </c>
      <c r="C17" s="653"/>
      <c r="D17" s="261" t="s">
        <v>258</v>
      </c>
      <c r="E17" s="654" t="s">
        <v>186</v>
      </c>
      <c r="F17" s="674">
        <v>24.835</v>
      </c>
      <c r="G17" s="674">
        <v>26.512</v>
      </c>
      <c r="H17" s="674">
        <v>27.404</v>
      </c>
      <c r="I17" s="674">
        <v>28.82</v>
      </c>
      <c r="J17" s="674">
        <v>31.757</v>
      </c>
      <c r="K17" s="674">
        <v>33.728</v>
      </c>
      <c r="L17" s="674">
        <v>40.35</v>
      </c>
      <c r="M17" s="674">
        <v>43.618</v>
      </c>
      <c r="N17" s="674">
        <v>48.956</v>
      </c>
      <c r="O17" s="674">
        <v>42.701</v>
      </c>
      <c r="P17" s="674">
        <v>45.943</v>
      </c>
      <c r="Q17" s="674">
        <v>55.855</v>
      </c>
      <c r="R17" s="674">
        <v>58.25</v>
      </c>
      <c r="S17" s="674">
        <v>54.506</v>
      </c>
      <c r="T17" s="674">
        <v>53.643</v>
      </c>
      <c r="U17" s="674">
        <v>49.753</v>
      </c>
      <c r="V17" s="263">
        <f t="shared" si="0"/>
        <v>-7.251645135432398</v>
      </c>
    </row>
    <row r="18" spans="1:22" ht="12.75" customHeight="1">
      <c r="A18" s="19"/>
      <c r="B18" s="204">
        <v>11</v>
      </c>
      <c r="C18" s="658"/>
      <c r="D18" s="307" t="s">
        <v>127</v>
      </c>
      <c r="E18" s="656" t="s">
        <v>190</v>
      </c>
      <c r="F18" s="673">
        <v>44.015</v>
      </c>
      <c r="G18" s="673">
        <v>44.712</v>
      </c>
      <c r="H18" s="673">
        <v>43.717</v>
      </c>
      <c r="I18" s="673">
        <v>41.566</v>
      </c>
      <c r="J18" s="673">
        <v>41.516</v>
      </c>
      <c r="K18" s="673">
        <v>43.355</v>
      </c>
      <c r="L18" s="673">
        <v>44.644</v>
      </c>
      <c r="M18" s="673">
        <v>39.833</v>
      </c>
      <c r="N18" s="673">
        <v>37.195</v>
      </c>
      <c r="O18" s="673">
        <v>40.986</v>
      </c>
      <c r="P18" s="673">
        <v>40.557</v>
      </c>
      <c r="Q18" s="673">
        <v>41.803</v>
      </c>
      <c r="R18" s="673">
        <v>42.144</v>
      </c>
      <c r="S18" s="673">
        <v>45.986</v>
      </c>
      <c r="T18" s="673">
        <v>47.265</v>
      </c>
      <c r="U18" s="673">
        <v>49.137</v>
      </c>
      <c r="V18" s="262">
        <f t="shared" si="0"/>
        <v>3.96064741351951</v>
      </c>
    </row>
    <row r="19" spans="1:22" ht="12.75" customHeight="1">
      <c r="A19" s="19"/>
      <c r="B19" s="204">
        <v>12</v>
      </c>
      <c r="C19" s="653"/>
      <c r="D19" s="261" t="s">
        <v>126</v>
      </c>
      <c r="E19" s="654" t="s">
        <v>184</v>
      </c>
      <c r="F19" s="674">
        <v>47.892</v>
      </c>
      <c r="G19" s="674">
        <v>50.654</v>
      </c>
      <c r="H19" s="674">
        <v>51.185</v>
      </c>
      <c r="I19" s="674">
        <v>51.028</v>
      </c>
      <c r="J19" s="674">
        <v>53.289</v>
      </c>
      <c r="K19" s="674">
        <v>53.843</v>
      </c>
      <c r="L19" s="674">
        <v>51.911</v>
      </c>
      <c r="M19" s="674">
        <v>52.739</v>
      </c>
      <c r="N19" s="674">
        <v>52.965</v>
      </c>
      <c r="O19" s="674">
        <v>45.442</v>
      </c>
      <c r="P19" s="674">
        <v>48.062</v>
      </c>
      <c r="Q19" s="674">
        <v>48.796</v>
      </c>
      <c r="R19" s="674">
        <v>43.742</v>
      </c>
      <c r="S19" s="674">
        <v>43.205</v>
      </c>
      <c r="T19" s="674">
        <v>44.489</v>
      </c>
      <c r="U19" s="674">
        <v>45.43</v>
      </c>
      <c r="V19" s="263">
        <f t="shared" si="0"/>
        <v>2.115129582593454</v>
      </c>
    </row>
    <row r="20" spans="1:22" ht="12.75" customHeight="1">
      <c r="A20" s="19"/>
      <c r="B20" s="204">
        <v>13</v>
      </c>
      <c r="C20" s="658"/>
      <c r="D20" s="307" t="s">
        <v>136</v>
      </c>
      <c r="E20" s="656" t="s">
        <v>190</v>
      </c>
      <c r="F20" s="673">
        <v>43.797</v>
      </c>
      <c r="G20" s="673">
        <v>43.134</v>
      </c>
      <c r="H20" s="673">
        <v>44.408</v>
      </c>
      <c r="I20" s="673">
        <v>46.949</v>
      </c>
      <c r="J20" s="673">
        <v>45.88</v>
      </c>
      <c r="K20" s="673">
        <v>42.64</v>
      </c>
      <c r="L20" s="673">
        <v>44.425</v>
      </c>
      <c r="M20" s="673">
        <v>48.358</v>
      </c>
      <c r="N20" s="673">
        <v>46.469</v>
      </c>
      <c r="O20" s="673">
        <v>42.708</v>
      </c>
      <c r="P20" s="673">
        <v>41.428</v>
      </c>
      <c r="Q20" s="673">
        <v>42.374</v>
      </c>
      <c r="R20" s="673">
        <v>42.453</v>
      </c>
      <c r="S20" s="673">
        <v>40.83</v>
      </c>
      <c r="T20" s="673">
        <v>43.394</v>
      </c>
      <c r="U20" s="673">
        <v>43.426</v>
      </c>
      <c r="V20" s="262">
        <f t="shared" si="0"/>
        <v>0.07374291376689257</v>
      </c>
    </row>
    <row r="21" spans="1:22" ht="12.75" customHeight="1">
      <c r="A21" s="19"/>
      <c r="B21" s="204">
        <v>14</v>
      </c>
      <c r="C21" s="653"/>
      <c r="D21" s="261" t="s">
        <v>260</v>
      </c>
      <c r="E21" s="654" t="s">
        <v>193</v>
      </c>
      <c r="F21" s="674">
        <v>19.957</v>
      </c>
      <c r="G21" s="674">
        <v>19.604</v>
      </c>
      <c r="H21" s="674">
        <v>19.634</v>
      </c>
      <c r="I21" s="674">
        <v>20.863</v>
      </c>
      <c r="J21" s="674">
        <v>22.434</v>
      </c>
      <c r="K21" s="674">
        <v>24.929</v>
      </c>
      <c r="L21" s="674">
        <v>26.934</v>
      </c>
      <c r="M21" s="674">
        <v>25.97</v>
      </c>
      <c r="N21" s="674">
        <v>24.669</v>
      </c>
      <c r="O21" s="674">
        <v>23.857</v>
      </c>
      <c r="P21" s="674">
        <v>24.728</v>
      </c>
      <c r="Q21" s="674">
        <v>24.87</v>
      </c>
      <c r="R21" s="674">
        <v>27.423</v>
      </c>
      <c r="S21" s="674">
        <v>34.6</v>
      </c>
      <c r="T21" s="674">
        <v>35.054</v>
      </c>
      <c r="U21" s="674">
        <v>41.218</v>
      </c>
      <c r="V21" s="263">
        <f t="shared" si="0"/>
        <v>17.584298510868962</v>
      </c>
    </row>
    <row r="22" spans="1:22" ht="12.75" customHeight="1">
      <c r="A22" s="39"/>
      <c r="B22" s="204">
        <v>15</v>
      </c>
      <c r="C22" s="658"/>
      <c r="D22" s="307" t="s">
        <v>338</v>
      </c>
      <c r="E22" s="656" t="s">
        <v>173</v>
      </c>
      <c r="F22" s="673"/>
      <c r="G22" s="673">
        <v>14.82</v>
      </c>
      <c r="H22" s="673">
        <v>17.956</v>
      </c>
      <c r="I22" s="673">
        <v>21.645</v>
      </c>
      <c r="J22" s="673">
        <v>22.063</v>
      </c>
      <c r="K22" s="673">
        <v>24.421</v>
      </c>
      <c r="L22" s="673">
        <v>23.758</v>
      </c>
      <c r="M22" s="673">
        <v>25.216</v>
      </c>
      <c r="N22" s="673">
        <v>28.567</v>
      </c>
      <c r="O22" s="673">
        <v>29.225</v>
      </c>
      <c r="P22" s="673">
        <v>29.057</v>
      </c>
      <c r="Q22" s="673">
        <v>32.921</v>
      </c>
      <c r="R22" s="673">
        <v>34.848</v>
      </c>
      <c r="S22" s="673">
        <v>34.04</v>
      </c>
      <c r="T22" s="673">
        <v>39.808</v>
      </c>
      <c r="U22" s="673">
        <v>39.362</v>
      </c>
      <c r="V22" s="746">
        <f t="shared" si="0"/>
        <v>-1.1203778135048168</v>
      </c>
    </row>
    <row r="23" spans="1:22" ht="12.75" customHeight="1">
      <c r="A23" s="19"/>
      <c r="B23" s="204">
        <v>16</v>
      </c>
      <c r="C23" s="653"/>
      <c r="D23" s="261" t="s">
        <v>107</v>
      </c>
      <c r="E23" s="654" t="s">
        <v>182</v>
      </c>
      <c r="F23" s="674">
        <v>16.513</v>
      </c>
      <c r="G23" s="674">
        <v>16.892</v>
      </c>
      <c r="H23" s="674">
        <v>19.145</v>
      </c>
      <c r="I23" s="674">
        <v>21.291</v>
      </c>
      <c r="J23" s="674">
        <v>20.318</v>
      </c>
      <c r="K23" s="674">
        <v>18.688</v>
      </c>
      <c r="L23" s="674">
        <v>19.954</v>
      </c>
      <c r="M23" s="674">
        <v>18.93</v>
      </c>
      <c r="N23" s="674">
        <v>8.806</v>
      </c>
      <c r="O23" s="674">
        <v>10.062</v>
      </c>
      <c r="P23" s="674">
        <v>13.058</v>
      </c>
      <c r="Q23" s="674">
        <v>23.492</v>
      </c>
      <c r="R23" s="674">
        <v>35.189</v>
      </c>
      <c r="S23" s="674">
        <v>40.192</v>
      </c>
      <c r="T23" s="674">
        <v>41.441</v>
      </c>
      <c r="U23" s="674">
        <v>38.322</v>
      </c>
      <c r="V23" s="263">
        <f t="shared" si="0"/>
        <v>-7.526362780820932</v>
      </c>
    </row>
    <row r="24" spans="1:22" ht="12.75" customHeight="1">
      <c r="A24" s="19"/>
      <c r="B24" s="204">
        <v>17</v>
      </c>
      <c r="C24" s="658"/>
      <c r="D24" s="307" t="s">
        <v>334</v>
      </c>
      <c r="E24" s="656" t="s">
        <v>187</v>
      </c>
      <c r="F24" s="673">
        <v>25.787</v>
      </c>
      <c r="G24" s="673">
        <v>27.327</v>
      </c>
      <c r="H24" s="673">
        <v>25.042</v>
      </c>
      <c r="I24" s="673">
        <v>29.933</v>
      </c>
      <c r="J24" s="673">
        <v>36.321</v>
      </c>
      <c r="K24" s="673">
        <v>37.063</v>
      </c>
      <c r="L24" s="673">
        <v>38.267</v>
      </c>
      <c r="M24" s="673">
        <v>41.04</v>
      </c>
      <c r="N24" s="673">
        <v>41.511</v>
      </c>
      <c r="O24" s="673">
        <v>35.911</v>
      </c>
      <c r="P24" s="673">
        <v>35.326</v>
      </c>
      <c r="Q24" s="673">
        <v>35.222</v>
      </c>
      <c r="R24" s="673">
        <v>34.342</v>
      </c>
      <c r="S24" s="673">
        <v>34.372</v>
      </c>
      <c r="T24" s="673">
        <v>41.182</v>
      </c>
      <c r="U24" s="673">
        <v>38.047</v>
      </c>
      <c r="V24" s="746">
        <f t="shared" si="0"/>
        <v>-7.612549171968354</v>
      </c>
    </row>
    <row r="25" spans="1:22" ht="12.75" customHeight="1">
      <c r="A25" s="19"/>
      <c r="B25" s="204">
        <v>18</v>
      </c>
      <c r="C25" s="653"/>
      <c r="D25" s="261" t="s">
        <v>19</v>
      </c>
      <c r="E25" s="654" t="s">
        <v>184</v>
      </c>
      <c r="F25" s="674">
        <v>33.261</v>
      </c>
      <c r="G25" s="674">
        <v>32.965</v>
      </c>
      <c r="H25" s="674">
        <v>32.294</v>
      </c>
      <c r="I25" s="674">
        <v>32.356</v>
      </c>
      <c r="J25" s="674">
        <v>36.404</v>
      </c>
      <c r="K25" s="674">
        <v>36.479</v>
      </c>
      <c r="L25" s="674">
        <v>39.912</v>
      </c>
      <c r="M25" s="674">
        <v>40.353</v>
      </c>
      <c r="N25" s="674">
        <v>42.331</v>
      </c>
      <c r="O25" s="674">
        <v>38.934</v>
      </c>
      <c r="P25" s="674">
        <v>42.938</v>
      </c>
      <c r="Q25" s="674">
        <v>41.311</v>
      </c>
      <c r="R25" s="674">
        <v>41.148</v>
      </c>
      <c r="S25" s="674">
        <v>38.38</v>
      </c>
      <c r="T25" s="674">
        <v>36.832</v>
      </c>
      <c r="U25" s="674">
        <v>37.838</v>
      </c>
      <c r="V25" s="263">
        <f t="shared" si="0"/>
        <v>2.7313205907906166</v>
      </c>
    </row>
    <row r="26" spans="1:22" ht="12.75" customHeight="1">
      <c r="A26" s="19"/>
      <c r="B26" s="204">
        <v>19</v>
      </c>
      <c r="C26" s="658"/>
      <c r="D26" s="307" t="s">
        <v>138</v>
      </c>
      <c r="E26" s="656" t="s">
        <v>184</v>
      </c>
      <c r="F26" s="673">
        <v>33.768</v>
      </c>
      <c r="G26" s="673">
        <v>33.792</v>
      </c>
      <c r="H26" s="673">
        <v>34.543</v>
      </c>
      <c r="I26" s="673">
        <v>32.737</v>
      </c>
      <c r="J26" s="673">
        <v>38.452</v>
      </c>
      <c r="K26" s="673">
        <v>37.547</v>
      </c>
      <c r="L26" s="673">
        <v>34.307</v>
      </c>
      <c r="M26" s="673">
        <v>35.496</v>
      </c>
      <c r="N26" s="673">
        <v>35.875</v>
      </c>
      <c r="O26" s="673">
        <v>39.293</v>
      </c>
      <c r="P26" s="673">
        <v>42.788</v>
      </c>
      <c r="Q26" s="673">
        <v>48.699</v>
      </c>
      <c r="R26" s="673">
        <v>39.832</v>
      </c>
      <c r="S26" s="673">
        <v>41.105</v>
      </c>
      <c r="T26" s="673">
        <v>34.309</v>
      </c>
      <c r="U26" s="673">
        <v>37.684</v>
      </c>
      <c r="V26" s="746">
        <f t="shared" si="0"/>
        <v>9.837068990643843</v>
      </c>
    </row>
    <row r="27" spans="1:22" ht="12.75" customHeight="1">
      <c r="A27" s="19"/>
      <c r="B27" s="204">
        <v>20</v>
      </c>
      <c r="C27" s="653"/>
      <c r="D27" s="261" t="s">
        <v>130</v>
      </c>
      <c r="E27" s="654" t="s">
        <v>184</v>
      </c>
      <c r="F27" s="674">
        <v>34.773</v>
      </c>
      <c r="G27" s="674">
        <v>35.689</v>
      </c>
      <c r="H27" s="674">
        <v>34.156</v>
      </c>
      <c r="I27" s="674">
        <v>35.773</v>
      </c>
      <c r="J27" s="674">
        <v>38.431</v>
      </c>
      <c r="K27" s="674">
        <v>39.947</v>
      </c>
      <c r="L27" s="674">
        <v>40.556</v>
      </c>
      <c r="M27" s="674">
        <v>43.815</v>
      </c>
      <c r="N27" s="674">
        <v>40.974</v>
      </c>
      <c r="O27" s="674">
        <v>37.228</v>
      </c>
      <c r="P27" s="674">
        <v>39.365</v>
      </c>
      <c r="Q27" s="674">
        <v>37.878</v>
      </c>
      <c r="R27" s="674">
        <v>38.107</v>
      </c>
      <c r="S27" s="674">
        <v>35.797</v>
      </c>
      <c r="T27" s="674">
        <v>36.688</v>
      </c>
      <c r="U27" s="674">
        <v>37.66</v>
      </c>
      <c r="V27" s="263">
        <f t="shared" si="0"/>
        <v>2.6493676406454227</v>
      </c>
    </row>
    <row r="28" spans="1:22" ht="12.75" customHeight="1">
      <c r="A28" s="19"/>
      <c r="B28" s="204">
        <v>21</v>
      </c>
      <c r="C28" s="658"/>
      <c r="D28" s="307" t="s">
        <v>212</v>
      </c>
      <c r="E28" s="656" t="s">
        <v>188</v>
      </c>
      <c r="F28" s="673">
        <v>44.318</v>
      </c>
      <c r="G28" s="673">
        <v>41.914</v>
      </c>
      <c r="H28" s="673">
        <v>44.301</v>
      </c>
      <c r="I28" s="673">
        <v>45.791</v>
      </c>
      <c r="J28" s="673">
        <v>46.448</v>
      </c>
      <c r="K28" s="673">
        <v>48.503</v>
      </c>
      <c r="L28" s="673">
        <v>50.386</v>
      </c>
      <c r="M28" s="673">
        <v>50.244</v>
      </c>
      <c r="N28" s="673">
        <v>50.464</v>
      </c>
      <c r="O28" s="673">
        <v>37.922</v>
      </c>
      <c r="P28" s="673">
        <v>36.309</v>
      </c>
      <c r="Q28" s="673">
        <v>40.843</v>
      </c>
      <c r="R28" s="673">
        <v>40.363</v>
      </c>
      <c r="S28" s="673">
        <v>36.634</v>
      </c>
      <c r="T28" s="673">
        <v>38.919</v>
      </c>
      <c r="U28" s="673">
        <v>36.906</v>
      </c>
      <c r="V28" s="746">
        <f t="shared" si="0"/>
        <v>-5.172280891081471</v>
      </c>
    </row>
    <row r="29" spans="1:22" ht="12.75" customHeight="1">
      <c r="A29" s="19"/>
      <c r="B29" s="204">
        <v>22</v>
      </c>
      <c r="C29" s="653"/>
      <c r="D29" s="261" t="s">
        <v>470</v>
      </c>
      <c r="E29" s="654" t="s">
        <v>177</v>
      </c>
      <c r="F29" s="674"/>
      <c r="G29" s="674">
        <v>25.119</v>
      </c>
      <c r="H29" s="674">
        <v>28.478</v>
      </c>
      <c r="I29" s="674">
        <v>32.163</v>
      </c>
      <c r="J29" s="674">
        <v>37.652</v>
      </c>
      <c r="K29" s="674">
        <v>44.377</v>
      </c>
      <c r="L29" s="674">
        <v>42.888</v>
      </c>
      <c r="M29" s="674">
        <v>44.916</v>
      </c>
      <c r="N29" s="674">
        <v>45.75</v>
      </c>
      <c r="O29" s="674">
        <v>29.181</v>
      </c>
      <c r="P29" s="674">
        <v>30.396</v>
      </c>
      <c r="Q29" s="674">
        <v>30.978</v>
      </c>
      <c r="R29" s="674">
        <v>31.938</v>
      </c>
      <c r="S29" s="674">
        <v>35.65</v>
      </c>
      <c r="T29" s="674">
        <v>34.789</v>
      </c>
      <c r="U29" s="674">
        <v>36.277</v>
      </c>
      <c r="V29" s="263">
        <f t="shared" si="0"/>
        <v>4.277214061916126</v>
      </c>
    </row>
    <row r="30" spans="1:22" ht="12.75" customHeight="1">
      <c r="A30" s="19"/>
      <c r="B30" s="204">
        <v>23</v>
      </c>
      <c r="C30" s="658"/>
      <c r="D30" s="307" t="s">
        <v>254</v>
      </c>
      <c r="E30" s="656" t="s">
        <v>184</v>
      </c>
      <c r="F30" s="673">
        <v>51.472</v>
      </c>
      <c r="G30" s="673">
        <v>50.842</v>
      </c>
      <c r="H30" s="673">
        <v>50.447</v>
      </c>
      <c r="I30" s="673">
        <v>53.842</v>
      </c>
      <c r="J30" s="673">
        <v>53.819</v>
      </c>
      <c r="K30" s="673">
        <v>55.79</v>
      </c>
      <c r="L30" s="673">
        <v>53.348</v>
      </c>
      <c r="M30" s="673">
        <v>49.779</v>
      </c>
      <c r="N30" s="673">
        <v>45.436</v>
      </c>
      <c r="O30" s="673">
        <v>39.163</v>
      </c>
      <c r="P30" s="673">
        <v>35.697</v>
      </c>
      <c r="Q30" s="673">
        <v>35.198</v>
      </c>
      <c r="R30" s="673">
        <v>33.967</v>
      </c>
      <c r="S30" s="673">
        <v>37.641</v>
      </c>
      <c r="T30" s="673">
        <v>39.537</v>
      </c>
      <c r="U30" s="673">
        <v>35.849</v>
      </c>
      <c r="V30" s="746">
        <f t="shared" si="0"/>
        <v>-9.327971267420395</v>
      </c>
    </row>
    <row r="31" spans="1:22" ht="12.75" customHeight="1">
      <c r="A31" s="19"/>
      <c r="B31" s="204">
        <v>24</v>
      </c>
      <c r="C31" s="653"/>
      <c r="D31" s="261" t="s">
        <v>146</v>
      </c>
      <c r="E31" s="654" t="s">
        <v>174</v>
      </c>
      <c r="F31" s="674"/>
      <c r="G31" s="674">
        <v>20.953</v>
      </c>
      <c r="H31" s="674">
        <v>24.405</v>
      </c>
      <c r="I31" s="674">
        <v>30.242</v>
      </c>
      <c r="J31" s="674">
        <v>25.842</v>
      </c>
      <c r="K31" s="674">
        <v>20.019</v>
      </c>
      <c r="L31" s="674">
        <v>21.347</v>
      </c>
      <c r="M31" s="674">
        <v>24.676</v>
      </c>
      <c r="N31" s="674">
        <v>27.311</v>
      </c>
      <c r="O31" s="674">
        <v>25.955</v>
      </c>
      <c r="P31" s="674">
        <v>28.851</v>
      </c>
      <c r="Q31" s="674">
        <v>33.728</v>
      </c>
      <c r="R31" s="674">
        <v>32.514</v>
      </c>
      <c r="S31" s="674">
        <v>30.79</v>
      </c>
      <c r="T31" s="674">
        <v>33.773</v>
      </c>
      <c r="U31" s="674">
        <v>34.449</v>
      </c>
      <c r="V31" s="263">
        <f t="shared" si="0"/>
        <v>2.0015989103721665</v>
      </c>
    </row>
    <row r="32" spans="1:22" ht="12.75" customHeight="1">
      <c r="A32" s="19"/>
      <c r="B32" s="204">
        <v>25</v>
      </c>
      <c r="C32" s="658"/>
      <c r="D32" s="307" t="s">
        <v>140</v>
      </c>
      <c r="E32" s="656" t="s">
        <v>187</v>
      </c>
      <c r="F32" s="673">
        <v>27.175</v>
      </c>
      <c r="G32" s="673">
        <v>26.495</v>
      </c>
      <c r="H32" s="673">
        <v>29.232</v>
      </c>
      <c r="I32" s="673">
        <v>28.642</v>
      </c>
      <c r="J32" s="673">
        <v>29.61</v>
      </c>
      <c r="K32" s="673">
        <v>30.663</v>
      </c>
      <c r="L32" s="673">
        <v>31.189</v>
      </c>
      <c r="M32" s="673">
        <v>35.802</v>
      </c>
      <c r="N32" s="673">
        <v>32.835</v>
      </c>
      <c r="O32" s="673">
        <v>33.429</v>
      </c>
      <c r="P32" s="673">
        <v>32.071</v>
      </c>
      <c r="Q32" s="673">
        <v>31.307</v>
      </c>
      <c r="R32" s="673">
        <v>32.694</v>
      </c>
      <c r="S32" s="673">
        <v>27.644</v>
      </c>
      <c r="T32" s="673">
        <v>31.502</v>
      </c>
      <c r="U32" s="673">
        <v>32.772</v>
      </c>
      <c r="V32" s="746">
        <f t="shared" si="0"/>
        <v>4.031490064122906</v>
      </c>
    </row>
    <row r="33" spans="1:22" ht="12.75" customHeight="1">
      <c r="A33" s="19"/>
      <c r="B33" s="204">
        <v>26</v>
      </c>
      <c r="C33" s="653"/>
      <c r="D33" s="261" t="s">
        <v>210</v>
      </c>
      <c r="E33" s="654" t="s">
        <v>187</v>
      </c>
      <c r="F33" s="674">
        <v>17.157</v>
      </c>
      <c r="G33" s="674">
        <v>20.192</v>
      </c>
      <c r="H33" s="674">
        <v>21.892</v>
      </c>
      <c r="I33" s="674">
        <v>21.186</v>
      </c>
      <c r="J33" s="674">
        <v>23.237</v>
      </c>
      <c r="K33" s="674">
        <v>26.716</v>
      </c>
      <c r="L33" s="674">
        <v>25.442</v>
      </c>
      <c r="M33" s="674">
        <v>23.843</v>
      </c>
      <c r="N33" s="674">
        <v>25.547</v>
      </c>
      <c r="O33" s="674">
        <v>20.393</v>
      </c>
      <c r="P33" s="674">
        <v>19.044</v>
      </c>
      <c r="Q33" s="674">
        <v>22.511</v>
      </c>
      <c r="R33" s="674">
        <v>29.969</v>
      </c>
      <c r="S33" s="674">
        <v>29.211</v>
      </c>
      <c r="T33" s="674">
        <v>32.275</v>
      </c>
      <c r="U33" s="674">
        <v>32.384</v>
      </c>
      <c r="V33" s="263">
        <f t="shared" si="0"/>
        <v>0.33772269558483003</v>
      </c>
    </row>
    <row r="34" spans="1:22" ht="12.75" customHeight="1">
      <c r="A34" s="19"/>
      <c r="B34" s="204">
        <v>27</v>
      </c>
      <c r="C34" s="658"/>
      <c r="D34" s="307" t="s">
        <v>387</v>
      </c>
      <c r="E34" s="656" t="s">
        <v>176</v>
      </c>
      <c r="F34" s="673"/>
      <c r="G34" s="673">
        <v>16.971</v>
      </c>
      <c r="H34" s="673">
        <v>17.166</v>
      </c>
      <c r="I34" s="673">
        <v>21.323</v>
      </c>
      <c r="J34" s="673">
        <v>22.238</v>
      </c>
      <c r="K34" s="673">
        <v>22.478</v>
      </c>
      <c r="L34" s="673">
        <v>22.034</v>
      </c>
      <c r="M34" s="673">
        <v>19.944</v>
      </c>
      <c r="N34" s="673">
        <v>17.072</v>
      </c>
      <c r="O34" s="673">
        <v>18.758</v>
      </c>
      <c r="P34" s="673">
        <v>26.421</v>
      </c>
      <c r="Q34" s="673">
        <v>23.513</v>
      </c>
      <c r="R34" s="673">
        <v>24.379</v>
      </c>
      <c r="S34" s="673">
        <v>27.335</v>
      </c>
      <c r="T34" s="673">
        <v>28.771</v>
      </c>
      <c r="U34" s="673">
        <v>31.685</v>
      </c>
      <c r="V34" s="746">
        <f t="shared" si="0"/>
        <v>10.12825414479856</v>
      </c>
    </row>
    <row r="35" spans="1:22" ht="12.75" customHeight="1">
      <c r="A35" s="19"/>
      <c r="B35" s="204">
        <v>28</v>
      </c>
      <c r="C35" s="653"/>
      <c r="D35" s="261" t="s">
        <v>257</v>
      </c>
      <c r="E35" s="654" t="s">
        <v>184</v>
      </c>
      <c r="F35" s="674">
        <v>30.421</v>
      </c>
      <c r="G35" s="674">
        <v>30.288</v>
      </c>
      <c r="H35" s="674">
        <v>30.413</v>
      </c>
      <c r="I35" s="674">
        <v>31.684</v>
      </c>
      <c r="J35" s="674">
        <v>32.233</v>
      </c>
      <c r="K35" s="674">
        <v>33.775</v>
      </c>
      <c r="L35" s="674">
        <v>33.55</v>
      </c>
      <c r="M35" s="674">
        <v>32.258</v>
      </c>
      <c r="N35" s="674">
        <v>32.204</v>
      </c>
      <c r="O35" s="674">
        <v>29.936</v>
      </c>
      <c r="P35" s="674">
        <v>30.02</v>
      </c>
      <c r="Q35" s="674">
        <v>32.66</v>
      </c>
      <c r="R35" s="674">
        <v>32.924</v>
      </c>
      <c r="S35" s="674">
        <v>31.149</v>
      </c>
      <c r="T35" s="674">
        <v>30.996</v>
      </c>
      <c r="U35" s="674">
        <v>31.256</v>
      </c>
      <c r="V35" s="263">
        <f t="shared" si="0"/>
        <v>0.8388179119886559</v>
      </c>
    </row>
    <row r="36" spans="1:22" ht="12.75" customHeight="1">
      <c r="A36" s="19"/>
      <c r="B36" s="204">
        <v>29</v>
      </c>
      <c r="C36" s="658"/>
      <c r="D36" s="307" t="s">
        <v>141</v>
      </c>
      <c r="E36" s="656" t="s">
        <v>187</v>
      </c>
      <c r="F36" s="673">
        <v>26.623</v>
      </c>
      <c r="G36" s="673">
        <v>25.721</v>
      </c>
      <c r="H36" s="673">
        <v>24.696</v>
      </c>
      <c r="I36" s="673">
        <v>27.475</v>
      </c>
      <c r="J36" s="673">
        <v>31.635</v>
      </c>
      <c r="K36" s="673">
        <v>32.182</v>
      </c>
      <c r="L36" s="673">
        <v>36.118</v>
      </c>
      <c r="M36" s="673">
        <v>37.313</v>
      </c>
      <c r="N36" s="673">
        <v>36.813</v>
      </c>
      <c r="O36" s="673">
        <v>30.606</v>
      </c>
      <c r="P36" s="673">
        <v>32.44</v>
      </c>
      <c r="Q36" s="673">
        <v>30.281</v>
      </c>
      <c r="R36" s="673">
        <v>27.406</v>
      </c>
      <c r="S36" s="673">
        <v>28.063</v>
      </c>
      <c r="T36" s="673">
        <v>29.281</v>
      </c>
      <c r="U36" s="673">
        <v>30.975</v>
      </c>
      <c r="V36" s="746">
        <f t="shared" si="0"/>
        <v>5.785321539564919</v>
      </c>
    </row>
    <row r="37" spans="1:22" ht="12.75" customHeight="1">
      <c r="A37" s="19"/>
      <c r="B37" s="204">
        <v>30</v>
      </c>
      <c r="C37" s="653"/>
      <c r="D37" s="261" t="s">
        <v>211</v>
      </c>
      <c r="E37" s="654" t="s">
        <v>190</v>
      </c>
      <c r="F37" s="674">
        <v>19.785</v>
      </c>
      <c r="G37" s="674">
        <v>20.818</v>
      </c>
      <c r="H37" s="674">
        <v>22.374</v>
      </c>
      <c r="I37" s="674">
        <v>22.436</v>
      </c>
      <c r="J37" s="674">
        <v>21.24</v>
      </c>
      <c r="K37" s="674">
        <v>24.048</v>
      </c>
      <c r="L37" s="674">
        <v>24.55</v>
      </c>
      <c r="M37" s="674">
        <v>29.798</v>
      </c>
      <c r="N37" s="674">
        <v>28.667</v>
      </c>
      <c r="O37" s="674">
        <v>22.176</v>
      </c>
      <c r="P37" s="674">
        <v>22.662</v>
      </c>
      <c r="Q37" s="674">
        <v>21.268</v>
      </c>
      <c r="R37" s="674">
        <v>20.515</v>
      </c>
      <c r="S37" s="674">
        <v>23.877</v>
      </c>
      <c r="T37" s="674">
        <v>24.476</v>
      </c>
      <c r="U37" s="674">
        <v>29.303</v>
      </c>
      <c r="V37" s="263">
        <f t="shared" si="0"/>
        <v>19.721359699297267</v>
      </c>
    </row>
    <row r="38" spans="1:22" ht="12.75" customHeight="1">
      <c r="A38" s="39"/>
      <c r="B38" s="204">
        <v>31</v>
      </c>
      <c r="C38" s="658"/>
      <c r="D38" s="307" t="s">
        <v>144</v>
      </c>
      <c r="E38" s="656" t="s">
        <v>184</v>
      </c>
      <c r="F38" s="673">
        <v>29.686</v>
      </c>
      <c r="G38" s="673">
        <v>28.354</v>
      </c>
      <c r="H38" s="673">
        <v>25.119</v>
      </c>
      <c r="I38" s="673">
        <v>22.282</v>
      </c>
      <c r="J38" s="673">
        <v>23.413</v>
      </c>
      <c r="K38" s="673">
        <v>23.144</v>
      </c>
      <c r="L38" s="673">
        <v>24.37</v>
      </c>
      <c r="M38" s="673">
        <v>25.685</v>
      </c>
      <c r="N38" s="673">
        <v>24.988</v>
      </c>
      <c r="O38" s="673">
        <v>24.267</v>
      </c>
      <c r="P38" s="673">
        <v>25.756</v>
      </c>
      <c r="Q38" s="673">
        <v>26.817</v>
      </c>
      <c r="R38" s="673">
        <v>26.268</v>
      </c>
      <c r="S38" s="673">
        <v>26.214</v>
      </c>
      <c r="T38" s="673">
        <v>28.127</v>
      </c>
      <c r="U38" s="673">
        <v>27.971</v>
      </c>
      <c r="V38" s="746">
        <f t="shared" si="0"/>
        <v>-0.5546272265083303</v>
      </c>
    </row>
    <row r="39" spans="1:22" ht="12.75" customHeight="1">
      <c r="A39" s="19"/>
      <c r="B39" s="204">
        <v>32</v>
      </c>
      <c r="C39" s="653"/>
      <c r="D39" s="261" t="s">
        <v>128</v>
      </c>
      <c r="E39" s="654" t="s">
        <v>186</v>
      </c>
      <c r="F39" s="674">
        <v>43.402</v>
      </c>
      <c r="G39" s="674">
        <v>40.85</v>
      </c>
      <c r="H39" s="674">
        <v>38.798</v>
      </c>
      <c r="I39" s="674">
        <v>39.427</v>
      </c>
      <c r="J39" s="674">
        <v>44.956</v>
      </c>
      <c r="K39" s="674">
        <v>45.977</v>
      </c>
      <c r="L39" s="674">
        <v>43.106</v>
      </c>
      <c r="M39" s="674">
        <v>42.643</v>
      </c>
      <c r="N39" s="674">
        <v>40.556</v>
      </c>
      <c r="O39" s="674">
        <v>34.196</v>
      </c>
      <c r="P39" s="674">
        <v>24.728</v>
      </c>
      <c r="Q39" s="674">
        <v>24.388</v>
      </c>
      <c r="R39" s="674">
        <v>26.242</v>
      </c>
      <c r="S39" s="674">
        <v>24.694</v>
      </c>
      <c r="T39" s="674">
        <v>24.099</v>
      </c>
      <c r="U39" s="674">
        <v>27.395</v>
      </c>
      <c r="V39" s="263">
        <f t="shared" si="0"/>
        <v>13.676916054608085</v>
      </c>
    </row>
    <row r="40" spans="1:22" ht="12.75" customHeight="1">
      <c r="A40" s="19"/>
      <c r="B40" s="204">
        <v>33</v>
      </c>
      <c r="C40" s="658"/>
      <c r="D40" s="307" t="s">
        <v>103</v>
      </c>
      <c r="E40" s="656" t="s">
        <v>184</v>
      </c>
      <c r="F40" s="673">
        <v>17.434</v>
      </c>
      <c r="G40" s="673">
        <v>19.074</v>
      </c>
      <c r="H40" s="673">
        <v>20.212</v>
      </c>
      <c r="I40" s="673">
        <v>18.796</v>
      </c>
      <c r="J40" s="673">
        <v>20.753</v>
      </c>
      <c r="K40" s="673">
        <v>21.145</v>
      </c>
      <c r="L40" s="673">
        <v>23.805</v>
      </c>
      <c r="M40" s="673">
        <v>25.144</v>
      </c>
      <c r="N40" s="673">
        <v>24.344</v>
      </c>
      <c r="O40" s="673">
        <v>25.087</v>
      </c>
      <c r="P40" s="673">
        <v>24.093</v>
      </c>
      <c r="Q40" s="673">
        <v>24.251</v>
      </c>
      <c r="R40" s="673">
        <v>22.902</v>
      </c>
      <c r="S40" s="673">
        <v>25.295</v>
      </c>
      <c r="T40" s="673">
        <v>27.605</v>
      </c>
      <c r="U40" s="673">
        <v>27.299</v>
      </c>
      <c r="V40" s="746">
        <f t="shared" si="0"/>
        <v>-1.1084948378916977</v>
      </c>
    </row>
    <row r="41" spans="1:22" ht="12.75" customHeight="1">
      <c r="A41" s="19"/>
      <c r="B41" s="204">
        <v>34</v>
      </c>
      <c r="C41" s="653"/>
      <c r="D41" s="261" t="s">
        <v>262</v>
      </c>
      <c r="E41" s="654" t="s">
        <v>187</v>
      </c>
      <c r="F41" s="674">
        <v>17.224</v>
      </c>
      <c r="G41" s="674">
        <v>18.553</v>
      </c>
      <c r="H41" s="674">
        <v>18.181</v>
      </c>
      <c r="I41" s="674">
        <v>18.132</v>
      </c>
      <c r="J41" s="674">
        <v>18.203</v>
      </c>
      <c r="K41" s="674">
        <v>20.931</v>
      </c>
      <c r="L41" s="674">
        <v>21.53</v>
      </c>
      <c r="M41" s="674">
        <v>21.792</v>
      </c>
      <c r="N41" s="674">
        <v>20.643</v>
      </c>
      <c r="O41" s="674">
        <v>17.636</v>
      </c>
      <c r="P41" s="674">
        <v>22.122</v>
      </c>
      <c r="Q41" s="674">
        <v>26.57</v>
      </c>
      <c r="R41" s="674">
        <v>28.451</v>
      </c>
      <c r="S41" s="674">
        <v>26.314</v>
      </c>
      <c r="T41" s="674">
        <v>27.271</v>
      </c>
      <c r="U41" s="674">
        <v>27.217</v>
      </c>
      <c r="V41" s="263">
        <f t="shared" si="0"/>
        <v>-0.19801254079425235</v>
      </c>
    </row>
    <row r="42" spans="1:22" ht="12.75" customHeight="1">
      <c r="A42" s="19"/>
      <c r="B42" s="204">
        <v>35</v>
      </c>
      <c r="C42" s="658"/>
      <c r="D42" s="307" t="s">
        <v>255</v>
      </c>
      <c r="E42" s="656" t="s">
        <v>184</v>
      </c>
      <c r="F42" s="673">
        <v>41.143</v>
      </c>
      <c r="G42" s="673">
        <v>41.607</v>
      </c>
      <c r="H42" s="673">
        <v>42.202</v>
      </c>
      <c r="I42" s="673">
        <v>38.752</v>
      </c>
      <c r="J42" s="673">
        <v>34.892</v>
      </c>
      <c r="K42" s="673">
        <v>34.218</v>
      </c>
      <c r="L42" s="673">
        <v>31.556</v>
      </c>
      <c r="M42" s="673">
        <v>36.681</v>
      </c>
      <c r="N42" s="673">
        <v>39.054</v>
      </c>
      <c r="O42" s="673">
        <v>36.69</v>
      </c>
      <c r="P42" s="673">
        <v>34.335</v>
      </c>
      <c r="Q42" s="673">
        <v>27.878</v>
      </c>
      <c r="R42" s="673">
        <v>25.332</v>
      </c>
      <c r="S42" s="673">
        <v>26.365</v>
      </c>
      <c r="T42" s="673">
        <v>24.608</v>
      </c>
      <c r="U42" s="673">
        <v>27.074</v>
      </c>
      <c r="V42" s="746">
        <f t="shared" si="0"/>
        <v>10.021131339401833</v>
      </c>
    </row>
    <row r="43" spans="1:22" ht="12.75" customHeight="1">
      <c r="A43" s="19"/>
      <c r="B43" s="204">
        <v>36</v>
      </c>
      <c r="C43" s="653"/>
      <c r="D43" s="261" t="s">
        <v>471</v>
      </c>
      <c r="E43" s="654" t="s">
        <v>185</v>
      </c>
      <c r="F43" s="674">
        <v>24.717</v>
      </c>
      <c r="G43" s="674">
        <v>23.863</v>
      </c>
      <c r="H43" s="674">
        <v>23.556</v>
      </c>
      <c r="I43" s="674">
        <v>22.569</v>
      </c>
      <c r="J43" s="674">
        <v>20.302</v>
      </c>
      <c r="K43" s="674">
        <v>22.133</v>
      </c>
      <c r="L43" s="674">
        <v>24.107</v>
      </c>
      <c r="M43" s="674">
        <v>24.988</v>
      </c>
      <c r="N43" s="674">
        <v>26.912</v>
      </c>
      <c r="O43" s="674">
        <v>20.579</v>
      </c>
      <c r="P43" s="674">
        <v>27.572</v>
      </c>
      <c r="Q43" s="674">
        <v>27.343</v>
      </c>
      <c r="R43" s="674">
        <v>25.972</v>
      </c>
      <c r="S43" s="674">
        <v>25.924</v>
      </c>
      <c r="T43" s="674">
        <v>28.788</v>
      </c>
      <c r="U43" s="674">
        <v>26.143</v>
      </c>
      <c r="V43" s="263">
        <f t="shared" si="0"/>
        <v>-9.187856051132414</v>
      </c>
    </row>
    <row r="44" spans="1:22" ht="12.75" customHeight="1">
      <c r="A44" s="19"/>
      <c r="B44" s="204">
        <v>37</v>
      </c>
      <c r="C44" s="658"/>
      <c r="D44" s="307" t="s">
        <v>149</v>
      </c>
      <c r="E44" s="656" t="s">
        <v>190</v>
      </c>
      <c r="F44" s="673">
        <v>21.638</v>
      </c>
      <c r="G44" s="673">
        <v>21.204</v>
      </c>
      <c r="H44" s="673">
        <v>25.538</v>
      </c>
      <c r="I44" s="673">
        <v>25.284</v>
      </c>
      <c r="J44" s="673">
        <v>29.403</v>
      </c>
      <c r="K44" s="673">
        <v>29.634</v>
      </c>
      <c r="L44" s="673">
        <v>28.685</v>
      </c>
      <c r="M44" s="673">
        <v>30.639</v>
      </c>
      <c r="N44" s="673">
        <v>31.527</v>
      </c>
      <c r="O44" s="673">
        <v>34.394</v>
      </c>
      <c r="P44" s="673">
        <v>35.371</v>
      </c>
      <c r="Q44" s="673">
        <v>28.014</v>
      </c>
      <c r="R44" s="673">
        <v>27.399</v>
      </c>
      <c r="S44" s="673">
        <v>27.447</v>
      </c>
      <c r="T44" s="673">
        <v>27.272</v>
      </c>
      <c r="U44" s="673">
        <v>26.137</v>
      </c>
      <c r="V44" s="746">
        <f t="shared" si="0"/>
        <v>-4.161777647403923</v>
      </c>
    </row>
    <row r="45" spans="1:22" ht="12.75" customHeight="1">
      <c r="A45" s="19"/>
      <c r="B45" s="204">
        <v>38</v>
      </c>
      <c r="C45" s="653"/>
      <c r="D45" s="261" t="s">
        <v>143</v>
      </c>
      <c r="E45" s="654" t="s">
        <v>190</v>
      </c>
      <c r="F45" s="674">
        <v>22.492</v>
      </c>
      <c r="G45" s="674">
        <v>22.876</v>
      </c>
      <c r="H45" s="674">
        <v>23.659</v>
      </c>
      <c r="I45" s="674">
        <v>24.839</v>
      </c>
      <c r="J45" s="674">
        <v>25.406</v>
      </c>
      <c r="K45" s="674">
        <v>24.253</v>
      </c>
      <c r="L45" s="674">
        <v>27.639</v>
      </c>
      <c r="M45" s="674">
        <v>27.008</v>
      </c>
      <c r="N45" s="674">
        <v>30.075</v>
      </c>
      <c r="O45" s="674">
        <v>23.848</v>
      </c>
      <c r="P45" s="674">
        <v>22.186</v>
      </c>
      <c r="Q45" s="674">
        <v>22.281</v>
      </c>
      <c r="R45" s="674">
        <v>22.402</v>
      </c>
      <c r="S45" s="674">
        <v>22.522</v>
      </c>
      <c r="T45" s="674">
        <v>24.183</v>
      </c>
      <c r="U45" s="674">
        <v>25.288</v>
      </c>
      <c r="V45" s="263">
        <f t="shared" si="0"/>
        <v>4.569325559277189</v>
      </c>
    </row>
    <row r="46" spans="1:22" ht="12.75" customHeight="1">
      <c r="A46" s="19"/>
      <c r="B46" s="204">
        <v>39</v>
      </c>
      <c r="C46" s="658"/>
      <c r="D46" s="307" t="s">
        <v>164</v>
      </c>
      <c r="E46" s="656" t="s">
        <v>183</v>
      </c>
      <c r="F46" s="673">
        <v>26.293</v>
      </c>
      <c r="G46" s="673">
        <v>25.974</v>
      </c>
      <c r="H46" s="673">
        <v>27.248</v>
      </c>
      <c r="I46" s="673">
        <v>28.22</v>
      </c>
      <c r="J46" s="673">
        <v>28.883</v>
      </c>
      <c r="K46" s="673">
        <v>30.547</v>
      </c>
      <c r="L46" s="673">
        <v>32.01</v>
      </c>
      <c r="M46" s="673">
        <v>32.042</v>
      </c>
      <c r="N46" s="673">
        <v>29.92</v>
      </c>
      <c r="O46" s="673">
        <v>26.64</v>
      </c>
      <c r="P46" s="673">
        <v>26.212</v>
      </c>
      <c r="Q46" s="673">
        <v>25.457</v>
      </c>
      <c r="R46" s="673">
        <v>24.598</v>
      </c>
      <c r="S46" s="673">
        <v>23.152</v>
      </c>
      <c r="T46" s="673">
        <v>20.18</v>
      </c>
      <c r="U46" s="673">
        <v>25.142</v>
      </c>
      <c r="V46" s="746">
        <f t="shared" si="0"/>
        <v>24.588701684836465</v>
      </c>
    </row>
    <row r="47" spans="1:22" ht="12.75" customHeight="1">
      <c r="A47" s="19"/>
      <c r="B47" s="204">
        <v>40</v>
      </c>
      <c r="C47" s="653"/>
      <c r="D47" s="261" t="s">
        <v>256</v>
      </c>
      <c r="E47" s="654" t="s">
        <v>188</v>
      </c>
      <c r="F47" s="674">
        <v>31.263</v>
      </c>
      <c r="G47" s="674">
        <v>29.775</v>
      </c>
      <c r="H47" s="674">
        <v>31.105</v>
      </c>
      <c r="I47" s="674">
        <v>30.298</v>
      </c>
      <c r="J47" s="674">
        <v>32.008</v>
      </c>
      <c r="K47" s="674">
        <v>34.043</v>
      </c>
      <c r="L47" s="674">
        <v>33.87</v>
      </c>
      <c r="M47" s="674">
        <v>33.299</v>
      </c>
      <c r="N47" s="674">
        <v>32.918</v>
      </c>
      <c r="O47" s="674">
        <v>29.297</v>
      </c>
      <c r="P47" s="674">
        <v>30.582</v>
      </c>
      <c r="Q47" s="674">
        <v>30.002</v>
      </c>
      <c r="R47" s="674">
        <v>29.228</v>
      </c>
      <c r="S47" s="674">
        <v>27.561</v>
      </c>
      <c r="T47" s="674">
        <v>25.875</v>
      </c>
      <c r="U47" s="674">
        <v>24.878</v>
      </c>
      <c r="V47" s="263">
        <f t="shared" si="0"/>
        <v>-3.853140096618361</v>
      </c>
    </row>
    <row r="48" spans="1:22" ht="12.75" customHeight="1">
      <c r="A48" s="19"/>
      <c r="B48" s="204">
        <v>41</v>
      </c>
      <c r="C48" s="657"/>
      <c r="D48" s="706" t="s">
        <v>261</v>
      </c>
      <c r="E48" s="655" t="s">
        <v>190</v>
      </c>
      <c r="F48" s="707">
        <v>23.751</v>
      </c>
      <c r="G48" s="707">
        <v>21.521</v>
      </c>
      <c r="H48" s="707">
        <v>24.203</v>
      </c>
      <c r="I48" s="707">
        <v>26.106</v>
      </c>
      <c r="J48" s="707">
        <v>25.212</v>
      </c>
      <c r="K48" s="707">
        <v>22.76</v>
      </c>
      <c r="L48" s="707">
        <v>27.111</v>
      </c>
      <c r="M48" s="707">
        <v>26.744</v>
      </c>
      <c r="N48" s="707">
        <v>26.407</v>
      </c>
      <c r="O48" s="707">
        <v>23.597</v>
      </c>
      <c r="P48" s="707">
        <v>23.935</v>
      </c>
      <c r="Q48" s="707">
        <v>25.297</v>
      </c>
      <c r="R48" s="707">
        <v>24.635</v>
      </c>
      <c r="S48" s="707">
        <v>24.797</v>
      </c>
      <c r="T48" s="707">
        <v>20.805</v>
      </c>
      <c r="U48" s="707">
        <v>24.644</v>
      </c>
      <c r="V48" s="747">
        <f t="shared" si="0"/>
        <v>18.452295121365054</v>
      </c>
    </row>
    <row r="49" spans="1:22" ht="12.75" customHeight="1">
      <c r="A49" s="19"/>
      <c r="B49" s="204">
        <v>42</v>
      </c>
      <c r="C49" s="653"/>
      <c r="D49" s="261" t="s">
        <v>139</v>
      </c>
      <c r="E49" s="654" t="s">
        <v>185</v>
      </c>
      <c r="F49" s="674">
        <v>32.66</v>
      </c>
      <c r="G49" s="674">
        <v>28.921</v>
      </c>
      <c r="H49" s="674">
        <v>29.419</v>
      </c>
      <c r="I49" s="674">
        <v>25.051</v>
      </c>
      <c r="J49" s="674">
        <v>24.893</v>
      </c>
      <c r="K49" s="674">
        <v>28.442</v>
      </c>
      <c r="L49" s="674">
        <v>32.763</v>
      </c>
      <c r="M49" s="674">
        <v>34.843</v>
      </c>
      <c r="N49" s="674">
        <v>34.768</v>
      </c>
      <c r="O49" s="674">
        <v>33.943</v>
      </c>
      <c r="P49" s="674">
        <v>33.878</v>
      </c>
      <c r="Q49" s="674">
        <v>31.5</v>
      </c>
      <c r="R49" s="674">
        <v>28.908</v>
      </c>
      <c r="S49" s="674">
        <v>27.355</v>
      </c>
      <c r="T49" s="674">
        <v>26.947</v>
      </c>
      <c r="U49" s="674">
        <v>23.815</v>
      </c>
      <c r="V49" s="263">
        <f t="shared" si="0"/>
        <v>-11.622815155675951</v>
      </c>
    </row>
    <row r="50" spans="1:22" ht="12.75" customHeight="1">
      <c r="A50" s="19"/>
      <c r="B50" s="204">
        <v>43</v>
      </c>
      <c r="C50" s="658"/>
      <c r="D50" s="307" t="s">
        <v>545</v>
      </c>
      <c r="E50" s="656" t="s">
        <v>182</v>
      </c>
      <c r="F50" s="673">
        <v>11.209</v>
      </c>
      <c r="G50" s="673">
        <v>11.031</v>
      </c>
      <c r="H50" s="673">
        <v>11.825</v>
      </c>
      <c r="I50" s="673">
        <v>11.918</v>
      </c>
      <c r="J50" s="673">
        <v>12.29</v>
      </c>
      <c r="K50" s="673">
        <v>12.995</v>
      </c>
      <c r="L50" s="673">
        <v>14.904</v>
      </c>
      <c r="M50" s="673">
        <v>14.165</v>
      </c>
      <c r="N50" s="673">
        <v>14.697</v>
      </c>
      <c r="O50" s="673">
        <v>16.426</v>
      </c>
      <c r="P50" s="673">
        <v>17.381</v>
      </c>
      <c r="Q50" s="673">
        <v>19.222</v>
      </c>
      <c r="R50" s="673">
        <v>21.22</v>
      </c>
      <c r="S50" s="673">
        <v>21.586</v>
      </c>
      <c r="T50" s="673">
        <v>22.998</v>
      </c>
      <c r="U50" s="673">
        <v>23.441</v>
      </c>
      <c r="V50" s="746">
        <f t="shared" si="0"/>
        <v>1.9262544569092768</v>
      </c>
    </row>
    <row r="51" spans="1:22" ht="12.75" customHeight="1">
      <c r="A51" s="19"/>
      <c r="B51" s="204">
        <v>44</v>
      </c>
      <c r="C51" s="653"/>
      <c r="D51" s="261" t="s">
        <v>145</v>
      </c>
      <c r="E51" s="654" t="s">
        <v>188</v>
      </c>
      <c r="F51" s="674">
        <v>22.645</v>
      </c>
      <c r="G51" s="674">
        <v>20.554</v>
      </c>
      <c r="H51" s="674">
        <v>19.407</v>
      </c>
      <c r="I51" s="674">
        <v>21.688</v>
      </c>
      <c r="J51" s="674">
        <v>19.883</v>
      </c>
      <c r="K51" s="674">
        <v>21.646</v>
      </c>
      <c r="L51" s="674">
        <v>23.066</v>
      </c>
      <c r="M51" s="674">
        <v>22.027</v>
      </c>
      <c r="N51" s="674">
        <v>22.498</v>
      </c>
      <c r="O51" s="674">
        <v>23.148</v>
      </c>
      <c r="P51" s="674">
        <v>26.522</v>
      </c>
      <c r="Q51" s="674">
        <v>25.235</v>
      </c>
      <c r="R51" s="674">
        <v>21.004</v>
      </c>
      <c r="S51" s="674">
        <v>22.264</v>
      </c>
      <c r="T51" s="674">
        <v>21.469</v>
      </c>
      <c r="U51" s="674">
        <v>22.29</v>
      </c>
      <c r="V51" s="263">
        <f t="shared" si="0"/>
        <v>3.8241184964367108</v>
      </c>
    </row>
    <row r="52" spans="1:22" ht="12.75" customHeight="1">
      <c r="A52" s="19"/>
      <c r="B52" s="204">
        <v>45</v>
      </c>
      <c r="C52" s="658"/>
      <c r="D52" s="307" t="s">
        <v>339</v>
      </c>
      <c r="E52" s="656" t="s">
        <v>171</v>
      </c>
      <c r="F52" s="673"/>
      <c r="G52" s="673">
        <v>32.063</v>
      </c>
      <c r="H52" s="673">
        <v>36.48</v>
      </c>
      <c r="I52" s="673">
        <v>36.984</v>
      </c>
      <c r="J52" s="673">
        <v>37.116</v>
      </c>
      <c r="K52" s="673">
        <v>38.816</v>
      </c>
      <c r="L52" s="673">
        <v>41.243</v>
      </c>
      <c r="M52" s="673">
        <v>35.865</v>
      </c>
      <c r="N52" s="673">
        <v>28.966</v>
      </c>
      <c r="O52" s="673">
        <v>31.384</v>
      </c>
      <c r="P52" s="673">
        <v>36.264</v>
      </c>
      <c r="Q52" s="673">
        <v>35.967</v>
      </c>
      <c r="R52" s="673">
        <v>29.151</v>
      </c>
      <c r="S52" s="673">
        <v>28.012</v>
      </c>
      <c r="T52" s="673">
        <v>28.135</v>
      </c>
      <c r="U52" s="673">
        <v>22.255</v>
      </c>
      <c r="V52" s="746">
        <f t="shared" si="0"/>
        <v>-20.899235827261435</v>
      </c>
    </row>
    <row r="53" spans="1:22" ht="409.5">
      <c r="A53" s="19"/>
      <c r="B53" s="204">
        <v>46</v>
      </c>
      <c r="C53" s="653"/>
      <c r="D53" s="261" t="s">
        <v>335</v>
      </c>
      <c r="E53" s="654" t="s">
        <v>189</v>
      </c>
      <c r="F53" s="674">
        <v>15.892</v>
      </c>
      <c r="G53" s="674">
        <v>15.782</v>
      </c>
      <c r="H53" s="674">
        <v>15.557</v>
      </c>
      <c r="I53" s="674">
        <v>16.682</v>
      </c>
      <c r="J53" s="674">
        <v>17.93</v>
      </c>
      <c r="K53" s="674">
        <v>19.227</v>
      </c>
      <c r="L53" s="674">
        <v>20.795</v>
      </c>
      <c r="M53" s="674">
        <v>21.801</v>
      </c>
      <c r="N53" s="674">
        <v>21.127</v>
      </c>
      <c r="O53" s="674">
        <v>18.606</v>
      </c>
      <c r="P53" s="674">
        <v>19.548</v>
      </c>
      <c r="Q53" s="674">
        <v>19.467</v>
      </c>
      <c r="R53" s="674">
        <v>19.898</v>
      </c>
      <c r="S53" s="674">
        <v>19.865</v>
      </c>
      <c r="T53" s="674">
        <v>21.078</v>
      </c>
      <c r="U53" s="674">
        <v>22.205</v>
      </c>
      <c r="V53" s="263">
        <f t="shared" si="0"/>
        <v>5.3468070974475665</v>
      </c>
    </row>
    <row r="54" spans="1:22" ht="12.75" customHeight="1">
      <c r="A54" s="39"/>
      <c r="B54" s="204">
        <v>47</v>
      </c>
      <c r="C54" s="658"/>
      <c r="D54" s="307" t="s">
        <v>142</v>
      </c>
      <c r="E54" s="656" t="s">
        <v>173</v>
      </c>
      <c r="F54" s="673"/>
      <c r="G54" s="673">
        <v>37.937</v>
      </c>
      <c r="H54" s="673">
        <v>28.703</v>
      </c>
      <c r="I54" s="673">
        <v>27.314</v>
      </c>
      <c r="J54" s="673">
        <v>27.081</v>
      </c>
      <c r="K54" s="673">
        <v>29.358</v>
      </c>
      <c r="L54" s="673">
        <v>27.746</v>
      </c>
      <c r="M54" s="673">
        <v>30.473</v>
      </c>
      <c r="N54" s="673">
        <v>27.366</v>
      </c>
      <c r="O54" s="673">
        <v>25.289</v>
      </c>
      <c r="P54" s="673">
        <v>23.825</v>
      </c>
      <c r="Q54" s="673">
        <v>27.836</v>
      </c>
      <c r="R54" s="673">
        <v>29.118</v>
      </c>
      <c r="S54" s="673">
        <v>26.927</v>
      </c>
      <c r="T54" s="673">
        <v>25.18</v>
      </c>
      <c r="U54" s="673">
        <v>21.53</v>
      </c>
      <c r="V54" s="746">
        <f t="shared" si="0"/>
        <v>-14.495631453534543</v>
      </c>
    </row>
    <row r="55" spans="1:22" ht="409.5">
      <c r="A55" s="19"/>
      <c r="B55" s="204">
        <v>48</v>
      </c>
      <c r="C55" s="653"/>
      <c r="D55" s="261" t="s">
        <v>473</v>
      </c>
      <c r="E55" s="654" t="s">
        <v>187</v>
      </c>
      <c r="F55" s="674"/>
      <c r="G55" s="674">
        <v>18.216</v>
      </c>
      <c r="H55" s="674">
        <v>20.302</v>
      </c>
      <c r="I55" s="674">
        <v>18.948</v>
      </c>
      <c r="J55" s="674">
        <v>19.856</v>
      </c>
      <c r="K55" s="674">
        <v>21.57</v>
      </c>
      <c r="L55" s="674">
        <v>20.261</v>
      </c>
      <c r="M55" s="674">
        <v>20.513</v>
      </c>
      <c r="N55" s="674">
        <v>19.198</v>
      </c>
      <c r="O55" s="674">
        <v>14.456</v>
      </c>
      <c r="P55" s="674">
        <v>15.477</v>
      </c>
      <c r="Q55" s="674">
        <v>14.382</v>
      </c>
      <c r="R55" s="674">
        <v>16.436</v>
      </c>
      <c r="S55" s="674">
        <v>16.985</v>
      </c>
      <c r="T55" s="674">
        <v>18.312</v>
      </c>
      <c r="U55" s="674">
        <v>21.06</v>
      </c>
      <c r="V55" s="263">
        <f t="shared" si="0"/>
        <v>15.006553079947565</v>
      </c>
    </row>
    <row r="56" spans="1:22" ht="12.75" customHeight="1">
      <c r="A56" s="19"/>
      <c r="B56" s="204">
        <v>49</v>
      </c>
      <c r="C56" s="658"/>
      <c r="D56" s="307" t="s">
        <v>472</v>
      </c>
      <c r="E56" s="656" t="s">
        <v>194</v>
      </c>
      <c r="F56" s="673">
        <v>12.8</v>
      </c>
      <c r="G56" s="673">
        <v>16.523</v>
      </c>
      <c r="H56" s="673">
        <v>17.581</v>
      </c>
      <c r="I56" s="673">
        <v>17.453</v>
      </c>
      <c r="J56" s="673">
        <v>19.248</v>
      </c>
      <c r="K56" s="673">
        <v>17.362</v>
      </c>
      <c r="L56" s="673">
        <v>19.739</v>
      </c>
      <c r="M56" s="673">
        <v>19.76</v>
      </c>
      <c r="N56" s="673">
        <v>21.55</v>
      </c>
      <c r="O56" s="673">
        <v>20.787</v>
      </c>
      <c r="P56" s="673">
        <v>20.545</v>
      </c>
      <c r="Q56" s="673">
        <v>22.155</v>
      </c>
      <c r="R56" s="673">
        <v>23.207</v>
      </c>
      <c r="S56" s="673">
        <v>23.121</v>
      </c>
      <c r="T56" s="673">
        <v>22.465</v>
      </c>
      <c r="U56" s="673">
        <v>20.637</v>
      </c>
      <c r="V56" s="746">
        <f t="shared" si="0"/>
        <v>-8.137102158913862</v>
      </c>
    </row>
    <row r="57" spans="1:22" ht="12.75" customHeight="1">
      <c r="A57" s="19"/>
      <c r="B57" s="204">
        <v>50</v>
      </c>
      <c r="C57" s="653"/>
      <c r="D57" s="261" t="s">
        <v>329</v>
      </c>
      <c r="E57" s="654" t="s">
        <v>186</v>
      </c>
      <c r="F57" s="674">
        <v>18.634</v>
      </c>
      <c r="G57" s="674">
        <v>17.065</v>
      </c>
      <c r="H57" s="674">
        <v>17.347</v>
      </c>
      <c r="I57" s="674">
        <v>16.712</v>
      </c>
      <c r="J57" s="674">
        <v>16.367</v>
      </c>
      <c r="K57" s="674">
        <v>17.147</v>
      </c>
      <c r="L57" s="674">
        <v>19.058</v>
      </c>
      <c r="M57" s="674">
        <v>19.585</v>
      </c>
      <c r="N57" s="674">
        <v>21.278</v>
      </c>
      <c r="O57" s="674">
        <v>17.384</v>
      </c>
      <c r="P57" s="674">
        <v>19.489</v>
      </c>
      <c r="Q57" s="674">
        <v>18.085</v>
      </c>
      <c r="R57" s="674">
        <v>16.87</v>
      </c>
      <c r="S57" s="674">
        <v>17.785</v>
      </c>
      <c r="T57" s="674">
        <v>19.474</v>
      </c>
      <c r="U57" s="674">
        <v>20.328</v>
      </c>
      <c r="V57" s="263">
        <f t="shared" si="0"/>
        <v>4.385334291876347</v>
      </c>
    </row>
    <row r="58" spans="1:22" ht="409.5">
      <c r="A58" s="19"/>
      <c r="B58" s="204">
        <v>51</v>
      </c>
      <c r="C58" s="658"/>
      <c r="D58" s="307" t="s">
        <v>259</v>
      </c>
      <c r="E58" s="656" t="s">
        <v>190</v>
      </c>
      <c r="F58" s="673">
        <v>29.938</v>
      </c>
      <c r="G58" s="673">
        <v>29.072</v>
      </c>
      <c r="H58" s="673">
        <v>29.904</v>
      </c>
      <c r="I58" s="673">
        <v>31.803</v>
      </c>
      <c r="J58" s="673">
        <v>31.699</v>
      </c>
      <c r="K58" s="673">
        <v>33.041</v>
      </c>
      <c r="L58" s="673">
        <v>30.979</v>
      </c>
      <c r="M58" s="673">
        <v>30.238</v>
      </c>
      <c r="N58" s="673">
        <v>26.849</v>
      </c>
      <c r="O58" s="673">
        <v>24.069</v>
      </c>
      <c r="P58" s="673">
        <v>25.813</v>
      </c>
      <c r="Q58" s="673">
        <v>24.716</v>
      </c>
      <c r="R58" s="673">
        <v>24.883</v>
      </c>
      <c r="S58" s="673">
        <v>24.308</v>
      </c>
      <c r="T58" s="673">
        <v>23.321</v>
      </c>
      <c r="U58" s="673">
        <v>19.943</v>
      </c>
      <c r="V58" s="746">
        <f t="shared" si="0"/>
        <v>-14.484799108100006</v>
      </c>
    </row>
    <row r="59" spans="1:22" ht="12.75" customHeight="1">
      <c r="A59" s="19"/>
      <c r="B59" s="204">
        <v>52</v>
      </c>
      <c r="C59" s="653"/>
      <c r="D59" s="261" t="s">
        <v>147</v>
      </c>
      <c r="E59" s="654" t="s">
        <v>179</v>
      </c>
      <c r="F59" s="674"/>
      <c r="G59" s="674">
        <v>9.11</v>
      </c>
      <c r="H59" s="674">
        <v>9.246</v>
      </c>
      <c r="I59" s="674">
        <v>10.72</v>
      </c>
      <c r="J59" s="674">
        <v>11.986</v>
      </c>
      <c r="K59" s="674">
        <v>12.54</v>
      </c>
      <c r="L59" s="674">
        <v>15.391</v>
      </c>
      <c r="M59" s="674">
        <v>15.805</v>
      </c>
      <c r="N59" s="674">
        <v>16.499</v>
      </c>
      <c r="O59" s="674">
        <v>13.322</v>
      </c>
      <c r="P59" s="674">
        <v>14.591</v>
      </c>
      <c r="Q59" s="674">
        <v>16.198</v>
      </c>
      <c r="R59" s="674">
        <v>16.907</v>
      </c>
      <c r="S59" s="674">
        <v>17.184</v>
      </c>
      <c r="T59" s="674">
        <v>18.012</v>
      </c>
      <c r="U59" s="674">
        <v>19.931</v>
      </c>
      <c r="V59" s="263">
        <f t="shared" si="0"/>
        <v>10.654008438818565</v>
      </c>
    </row>
    <row r="60" spans="1:22" ht="12.75" customHeight="1">
      <c r="A60" s="19"/>
      <c r="B60" s="204">
        <v>53</v>
      </c>
      <c r="C60" s="658"/>
      <c r="D60" s="307" t="s">
        <v>104</v>
      </c>
      <c r="E60" s="656" t="s">
        <v>188</v>
      </c>
      <c r="F60" s="673">
        <v>14.871</v>
      </c>
      <c r="G60" s="673">
        <v>15.146</v>
      </c>
      <c r="H60" s="673">
        <v>15.716</v>
      </c>
      <c r="I60" s="673">
        <v>15.582</v>
      </c>
      <c r="J60" s="673">
        <v>17.099</v>
      </c>
      <c r="K60" s="673">
        <v>17.659</v>
      </c>
      <c r="L60" s="673">
        <v>19.317</v>
      </c>
      <c r="M60" s="673">
        <v>18.954</v>
      </c>
      <c r="N60" s="673">
        <v>18.681</v>
      </c>
      <c r="O60" s="673">
        <v>18.914</v>
      </c>
      <c r="P60" s="673">
        <v>17.961</v>
      </c>
      <c r="Q60" s="673">
        <v>18.71</v>
      </c>
      <c r="R60" s="673">
        <v>16.549</v>
      </c>
      <c r="S60" s="673">
        <v>19.509</v>
      </c>
      <c r="T60" s="673">
        <v>20.69</v>
      </c>
      <c r="U60" s="673">
        <v>19.698</v>
      </c>
      <c r="V60" s="746">
        <f t="shared" si="0"/>
        <v>-4.794586756887384</v>
      </c>
    </row>
    <row r="61" spans="1:22" ht="409.5">
      <c r="A61" s="19"/>
      <c r="B61" s="211">
        <v>54</v>
      </c>
      <c r="C61" s="653"/>
      <c r="D61" s="261" t="s">
        <v>129</v>
      </c>
      <c r="E61" s="654" t="s">
        <v>190</v>
      </c>
      <c r="F61" s="674">
        <v>33.117</v>
      </c>
      <c r="G61" s="674">
        <v>33.625</v>
      </c>
      <c r="H61" s="674">
        <v>32.462</v>
      </c>
      <c r="I61" s="674">
        <v>35.305</v>
      </c>
      <c r="J61" s="674">
        <v>39.368</v>
      </c>
      <c r="K61" s="674">
        <v>47.869</v>
      </c>
      <c r="L61" s="674">
        <v>50.871</v>
      </c>
      <c r="M61" s="674">
        <v>49.24</v>
      </c>
      <c r="N61" s="674">
        <v>49.522</v>
      </c>
      <c r="O61" s="674">
        <v>38.079</v>
      </c>
      <c r="P61" s="674">
        <v>34.209</v>
      </c>
      <c r="Q61" s="674">
        <v>41.229</v>
      </c>
      <c r="R61" s="674">
        <v>35.21</v>
      </c>
      <c r="S61" s="674">
        <v>24.496</v>
      </c>
      <c r="T61" s="674">
        <v>23.281</v>
      </c>
      <c r="U61" s="674">
        <v>18.484</v>
      </c>
      <c r="V61" s="263">
        <f t="shared" si="0"/>
        <v>-20.60478501782569</v>
      </c>
    </row>
    <row r="62" spans="1:22" ht="409.5">
      <c r="A62" s="19"/>
      <c r="B62" s="211">
        <v>55</v>
      </c>
      <c r="C62" s="658"/>
      <c r="D62" s="307" t="s">
        <v>450</v>
      </c>
      <c r="E62" s="656" t="s">
        <v>187</v>
      </c>
      <c r="F62" s="673">
        <v>12.404</v>
      </c>
      <c r="G62" s="673">
        <v>13.364</v>
      </c>
      <c r="H62" s="673">
        <v>13.242</v>
      </c>
      <c r="I62" s="673">
        <v>16.23</v>
      </c>
      <c r="J62" s="673">
        <v>17.773</v>
      </c>
      <c r="K62" s="673">
        <v>19.137</v>
      </c>
      <c r="L62" s="673">
        <v>19.383</v>
      </c>
      <c r="M62" s="673">
        <v>20.702</v>
      </c>
      <c r="N62" s="673">
        <v>19.896</v>
      </c>
      <c r="O62" s="673">
        <v>16.046</v>
      </c>
      <c r="P62" s="673">
        <v>17.187</v>
      </c>
      <c r="Q62" s="673">
        <v>19.121</v>
      </c>
      <c r="R62" s="673">
        <v>18.732</v>
      </c>
      <c r="S62" s="673">
        <v>16.081</v>
      </c>
      <c r="T62" s="673">
        <v>16.566</v>
      </c>
      <c r="U62" s="673">
        <v>17.821</v>
      </c>
      <c r="V62" s="746">
        <f t="shared" si="0"/>
        <v>7.575757575757592</v>
      </c>
    </row>
    <row r="63" spans="1:22" ht="409.5">
      <c r="A63" s="19"/>
      <c r="B63" s="211">
        <v>56</v>
      </c>
      <c r="C63" s="653"/>
      <c r="D63" s="261" t="s">
        <v>98</v>
      </c>
      <c r="E63" s="654" t="s">
        <v>193</v>
      </c>
      <c r="F63" s="674">
        <v>12.969</v>
      </c>
      <c r="G63" s="674">
        <v>12.605</v>
      </c>
      <c r="H63" s="674">
        <v>11.962</v>
      </c>
      <c r="I63" s="674">
        <v>12.766</v>
      </c>
      <c r="J63" s="674">
        <v>12.983</v>
      </c>
      <c r="K63" s="674">
        <v>13.331</v>
      </c>
      <c r="L63" s="674">
        <v>13.233</v>
      </c>
      <c r="M63" s="674">
        <v>14.053</v>
      </c>
      <c r="N63" s="674">
        <v>14.698</v>
      </c>
      <c r="O63" s="674">
        <v>13.266</v>
      </c>
      <c r="P63" s="674">
        <v>13.565</v>
      </c>
      <c r="Q63" s="674">
        <v>15.289</v>
      </c>
      <c r="R63" s="674">
        <v>15.282</v>
      </c>
      <c r="S63" s="674">
        <v>15.872</v>
      </c>
      <c r="T63" s="674">
        <v>16.077</v>
      </c>
      <c r="U63" s="674">
        <v>17.459</v>
      </c>
      <c r="V63" s="263">
        <f t="shared" si="0"/>
        <v>8.596131118989845</v>
      </c>
    </row>
    <row r="64" spans="1:22" ht="409.5">
      <c r="A64" s="19"/>
      <c r="B64" s="211">
        <v>57</v>
      </c>
      <c r="C64" s="658"/>
      <c r="D64" s="307" t="s">
        <v>328</v>
      </c>
      <c r="E64" s="656" t="s">
        <v>184</v>
      </c>
      <c r="F64" s="673">
        <v>12.484</v>
      </c>
      <c r="G64" s="673">
        <v>13.402</v>
      </c>
      <c r="H64" s="673">
        <v>12.825</v>
      </c>
      <c r="I64" s="673">
        <v>13.201</v>
      </c>
      <c r="J64" s="673">
        <v>13.559</v>
      </c>
      <c r="K64" s="673">
        <v>13.5</v>
      </c>
      <c r="L64" s="673">
        <v>13.514</v>
      </c>
      <c r="M64" s="673">
        <v>13.416</v>
      </c>
      <c r="N64" s="673">
        <v>13.04</v>
      </c>
      <c r="O64" s="673">
        <v>12.05</v>
      </c>
      <c r="P64" s="673">
        <v>12.827</v>
      </c>
      <c r="Q64" s="673">
        <v>13.561</v>
      </c>
      <c r="R64" s="673">
        <v>15.186</v>
      </c>
      <c r="S64" s="673">
        <v>16.783</v>
      </c>
      <c r="T64" s="673">
        <v>16.793</v>
      </c>
      <c r="U64" s="673">
        <v>16.7</v>
      </c>
      <c r="V64" s="746">
        <f t="shared" si="0"/>
        <v>-0.5538021794795469</v>
      </c>
    </row>
    <row r="65" spans="1:22" ht="409.5">
      <c r="A65" s="19"/>
      <c r="B65" s="211">
        <v>58</v>
      </c>
      <c r="C65" s="653"/>
      <c r="D65" s="261" t="s">
        <v>488</v>
      </c>
      <c r="E65" s="654" t="s">
        <v>187</v>
      </c>
      <c r="F65" s="674"/>
      <c r="G65" s="674">
        <v>10.27</v>
      </c>
      <c r="H65" s="674">
        <v>10.334</v>
      </c>
      <c r="I65" s="674">
        <v>9.932</v>
      </c>
      <c r="J65" s="674">
        <v>11.399</v>
      </c>
      <c r="K65" s="674">
        <v>13.373</v>
      </c>
      <c r="L65" s="674">
        <v>13.114</v>
      </c>
      <c r="M65" s="674">
        <v>12.881</v>
      </c>
      <c r="N65" s="674">
        <v>13.351</v>
      </c>
      <c r="O65" s="674">
        <v>10.936</v>
      </c>
      <c r="P65" s="674">
        <v>12.235</v>
      </c>
      <c r="Q65" s="674">
        <v>12.81</v>
      </c>
      <c r="R65" s="674">
        <v>12.573</v>
      </c>
      <c r="S65" s="674">
        <v>13.476</v>
      </c>
      <c r="T65" s="674">
        <v>15.159</v>
      </c>
      <c r="U65" s="674">
        <v>16.445</v>
      </c>
      <c r="V65" s="263">
        <f t="shared" si="0"/>
        <v>8.483409195857234</v>
      </c>
    </row>
    <row r="66" spans="1:22" ht="409.5">
      <c r="A66" s="19"/>
      <c r="B66" s="211">
        <v>59</v>
      </c>
      <c r="C66" s="658"/>
      <c r="D66" s="307" t="s">
        <v>20</v>
      </c>
      <c r="E66" s="656" t="s">
        <v>186</v>
      </c>
      <c r="F66" s="673">
        <v>17.954</v>
      </c>
      <c r="G66" s="673">
        <v>17.044</v>
      </c>
      <c r="H66" s="673">
        <v>17.02</v>
      </c>
      <c r="I66" s="673">
        <v>17.786</v>
      </c>
      <c r="J66" s="673">
        <v>19.168</v>
      </c>
      <c r="K66" s="673">
        <v>18.848</v>
      </c>
      <c r="L66" s="673">
        <v>21.056</v>
      </c>
      <c r="M66" s="673">
        <v>22.175</v>
      </c>
      <c r="N66" s="673">
        <v>21.334</v>
      </c>
      <c r="O66" s="673">
        <v>17.488</v>
      </c>
      <c r="P66" s="673">
        <v>17.854</v>
      </c>
      <c r="Q66" s="673">
        <v>17.665</v>
      </c>
      <c r="R66" s="673">
        <v>17.17</v>
      </c>
      <c r="S66" s="673">
        <v>17.002</v>
      </c>
      <c r="T66" s="673">
        <v>17.237</v>
      </c>
      <c r="U66" s="673">
        <v>16.304</v>
      </c>
      <c r="V66" s="746">
        <f t="shared" si="0"/>
        <v>-5.412774844810585</v>
      </c>
    </row>
    <row r="67" spans="1:22" ht="409.5">
      <c r="A67" s="19"/>
      <c r="B67" s="211">
        <v>60</v>
      </c>
      <c r="C67" s="705"/>
      <c r="D67" s="651" t="s">
        <v>109</v>
      </c>
      <c r="E67" s="652" t="s">
        <v>190</v>
      </c>
      <c r="F67" s="708">
        <v>12.36</v>
      </c>
      <c r="G67" s="708">
        <v>12.164</v>
      </c>
      <c r="H67" s="708">
        <v>11.961</v>
      </c>
      <c r="I67" s="708">
        <v>12.867</v>
      </c>
      <c r="J67" s="708">
        <v>10.538</v>
      </c>
      <c r="K67" s="708">
        <v>10.958</v>
      </c>
      <c r="L67" s="708">
        <v>11.405</v>
      </c>
      <c r="M67" s="708">
        <v>10.609</v>
      </c>
      <c r="N67" s="708">
        <v>9.067</v>
      </c>
      <c r="O67" s="708">
        <v>10.519</v>
      </c>
      <c r="P67" s="708">
        <v>14.936</v>
      </c>
      <c r="Q67" s="708">
        <v>13.997</v>
      </c>
      <c r="R67" s="708">
        <v>12.756</v>
      </c>
      <c r="S67" s="708">
        <v>13.24</v>
      </c>
      <c r="T67" s="708">
        <v>13.442</v>
      </c>
      <c r="U67" s="708">
        <v>16.247</v>
      </c>
      <c r="V67" s="659">
        <f t="shared" si="0"/>
        <v>20.86743044189852</v>
      </c>
    </row>
    <row r="68" spans="1:21" ht="409.5">
      <c r="A68" s="19"/>
      <c r="D68" s="871" t="s">
        <v>253</v>
      </c>
      <c r="E68" s="871"/>
      <c r="F68" s="871"/>
      <c r="G68" s="871"/>
      <c r="H68" s="871"/>
      <c r="I68" s="871"/>
      <c r="J68" s="871"/>
      <c r="K68" s="871"/>
      <c r="L68" s="871"/>
      <c r="M68" s="871"/>
      <c r="N68" s="871"/>
      <c r="O68" s="871"/>
      <c r="P68" s="871"/>
      <c r="Q68" s="871"/>
      <c r="R68" s="871"/>
      <c r="S68" s="871"/>
      <c r="T68" s="871"/>
      <c r="U68" s="871"/>
    </row>
    <row r="69" ht="409.5"/>
    <row r="70" spans="4:21" ht="409.5">
      <c r="D70" s="871"/>
      <c r="E70" s="871"/>
      <c r="F70" s="871"/>
      <c r="G70" s="871"/>
      <c r="H70" s="871"/>
      <c r="I70" s="871"/>
      <c r="J70" s="871"/>
      <c r="K70" s="871"/>
      <c r="L70" s="871"/>
      <c r="M70" s="871"/>
      <c r="N70" s="871"/>
      <c r="O70" s="871"/>
      <c r="P70" s="871"/>
      <c r="Q70" s="871"/>
      <c r="R70" s="871"/>
      <c r="S70" s="871"/>
      <c r="T70" s="871"/>
      <c r="U70" s="871"/>
    </row>
    <row r="71" ht="409.5"/>
    <row r="72" ht="409.5"/>
    <row r="73" ht="409.5"/>
    <row r="74" ht="409.5"/>
    <row r="75" ht="409.5"/>
    <row r="76" ht="409.5"/>
    <row r="77" ht="15" customHeight="1">
      <c r="U77" s="5"/>
    </row>
    <row r="78" ht="409.5"/>
    <row r="79" ht="409.5"/>
    <row r="80" ht="409.5"/>
    <row r="81" ht="409.5"/>
    <row r="82" ht="409.5"/>
    <row r="83" ht="409.5"/>
    <row r="84" ht="409.5"/>
    <row r="85" ht="409.5"/>
    <row r="86" ht="409.5"/>
    <row r="87" ht="409.5"/>
    <row r="88" ht="409.5"/>
    <row r="89" ht="409.5"/>
    <row r="90" ht="409.5"/>
    <row r="91" ht="409.5"/>
    <row r="92" ht="409.5"/>
    <row r="93" ht="409.5"/>
    <row r="94" ht="409.5"/>
    <row r="95" ht="409.5"/>
    <row r="96" ht="409.5"/>
    <row r="97" ht="409.5"/>
    <row r="98" ht="409.5"/>
  </sheetData>
  <sheetProtection/>
  <mergeCells count="8">
    <mergeCell ref="D70:U70"/>
    <mergeCell ref="B5:B7"/>
    <mergeCell ref="D5:E6"/>
    <mergeCell ref="D1:E1"/>
    <mergeCell ref="C2:U2"/>
    <mergeCell ref="C3:U3"/>
    <mergeCell ref="C4:U4"/>
    <mergeCell ref="D68:U68"/>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5"/>
  <dimension ref="A1:L38"/>
  <sheetViews>
    <sheetView zoomScalePageLayoutView="0" workbookViewId="0" topLeftCell="A19">
      <selection activeCell="M9" sqref="M9"/>
    </sheetView>
  </sheetViews>
  <sheetFormatPr defaultColWidth="9.140625" defaultRowHeight="12.75"/>
  <cols>
    <col min="1" max="1" width="2.7109375" style="0" customWidth="1"/>
    <col min="2" max="2" width="4.00390625" style="0" customWidth="1"/>
    <col min="3" max="4" width="9.7109375" style="0" customWidth="1"/>
    <col min="5" max="5" width="7.28125" style="0" customWidth="1"/>
    <col min="6" max="7" width="9.7109375" style="0" customWidth="1"/>
    <col min="8" max="8" width="7.28125" style="0" customWidth="1"/>
    <col min="9" max="9" width="11.421875" style="0" customWidth="1"/>
    <col min="10" max="10" width="10.28125" style="0" customWidth="1"/>
    <col min="11" max="11" width="7.28125" style="0" customWidth="1"/>
    <col min="12" max="12" width="4.00390625" style="0" customWidth="1"/>
    <col min="13" max="13" width="9.140625" style="0" customWidth="1"/>
  </cols>
  <sheetData>
    <row r="1" ht="15.75">
      <c r="L1" s="32" t="s">
        <v>417</v>
      </c>
    </row>
    <row r="2" spans="2:12" ht="30" customHeight="1">
      <c r="B2" s="862" t="s">
        <v>268</v>
      </c>
      <c r="C2" s="862"/>
      <c r="D2" s="862"/>
      <c r="E2" s="862"/>
      <c r="F2" s="862"/>
      <c r="G2" s="862"/>
      <c r="H2" s="862"/>
      <c r="I2" s="862"/>
      <c r="J2" s="862"/>
      <c r="K2" s="862"/>
      <c r="L2" s="862"/>
    </row>
    <row r="3" spans="2:12" ht="15" customHeight="1">
      <c r="B3" s="832" t="s">
        <v>17</v>
      </c>
      <c r="C3" s="832"/>
      <c r="D3" s="832"/>
      <c r="E3" s="832"/>
      <c r="F3" s="832"/>
      <c r="G3" s="832"/>
      <c r="H3" s="832"/>
      <c r="I3" s="832"/>
      <c r="J3" s="832"/>
      <c r="K3" s="832"/>
      <c r="L3" s="832"/>
    </row>
    <row r="4" spans="2:12" ht="15" customHeight="1">
      <c r="B4" s="864">
        <v>2015</v>
      </c>
      <c r="C4" s="864"/>
      <c r="D4" s="864"/>
      <c r="E4" s="864"/>
      <c r="F4" s="864"/>
      <c r="G4" s="864"/>
      <c r="H4" s="864"/>
      <c r="I4" s="864"/>
      <c r="J4" s="864"/>
      <c r="K4" s="864"/>
      <c r="L4" s="864"/>
    </row>
    <row r="5" spans="3:11" ht="24.75" customHeight="1">
      <c r="C5" s="908" t="s">
        <v>279</v>
      </c>
      <c r="D5" s="909"/>
      <c r="E5" s="910"/>
      <c r="F5" s="908" t="s">
        <v>280</v>
      </c>
      <c r="G5" s="909"/>
      <c r="H5" s="910"/>
      <c r="I5" s="908" t="s">
        <v>278</v>
      </c>
      <c r="J5" s="909"/>
      <c r="K5" s="910"/>
    </row>
    <row r="6" spans="3:11" ht="35.25" customHeight="1">
      <c r="C6" s="127" t="s">
        <v>13</v>
      </c>
      <c r="D6" s="136" t="s">
        <v>271</v>
      </c>
      <c r="E6" s="134" t="s">
        <v>273</v>
      </c>
      <c r="F6" s="135" t="s">
        <v>16</v>
      </c>
      <c r="G6" s="136" t="s">
        <v>272</v>
      </c>
      <c r="H6" s="134" t="s">
        <v>273</v>
      </c>
      <c r="I6" s="135" t="s">
        <v>14</v>
      </c>
      <c r="J6" s="136" t="s">
        <v>15</v>
      </c>
      <c r="K6" s="134" t="s">
        <v>273</v>
      </c>
    </row>
    <row r="7" spans="3:11" ht="19.5" customHeight="1">
      <c r="C7" s="911" t="s">
        <v>155</v>
      </c>
      <c r="D7" s="912"/>
      <c r="E7" s="133" t="s">
        <v>269</v>
      </c>
      <c r="F7" s="911" t="s">
        <v>155</v>
      </c>
      <c r="G7" s="912"/>
      <c r="H7" s="133" t="s">
        <v>269</v>
      </c>
      <c r="I7" s="911" t="s">
        <v>155</v>
      </c>
      <c r="J7" s="912"/>
      <c r="K7" s="133" t="s">
        <v>269</v>
      </c>
    </row>
    <row r="8" spans="1:12" ht="12.75" customHeight="1">
      <c r="A8" s="19"/>
      <c r="B8" s="314" t="s">
        <v>185</v>
      </c>
      <c r="C8" s="315">
        <v>128.714</v>
      </c>
      <c r="D8" s="316">
        <v>44.663</v>
      </c>
      <c r="E8" s="317">
        <f>D8/C8</f>
        <v>0.3469941109747191</v>
      </c>
      <c r="F8" s="315">
        <v>112.467</v>
      </c>
      <c r="G8" s="316">
        <v>37.284</v>
      </c>
      <c r="H8" s="317">
        <f>G8/F8</f>
        <v>0.3315105764357545</v>
      </c>
      <c r="I8" s="315">
        <v>241.158</v>
      </c>
      <c r="J8" s="316">
        <v>81.923</v>
      </c>
      <c r="K8" s="317">
        <f>J8/I8</f>
        <v>0.3397067482729165</v>
      </c>
      <c r="L8" s="314" t="s">
        <v>185</v>
      </c>
    </row>
    <row r="9" spans="1:12" ht="12.75" customHeight="1">
      <c r="A9" s="19"/>
      <c r="B9" s="309" t="s">
        <v>168</v>
      </c>
      <c r="C9" s="310">
        <v>12.622</v>
      </c>
      <c r="D9" s="311">
        <v>0.798</v>
      </c>
      <c r="E9" s="312">
        <f aca="true" t="shared" si="0" ref="E9:E30">D9/C9</f>
        <v>0.06322294406591666</v>
      </c>
      <c r="F9" s="310">
        <v>14.544</v>
      </c>
      <c r="G9" s="311">
        <v>4.003</v>
      </c>
      <c r="H9" s="312">
        <f aca="true" t="shared" si="1" ref="H9:H30">G9/F9</f>
        <v>0.27523377337733773</v>
      </c>
      <c r="I9" s="310">
        <v>27.166</v>
      </c>
      <c r="J9" s="311">
        <v>4.8</v>
      </c>
      <c r="K9" s="312">
        <f aca="true" t="shared" si="2" ref="K9:K30">J9/I9</f>
        <v>0.17669145255098284</v>
      </c>
      <c r="L9" s="309" t="s">
        <v>168</v>
      </c>
    </row>
    <row r="10" spans="1:12" ht="12.75" customHeight="1">
      <c r="A10" s="19"/>
      <c r="B10" s="318" t="s">
        <v>181</v>
      </c>
      <c r="C10" s="308">
        <v>48.937</v>
      </c>
      <c r="D10" s="319">
        <v>30.699</v>
      </c>
      <c r="E10" s="320">
        <f t="shared" si="0"/>
        <v>0.6273167541941681</v>
      </c>
      <c r="F10" s="308">
        <v>35.698</v>
      </c>
      <c r="G10" s="319">
        <v>27.947</v>
      </c>
      <c r="H10" s="320">
        <f t="shared" si="1"/>
        <v>0.782872990083478</v>
      </c>
      <c r="I10" s="308">
        <v>82.411</v>
      </c>
      <c r="J10" s="319">
        <v>56.422</v>
      </c>
      <c r="K10" s="320">
        <f t="shared" si="2"/>
        <v>0.684641613376855</v>
      </c>
      <c r="L10" s="318" t="s">
        <v>181</v>
      </c>
    </row>
    <row r="11" spans="1:12" ht="12.75" customHeight="1">
      <c r="A11" s="19"/>
      <c r="B11" s="309" t="s">
        <v>186</v>
      </c>
      <c r="C11" s="310">
        <v>173.484</v>
      </c>
      <c r="D11" s="311">
        <v>72.001</v>
      </c>
      <c r="E11" s="312">
        <f t="shared" si="0"/>
        <v>0.4150296280925042</v>
      </c>
      <c r="F11" s="310">
        <v>122.756</v>
      </c>
      <c r="G11" s="311">
        <v>51.92</v>
      </c>
      <c r="H11" s="312">
        <f t="shared" si="1"/>
        <v>0.4229528495552152</v>
      </c>
      <c r="I11" s="310">
        <v>293.277</v>
      </c>
      <c r="J11" s="311">
        <v>120.96</v>
      </c>
      <c r="K11" s="312">
        <f t="shared" si="2"/>
        <v>0.4124428441371127</v>
      </c>
      <c r="L11" s="309" t="s">
        <v>186</v>
      </c>
    </row>
    <row r="12" spans="1:12" ht="12.75" customHeight="1">
      <c r="A12" s="19"/>
      <c r="B12" s="318" t="s">
        <v>171</v>
      </c>
      <c r="C12" s="308">
        <v>8.854</v>
      </c>
      <c r="D12" s="319">
        <v>6.319</v>
      </c>
      <c r="E12" s="320">
        <f t="shared" si="0"/>
        <v>0.7136887282584143</v>
      </c>
      <c r="F12" s="308">
        <v>22.603</v>
      </c>
      <c r="G12" s="319">
        <v>13.392</v>
      </c>
      <c r="H12" s="320">
        <f t="shared" si="1"/>
        <v>0.5924877228686457</v>
      </c>
      <c r="I12" s="308">
        <v>31.392</v>
      </c>
      <c r="J12" s="319">
        <v>19.647</v>
      </c>
      <c r="K12" s="320">
        <f t="shared" si="2"/>
        <v>0.6258600917431192</v>
      </c>
      <c r="L12" s="318" t="s">
        <v>171</v>
      </c>
    </row>
    <row r="13" spans="1:12" ht="12.75" customHeight="1">
      <c r="A13" s="19"/>
      <c r="B13" s="309" t="s">
        <v>189</v>
      </c>
      <c r="C13" s="310">
        <v>32.457</v>
      </c>
      <c r="D13" s="311">
        <v>21.977</v>
      </c>
      <c r="E13" s="312">
        <f t="shared" si="0"/>
        <v>0.6771112548910867</v>
      </c>
      <c r="F13" s="310">
        <v>16.841</v>
      </c>
      <c r="G13" s="311">
        <v>15.51</v>
      </c>
      <c r="H13" s="312">
        <f t="shared" si="1"/>
        <v>0.9209666884389287</v>
      </c>
      <c r="I13" s="310">
        <v>48.279</v>
      </c>
      <c r="J13" s="311">
        <v>36.466</v>
      </c>
      <c r="K13" s="312">
        <f t="shared" si="2"/>
        <v>0.7553180471840759</v>
      </c>
      <c r="L13" s="309" t="s">
        <v>189</v>
      </c>
    </row>
    <row r="14" spans="1:12" ht="12.75" customHeight="1">
      <c r="A14" s="19"/>
      <c r="B14" s="318" t="s">
        <v>182</v>
      </c>
      <c r="C14" s="308">
        <v>80.108</v>
      </c>
      <c r="D14" s="319">
        <v>36.495</v>
      </c>
      <c r="E14" s="320">
        <f t="shared" si="0"/>
        <v>0.45557247715583954</v>
      </c>
      <c r="F14" s="308">
        <v>68.527</v>
      </c>
      <c r="G14" s="319">
        <v>40.471</v>
      </c>
      <c r="H14" s="320">
        <f t="shared" si="1"/>
        <v>0.590584733024939</v>
      </c>
      <c r="I14" s="308">
        <v>128.1</v>
      </c>
      <c r="J14" s="319">
        <v>56.433</v>
      </c>
      <c r="K14" s="320">
        <f t="shared" si="2"/>
        <v>0.4405386416861827</v>
      </c>
      <c r="L14" s="318" t="s">
        <v>182</v>
      </c>
    </row>
    <row r="15" spans="1:12" ht="12.75" customHeight="1">
      <c r="A15" s="19"/>
      <c r="B15" s="309" t="s">
        <v>187</v>
      </c>
      <c r="C15" s="310">
        <v>255.215</v>
      </c>
      <c r="D15" s="311">
        <v>91.535</v>
      </c>
      <c r="E15" s="312">
        <f t="shared" si="0"/>
        <v>0.3586583860666497</v>
      </c>
      <c r="F15" s="310">
        <v>191.806</v>
      </c>
      <c r="G15" s="311">
        <v>60.913</v>
      </c>
      <c r="H15" s="312">
        <f t="shared" si="1"/>
        <v>0.3175760925101404</v>
      </c>
      <c r="I15" s="310">
        <v>422.735</v>
      </c>
      <c r="J15" s="311">
        <v>128.161</v>
      </c>
      <c r="K15" s="312">
        <f t="shared" si="2"/>
        <v>0.30317101730398477</v>
      </c>
      <c r="L15" s="309" t="s">
        <v>187</v>
      </c>
    </row>
    <row r="16" spans="1:12" ht="12" customHeight="1">
      <c r="A16" s="19"/>
      <c r="B16" s="318" t="s">
        <v>188</v>
      </c>
      <c r="C16" s="308">
        <v>195.34</v>
      </c>
      <c r="D16" s="319">
        <v>61.011</v>
      </c>
      <c r="E16" s="320">
        <f t="shared" si="0"/>
        <v>0.3123323436060203</v>
      </c>
      <c r="F16" s="308">
        <v>101.035</v>
      </c>
      <c r="G16" s="319">
        <v>54.659</v>
      </c>
      <c r="H16" s="320">
        <f t="shared" si="1"/>
        <v>0.5409907457811649</v>
      </c>
      <c r="I16" s="308">
        <v>289.765</v>
      </c>
      <c r="J16" s="319">
        <v>109.06</v>
      </c>
      <c r="K16" s="320">
        <f t="shared" si="2"/>
        <v>0.376373958207513</v>
      </c>
      <c r="L16" s="318" t="s">
        <v>188</v>
      </c>
    </row>
    <row r="17" spans="1:12" ht="12" customHeight="1">
      <c r="A17" s="19"/>
      <c r="B17" s="313" t="s">
        <v>209</v>
      </c>
      <c r="C17" s="310">
        <v>11.275</v>
      </c>
      <c r="D17" s="311">
        <v>3.205</v>
      </c>
      <c r="E17" s="312">
        <f t="shared" si="0"/>
        <v>0.2842572062084257</v>
      </c>
      <c r="F17" s="310">
        <v>4.642</v>
      </c>
      <c r="G17" s="311">
        <v>2.307</v>
      </c>
      <c r="H17" s="312">
        <f t="shared" si="1"/>
        <v>0.49698405859543293</v>
      </c>
      <c r="I17" s="310">
        <v>15.294</v>
      </c>
      <c r="J17" s="311">
        <v>4.888</v>
      </c>
      <c r="K17" s="312">
        <f t="shared" si="2"/>
        <v>0.3196024584804498</v>
      </c>
      <c r="L17" s="313" t="s">
        <v>209</v>
      </c>
    </row>
    <row r="18" spans="1:12" ht="12.75" customHeight="1">
      <c r="A18" s="19"/>
      <c r="B18" s="318" t="s">
        <v>190</v>
      </c>
      <c r="C18" s="319">
        <v>286.868</v>
      </c>
      <c r="D18" s="319">
        <v>119.902</v>
      </c>
      <c r="E18" s="320">
        <f t="shared" si="0"/>
        <v>0.41796924020803994</v>
      </c>
      <c r="F18" s="308">
        <v>162.67</v>
      </c>
      <c r="G18" s="319">
        <v>113.421</v>
      </c>
      <c r="H18" s="320">
        <f t="shared" si="1"/>
        <v>0.6972459580746297</v>
      </c>
      <c r="I18" s="308">
        <v>368.492</v>
      </c>
      <c r="J18" s="319">
        <v>152.281</v>
      </c>
      <c r="K18" s="320">
        <f t="shared" si="2"/>
        <v>0.41325456183580644</v>
      </c>
      <c r="L18" s="318" t="s">
        <v>190</v>
      </c>
    </row>
    <row r="19" spans="1:12" ht="12.75" customHeight="1">
      <c r="A19" s="19"/>
      <c r="B19" s="309" t="s">
        <v>388</v>
      </c>
      <c r="C19" s="310">
        <v>4.876</v>
      </c>
      <c r="D19" s="311">
        <v>3.274</v>
      </c>
      <c r="E19" s="312">
        <f t="shared" si="0"/>
        <v>0.6714520098441344</v>
      </c>
      <c r="F19" s="310">
        <v>2.547</v>
      </c>
      <c r="G19" s="311">
        <v>0.435</v>
      </c>
      <c r="H19" s="312">
        <f t="shared" si="1"/>
        <v>0.1707891637220259</v>
      </c>
      <c r="I19" s="310">
        <v>7.422</v>
      </c>
      <c r="J19" s="311">
        <v>3.711</v>
      </c>
      <c r="K19" s="312">
        <f t="shared" si="2"/>
        <v>0.5</v>
      </c>
      <c r="L19" s="309" t="s">
        <v>169</v>
      </c>
    </row>
    <row r="20" spans="1:12" ht="12.75" customHeight="1">
      <c r="A20" s="19"/>
      <c r="B20" s="318" t="s">
        <v>173</v>
      </c>
      <c r="C20" s="308">
        <v>6.533</v>
      </c>
      <c r="D20" s="319">
        <v>5.057</v>
      </c>
      <c r="E20" s="320">
        <f t="shared" si="0"/>
        <v>0.7740701056176336</v>
      </c>
      <c r="F20" s="308">
        <v>59.928</v>
      </c>
      <c r="G20" s="319">
        <v>44.162</v>
      </c>
      <c r="H20" s="320">
        <f t="shared" si="1"/>
        <v>0.736917634494727</v>
      </c>
      <c r="I20" s="308">
        <v>66.292</v>
      </c>
      <c r="J20" s="319">
        <v>49.048</v>
      </c>
      <c r="K20" s="320">
        <f t="shared" si="2"/>
        <v>0.7398781150063356</v>
      </c>
      <c r="L20" s="318" t="s">
        <v>173</v>
      </c>
    </row>
    <row r="21" spans="1:12" ht="12.75" customHeight="1">
      <c r="A21" s="19"/>
      <c r="B21" s="309" t="s">
        <v>174</v>
      </c>
      <c r="C21" s="310">
        <v>14.616</v>
      </c>
      <c r="D21" s="311">
        <v>4.302</v>
      </c>
      <c r="E21" s="312">
        <f t="shared" si="0"/>
        <v>0.29433497536945813</v>
      </c>
      <c r="F21" s="310">
        <v>28.513</v>
      </c>
      <c r="G21" s="311">
        <v>16.19</v>
      </c>
      <c r="H21" s="312">
        <f t="shared" si="1"/>
        <v>0.5678111738505244</v>
      </c>
      <c r="I21" s="310">
        <v>43.129</v>
      </c>
      <c r="J21" s="311">
        <v>20.492</v>
      </c>
      <c r="K21" s="312">
        <f t="shared" si="2"/>
        <v>0.4751327413109509</v>
      </c>
      <c r="L21" s="309" t="s">
        <v>174</v>
      </c>
    </row>
    <row r="22" spans="1:12" ht="12.75" customHeight="1">
      <c r="A22" s="19"/>
      <c r="B22" s="318" t="s">
        <v>175</v>
      </c>
      <c r="C22" s="308">
        <v>3.394</v>
      </c>
      <c r="D22" s="319">
        <v>2.516</v>
      </c>
      <c r="E22" s="320">
        <f t="shared" si="0"/>
        <v>0.741308190925162</v>
      </c>
      <c r="F22" s="308">
        <v>0.29</v>
      </c>
      <c r="G22" s="319">
        <v>0.18</v>
      </c>
      <c r="H22" s="320">
        <f t="shared" si="1"/>
        <v>0.6206896551724138</v>
      </c>
      <c r="I22" s="308">
        <v>3.684</v>
      </c>
      <c r="J22" s="319">
        <v>2.696</v>
      </c>
      <c r="K22" s="320">
        <f t="shared" si="2"/>
        <v>0.7318132464712269</v>
      </c>
      <c r="L22" s="318" t="s">
        <v>175</v>
      </c>
    </row>
    <row r="23" spans="1:12" ht="12.75" customHeight="1">
      <c r="A23" s="19"/>
      <c r="B23" s="309" t="s">
        <v>183</v>
      </c>
      <c r="C23" s="310">
        <v>406.668</v>
      </c>
      <c r="D23" s="311">
        <v>94.914</v>
      </c>
      <c r="E23" s="312">
        <f t="shared" si="0"/>
        <v>0.23339431673994512</v>
      </c>
      <c r="F23" s="310">
        <v>187.604</v>
      </c>
      <c r="G23" s="311">
        <v>54.805</v>
      </c>
      <c r="H23" s="312">
        <f t="shared" si="1"/>
        <v>0.2921312978401313</v>
      </c>
      <c r="I23" s="310">
        <v>594.245</v>
      </c>
      <c r="J23" s="311">
        <v>149.692</v>
      </c>
      <c r="K23" s="312">
        <f t="shared" si="2"/>
        <v>0.2519028346893958</v>
      </c>
      <c r="L23" s="309" t="s">
        <v>183</v>
      </c>
    </row>
    <row r="24" spans="1:12" ht="12.75" customHeight="1">
      <c r="A24" s="19"/>
      <c r="B24" s="318" t="s">
        <v>176</v>
      </c>
      <c r="C24" s="308">
        <v>39.433</v>
      </c>
      <c r="D24" s="319">
        <v>16.685</v>
      </c>
      <c r="E24" s="320">
        <f t="shared" si="0"/>
        <v>0.42312276519666264</v>
      </c>
      <c r="F24" s="308">
        <v>29.403</v>
      </c>
      <c r="G24" s="319">
        <v>21.637</v>
      </c>
      <c r="H24" s="320">
        <f t="shared" si="1"/>
        <v>0.7358772914328471</v>
      </c>
      <c r="I24" s="308">
        <v>68.464</v>
      </c>
      <c r="J24" s="319">
        <v>37.952</v>
      </c>
      <c r="K24" s="320">
        <f t="shared" si="2"/>
        <v>0.5543351250292124</v>
      </c>
      <c r="L24" s="318" t="s">
        <v>176</v>
      </c>
    </row>
    <row r="25" spans="1:12" ht="12.75" customHeight="1">
      <c r="A25" s="19"/>
      <c r="B25" s="309" t="s">
        <v>193</v>
      </c>
      <c r="C25" s="310">
        <v>50.168</v>
      </c>
      <c r="D25" s="311">
        <v>18.589</v>
      </c>
      <c r="E25" s="312">
        <f t="shared" si="0"/>
        <v>0.37053500239196296</v>
      </c>
      <c r="F25" s="310">
        <v>35.112</v>
      </c>
      <c r="G25" s="311">
        <v>16.923</v>
      </c>
      <c r="H25" s="312">
        <f t="shared" si="1"/>
        <v>0.48197197539302794</v>
      </c>
      <c r="I25" s="310">
        <v>80.557</v>
      </c>
      <c r="J25" s="311">
        <v>30.786</v>
      </c>
      <c r="K25" s="312">
        <f t="shared" si="2"/>
        <v>0.3821641818836352</v>
      </c>
      <c r="L25" s="309" t="s">
        <v>193</v>
      </c>
    </row>
    <row r="26" spans="1:12" ht="12.75" customHeight="1">
      <c r="A26" s="19"/>
      <c r="B26" s="318" t="s">
        <v>389</v>
      </c>
      <c r="C26" s="308">
        <v>19.167</v>
      </c>
      <c r="D26" s="319">
        <v>1.608</v>
      </c>
      <c r="E26" s="320">
        <f t="shared" si="0"/>
        <v>0.08389419314446706</v>
      </c>
      <c r="F26" s="308">
        <v>24.482</v>
      </c>
      <c r="G26" s="319">
        <v>7.026</v>
      </c>
      <c r="H26" s="320">
        <f t="shared" si="1"/>
        <v>0.28698635732374805</v>
      </c>
      <c r="I26" s="308">
        <v>43.648</v>
      </c>
      <c r="J26" s="319">
        <v>8.631</v>
      </c>
      <c r="K26" s="320">
        <f t="shared" si="2"/>
        <v>0.19774101906158356</v>
      </c>
      <c r="L26" s="318" t="s">
        <v>177</v>
      </c>
    </row>
    <row r="27" spans="1:12" ht="12.75" customHeight="1">
      <c r="A27" s="19"/>
      <c r="B27" s="309" t="s">
        <v>179</v>
      </c>
      <c r="C27" s="310">
        <v>13.176</v>
      </c>
      <c r="D27" s="311">
        <v>3.287</v>
      </c>
      <c r="E27" s="312">
        <f t="shared" si="0"/>
        <v>0.24946873102610806</v>
      </c>
      <c r="F27" s="310">
        <v>6.755</v>
      </c>
      <c r="G27" s="311">
        <v>2.43</v>
      </c>
      <c r="H27" s="312">
        <f t="shared" si="1"/>
        <v>0.3597335307179867</v>
      </c>
      <c r="I27" s="310">
        <v>19.931</v>
      </c>
      <c r="J27" s="311">
        <v>5.717</v>
      </c>
      <c r="K27" s="312">
        <f t="shared" si="2"/>
        <v>0.2868395966082986</v>
      </c>
      <c r="L27" s="309" t="s">
        <v>179</v>
      </c>
    </row>
    <row r="28" spans="1:12" ht="12.75" customHeight="1">
      <c r="A28" s="19"/>
      <c r="B28" s="318" t="s">
        <v>194</v>
      </c>
      <c r="C28" s="308">
        <v>48.022</v>
      </c>
      <c r="D28" s="319">
        <v>31.163</v>
      </c>
      <c r="E28" s="320">
        <f t="shared" si="0"/>
        <v>0.6489317396193411</v>
      </c>
      <c r="F28" s="308">
        <v>48.909</v>
      </c>
      <c r="G28" s="319">
        <v>41.947</v>
      </c>
      <c r="H28" s="320">
        <f t="shared" si="1"/>
        <v>0.8576540105093133</v>
      </c>
      <c r="I28" s="308">
        <v>91.956</v>
      </c>
      <c r="J28" s="319">
        <v>68.133</v>
      </c>
      <c r="K28" s="320">
        <f t="shared" si="2"/>
        <v>0.7409304449954325</v>
      </c>
      <c r="L28" s="318" t="s">
        <v>194</v>
      </c>
    </row>
    <row r="29" spans="1:12" ht="12.75" customHeight="1">
      <c r="A29" s="19"/>
      <c r="B29" s="309" t="s">
        <v>195</v>
      </c>
      <c r="C29" s="310">
        <v>91.982</v>
      </c>
      <c r="D29" s="311">
        <v>64.141</v>
      </c>
      <c r="E29" s="312">
        <f t="shared" si="0"/>
        <v>0.6973212150203302</v>
      </c>
      <c r="F29" s="310">
        <v>77.726</v>
      </c>
      <c r="G29" s="311">
        <v>66.997</v>
      </c>
      <c r="H29" s="312">
        <f t="shared" si="1"/>
        <v>0.8619638216298279</v>
      </c>
      <c r="I29" s="310">
        <v>165.214</v>
      </c>
      <c r="J29" s="311">
        <v>126.644</v>
      </c>
      <c r="K29" s="312">
        <f t="shared" si="2"/>
        <v>0.7665452080332176</v>
      </c>
      <c r="L29" s="309" t="s">
        <v>195</v>
      </c>
    </row>
    <row r="30" spans="1:12" ht="12.75" customHeight="1">
      <c r="A30" s="19"/>
      <c r="B30" s="321" t="s">
        <v>184</v>
      </c>
      <c r="C30" s="322">
        <v>306.925</v>
      </c>
      <c r="D30" s="323">
        <v>169.115</v>
      </c>
      <c r="E30" s="324">
        <f t="shared" si="0"/>
        <v>0.5509978007656594</v>
      </c>
      <c r="F30" s="322">
        <v>178.804</v>
      </c>
      <c r="G30" s="323">
        <v>137.586</v>
      </c>
      <c r="H30" s="324">
        <f t="shared" si="1"/>
        <v>0.7694794299903805</v>
      </c>
      <c r="I30" s="322">
        <v>445.218</v>
      </c>
      <c r="J30" s="323">
        <v>266.19</v>
      </c>
      <c r="K30" s="324">
        <f t="shared" si="2"/>
        <v>0.597886877889034</v>
      </c>
      <c r="L30" s="321" t="s">
        <v>184</v>
      </c>
    </row>
    <row r="31" ht="12.75" customHeight="1">
      <c r="A31" s="19"/>
    </row>
    <row r="32" spans="1:11" ht="12.75" customHeight="1">
      <c r="A32" s="19"/>
      <c r="B32" s="232"/>
      <c r="C32" s="232"/>
      <c r="D32" s="232"/>
      <c r="E32" s="232"/>
      <c r="F32" s="232"/>
      <c r="G32" s="232"/>
      <c r="H32" s="232"/>
      <c r="I32" s="232"/>
      <c r="J32" s="232"/>
      <c r="K32" s="232"/>
    </row>
    <row r="33" spans="1:2" ht="15" customHeight="1">
      <c r="A33" s="19"/>
      <c r="B33" s="4" t="s">
        <v>326</v>
      </c>
    </row>
    <row r="34" spans="1:12" ht="15" customHeight="1">
      <c r="A34" s="19"/>
      <c r="B34" s="907" t="s">
        <v>290</v>
      </c>
      <c r="C34" s="907"/>
      <c r="D34" s="907"/>
      <c r="E34" s="907"/>
      <c r="F34" s="907"/>
      <c r="G34" s="907"/>
      <c r="H34" s="907"/>
      <c r="I34" s="907"/>
      <c r="J34" s="907"/>
      <c r="K34" s="907"/>
      <c r="L34" s="907"/>
    </row>
    <row r="35" spans="1:12" ht="12.75" customHeight="1">
      <c r="A35" s="19"/>
      <c r="B35" s="906" t="s">
        <v>394</v>
      </c>
      <c r="C35" s="906"/>
      <c r="D35" s="906"/>
      <c r="E35" s="906"/>
      <c r="F35" s="906"/>
      <c r="G35" s="906"/>
      <c r="H35" s="906"/>
      <c r="I35" s="906"/>
      <c r="J35" s="906"/>
      <c r="K35" s="906"/>
      <c r="L35" s="906"/>
    </row>
    <row r="36" spans="1:12" ht="23.25" customHeight="1">
      <c r="A36" s="19"/>
      <c r="B36" s="906" t="s">
        <v>291</v>
      </c>
      <c r="C36" s="906"/>
      <c r="D36" s="906"/>
      <c r="E36" s="906"/>
      <c r="F36" s="906"/>
      <c r="G36" s="906"/>
      <c r="H36" s="906"/>
      <c r="I36" s="906"/>
      <c r="J36" s="906"/>
      <c r="K36" s="906"/>
      <c r="L36" s="906"/>
    </row>
    <row r="37" spans="1:12" ht="23.25" customHeight="1">
      <c r="A37" s="19"/>
      <c r="B37" s="865" t="s">
        <v>390</v>
      </c>
      <c r="C37" s="865"/>
      <c r="D37" s="865"/>
      <c r="E37" s="865"/>
      <c r="F37" s="865"/>
      <c r="G37" s="865"/>
      <c r="H37" s="865"/>
      <c r="I37" s="865"/>
      <c r="J37" s="865"/>
      <c r="K37" s="865"/>
      <c r="L37" s="865"/>
    </row>
    <row r="38" ht="12.75">
      <c r="A38" s="19"/>
    </row>
  </sheetData>
  <sheetProtection/>
  <mergeCells count="13">
    <mergeCell ref="C7:D7"/>
    <mergeCell ref="F7:G7"/>
    <mergeCell ref="I7:J7"/>
    <mergeCell ref="B37:L37"/>
    <mergeCell ref="B35:L35"/>
    <mergeCell ref="B36:L36"/>
    <mergeCell ref="B2:L2"/>
    <mergeCell ref="B3:L3"/>
    <mergeCell ref="B4:L4"/>
    <mergeCell ref="B34:L34"/>
    <mergeCell ref="C5:E5"/>
    <mergeCell ref="F5:H5"/>
    <mergeCell ref="I5:K5"/>
  </mergeCells>
  <printOptions/>
  <pageMargins left="0.6692913385826772" right="0.4724409448818898"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6">
    <pageSetUpPr fitToPage="1"/>
  </sheetPr>
  <dimension ref="A1:G62"/>
  <sheetViews>
    <sheetView zoomScalePageLayoutView="0" workbookViewId="0" topLeftCell="A1">
      <selection activeCell="I7" sqref="I7"/>
    </sheetView>
  </sheetViews>
  <sheetFormatPr defaultColWidth="9.140625" defaultRowHeight="12.75"/>
  <cols>
    <col min="1" max="1" width="2.140625" style="509" customWidth="1"/>
    <col min="2" max="2" width="3.7109375" style="3" customWidth="1"/>
    <col min="3" max="3" width="1.7109375" style="0" customWidth="1"/>
    <col min="4" max="4" width="16.7109375" style="172" customWidth="1"/>
    <col min="5" max="5" width="0.9921875" style="0" customWidth="1"/>
    <col min="6" max="6" width="16.7109375" style="172" customWidth="1"/>
    <col min="7" max="7" width="17.7109375" style="0" customWidth="1"/>
    <col min="9" max="16384" width="9.140625" style="509" customWidth="1"/>
  </cols>
  <sheetData>
    <row r="1" spans="1:7" ht="15.75">
      <c r="A1"/>
      <c r="G1" s="32" t="s">
        <v>418</v>
      </c>
    </row>
    <row r="2" spans="1:7" ht="15" customHeight="1">
      <c r="A2"/>
      <c r="B2" s="914" t="s">
        <v>309</v>
      </c>
      <c r="C2" s="914"/>
      <c r="D2" s="914"/>
      <c r="E2" s="914"/>
      <c r="F2" s="914"/>
      <c r="G2" s="914"/>
    </row>
    <row r="3" spans="1:7" ht="15" customHeight="1">
      <c r="A3"/>
      <c r="B3" s="222"/>
      <c r="C3" s="679"/>
      <c r="D3" s="173"/>
      <c r="E3" s="679"/>
      <c r="F3" s="173"/>
      <c r="G3" s="679"/>
    </row>
    <row r="4" spans="1:7" ht="15" customHeight="1">
      <c r="A4"/>
      <c r="B4" s="864">
        <v>2015</v>
      </c>
      <c r="C4" s="864"/>
      <c r="D4" s="864"/>
      <c r="E4" s="864"/>
      <c r="F4" s="864"/>
      <c r="G4" s="864"/>
    </row>
    <row r="5" spans="1:7" ht="24" customHeight="1">
      <c r="A5"/>
      <c r="B5" s="223" t="s">
        <v>270</v>
      </c>
      <c r="C5" s="915" t="s">
        <v>274</v>
      </c>
      <c r="D5" s="916"/>
      <c r="E5" s="917" t="s">
        <v>275</v>
      </c>
      <c r="F5" s="916"/>
      <c r="G5" s="510" t="s">
        <v>308</v>
      </c>
    </row>
    <row r="6" spans="1:7" ht="8.25" customHeight="1">
      <c r="A6"/>
      <c r="B6" s="223"/>
      <c r="C6" s="511"/>
      <c r="D6" s="512"/>
      <c r="E6" s="513"/>
      <c r="F6" s="512"/>
      <c r="G6" s="514"/>
    </row>
    <row r="7" spans="1:7" ht="12.75" customHeight="1">
      <c r="A7"/>
      <c r="B7" s="210">
        <v>1</v>
      </c>
      <c r="C7" s="515"/>
      <c r="D7" s="286" t="s">
        <v>295</v>
      </c>
      <c r="E7" s="516"/>
      <c r="F7" s="286" t="s">
        <v>295</v>
      </c>
      <c r="G7" s="517">
        <v>86.325298</v>
      </c>
    </row>
    <row r="8" spans="1:7" ht="12.75" customHeight="1">
      <c r="A8"/>
      <c r="B8" s="210">
        <v>2</v>
      </c>
      <c r="C8" s="518"/>
      <c r="D8" s="288" t="s">
        <v>294</v>
      </c>
      <c r="E8" s="519"/>
      <c r="F8" s="288" t="s">
        <v>294</v>
      </c>
      <c r="G8" s="520">
        <v>62.352311</v>
      </c>
    </row>
    <row r="9" spans="1:7" ht="12.75" customHeight="1">
      <c r="A9"/>
      <c r="B9" s="210">
        <v>3</v>
      </c>
      <c r="C9" s="515"/>
      <c r="D9" s="286" t="s">
        <v>296</v>
      </c>
      <c r="E9" s="516"/>
      <c r="F9" s="286" t="s">
        <v>296</v>
      </c>
      <c r="G9" s="517">
        <v>43.78855</v>
      </c>
    </row>
    <row r="10" spans="1:7" ht="12.75" customHeight="1">
      <c r="A10"/>
      <c r="B10" s="210">
        <v>4</v>
      </c>
      <c r="C10" s="518"/>
      <c r="D10" s="288" t="s">
        <v>297</v>
      </c>
      <c r="E10" s="519"/>
      <c r="F10" s="288" t="s">
        <v>294</v>
      </c>
      <c r="G10" s="520">
        <v>38.735866</v>
      </c>
    </row>
    <row r="11" spans="1:7" ht="12.75" customHeight="1">
      <c r="A11"/>
      <c r="B11" s="210">
        <v>5</v>
      </c>
      <c r="C11" s="515"/>
      <c r="D11" s="286" t="s">
        <v>294</v>
      </c>
      <c r="E11" s="516"/>
      <c r="F11" s="286" t="s">
        <v>297</v>
      </c>
      <c r="G11" s="517">
        <v>35.116859</v>
      </c>
    </row>
    <row r="12" spans="1:7" ht="12.75" customHeight="1">
      <c r="A12"/>
      <c r="B12" s="210">
        <v>6</v>
      </c>
      <c r="C12" s="518"/>
      <c r="D12" s="288" t="s">
        <v>299</v>
      </c>
      <c r="E12" s="519"/>
      <c r="F12" s="288" t="s">
        <v>299</v>
      </c>
      <c r="G12" s="520">
        <v>29.496356</v>
      </c>
    </row>
    <row r="13" spans="1:7" ht="12.75" customHeight="1">
      <c r="A13"/>
      <c r="B13" s="210">
        <v>7</v>
      </c>
      <c r="C13" s="515"/>
      <c r="D13" s="286" t="s">
        <v>298</v>
      </c>
      <c r="E13" s="516"/>
      <c r="F13" s="286" t="s">
        <v>294</v>
      </c>
      <c r="G13" s="517">
        <v>22.210954</v>
      </c>
    </row>
    <row r="14" spans="1:7" ht="12.75" customHeight="1">
      <c r="A14"/>
      <c r="B14" s="210">
        <v>8</v>
      </c>
      <c r="C14" s="521"/>
      <c r="D14" s="288" t="s">
        <v>294</v>
      </c>
      <c r="E14" s="522"/>
      <c r="F14" s="288" t="s">
        <v>298</v>
      </c>
      <c r="G14" s="523">
        <v>18.916958</v>
      </c>
    </row>
    <row r="15" spans="1:7" ht="12.75" customHeight="1">
      <c r="A15"/>
      <c r="B15" s="210">
        <v>9</v>
      </c>
      <c r="C15" s="515"/>
      <c r="D15" s="286" t="s">
        <v>301</v>
      </c>
      <c r="E15" s="516"/>
      <c r="F15" s="286" t="s">
        <v>301</v>
      </c>
      <c r="G15" s="517">
        <v>17.929085</v>
      </c>
    </row>
    <row r="16" spans="1:7" ht="12.75" customHeight="1">
      <c r="A16"/>
      <c r="B16" s="210">
        <v>10</v>
      </c>
      <c r="C16" s="521"/>
      <c r="D16" s="288" t="s">
        <v>298</v>
      </c>
      <c r="E16" s="522"/>
      <c r="F16" s="288" t="s">
        <v>298</v>
      </c>
      <c r="G16" s="523">
        <v>15.816814</v>
      </c>
    </row>
    <row r="17" spans="1:7" ht="12.75" customHeight="1">
      <c r="A17"/>
      <c r="B17" s="210">
        <v>11</v>
      </c>
      <c r="C17" s="515"/>
      <c r="D17" s="286" t="s">
        <v>303</v>
      </c>
      <c r="E17" s="516"/>
      <c r="F17" s="286" t="s">
        <v>294</v>
      </c>
      <c r="G17" s="517">
        <v>15.484183</v>
      </c>
    </row>
    <row r="18" spans="1:7" ht="12.75" customHeight="1">
      <c r="A18"/>
      <c r="B18" s="210">
        <v>12</v>
      </c>
      <c r="C18" s="521"/>
      <c r="D18" s="288" t="s">
        <v>301</v>
      </c>
      <c r="E18" s="522"/>
      <c r="F18" s="288" t="s">
        <v>300</v>
      </c>
      <c r="G18" s="523">
        <v>14.847729</v>
      </c>
    </row>
    <row r="19" spans="1:7" ht="12.75" customHeight="1">
      <c r="A19"/>
      <c r="B19" s="210">
        <v>13</v>
      </c>
      <c r="C19" s="515"/>
      <c r="D19" s="286" t="s">
        <v>301</v>
      </c>
      <c r="E19" s="516"/>
      <c r="F19" s="286" t="s">
        <v>294</v>
      </c>
      <c r="G19" s="517">
        <v>13.276057</v>
      </c>
    </row>
    <row r="20" spans="1:7" ht="12.75" customHeight="1">
      <c r="A20"/>
      <c r="B20" s="210">
        <v>14</v>
      </c>
      <c r="C20" s="521"/>
      <c r="D20" s="288" t="s">
        <v>302</v>
      </c>
      <c r="E20" s="522"/>
      <c r="F20" s="288" t="s">
        <v>302</v>
      </c>
      <c r="G20" s="523">
        <v>13.234923</v>
      </c>
    </row>
    <row r="21" spans="1:7" ht="12.75" customHeight="1">
      <c r="A21"/>
      <c r="B21" s="210">
        <v>15</v>
      </c>
      <c r="C21" s="515"/>
      <c r="D21" s="286" t="s">
        <v>296</v>
      </c>
      <c r="E21" s="516"/>
      <c r="F21" s="286" t="s">
        <v>295</v>
      </c>
      <c r="G21" s="517">
        <v>12.610757</v>
      </c>
    </row>
    <row r="22" spans="1:7" ht="12.75" customHeight="1">
      <c r="A22"/>
      <c r="B22" s="210">
        <v>16</v>
      </c>
      <c r="C22" s="521"/>
      <c r="D22" s="288" t="s">
        <v>294</v>
      </c>
      <c r="E22" s="522"/>
      <c r="F22" s="288" t="s">
        <v>300</v>
      </c>
      <c r="G22" s="523">
        <v>12.180368</v>
      </c>
    </row>
    <row r="23" spans="1:7" ht="12.75" customHeight="1">
      <c r="A23"/>
      <c r="B23" s="210">
        <v>17</v>
      </c>
      <c r="C23" s="515"/>
      <c r="D23" s="286" t="s">
        <v>305</v>
      </c>
      <c r="E23" s="516"/>
      <c r="F23" s="286" t="s">
        <v>300</v>
      </c>
      <c r="G23" s="517">
        <v>11.904642</v>
      </c>
    </row>
    <row r="24" spans="1:7" ht="12.75" customHeight="1">
      <c r="A24"/>
      <c r="B24" s="210">
        <v>18</v>
      </c>
      <c r="C24" s="521"/>
      <c r="D24" s="288" t="s">
        <v>302</v>
      </c>
      <c r="E24" s="522"/>
      <c r="F24" s="288" t="s">
        <v>301</v>
      </c>
      <c r="G24" s="523">
        <v>11.873286</v>
      </c>
    </row>
    <row r="25" spans="1:7" ht="12.75" customHeight="1">
      <c r="A25"/>
      <c r="B25" s="210">
        <v>19</v>
      </c>
      <c r="C25" s="515"/>
      <c r="D25" s="286" t="s">
        <v>300</v>
      </c>
      <c r="E25" s="516"/>
      <c r="F25" s="286" t="s">
        <v>301</v>
      </c>
      <c r="G25" s="517">
        <v>11.772</v>
      </c>
    </row>
    <row r="26" spans="1:7" ht="12.75" customHeight="1">
      <c r="A26"/>
      <c r="B26" s="210">
        <v>20</v>
      </c>
      <c r="C26" s="521"/>
      <c r="D26" s="288" t="s">
        <v>294</v>
      </c>
      <c r="E26" s="522"/>
      <c r="F26" s="288" t="s">
        <v>306</v>
      </c>
      <c r="G26" s="523">
        <v>11.560774</v>
      </c>
    </row>
    <row r="27" spans="1:7" ht="12.75" customHeight="1">
      <c r="A27"/>
      <c r="B27" s="210">
        <v>21</v>
      </c>
      <c r="C27" s="515"/>
      <c r="D27" s="286" t="s">
        <v>294</v>
      </c>
      <c r="E27" s="516"/>
      <c r="F27" s="286" t="s">
        <v>303</v>
      </c>
      <c r="G27" s="517">
        <v>11.48984</v>
      </c>
    </row>
    <row r="28" spans="1:7" ht="12.75" customHeight="1">
      <c r="A28"/>
      <c r="B28" s="208">
        <v>22</v>
      </c>
      <c r="C28" s="521"/>
      <c r="D28" s="288" t="s">
        <v>304</v>
      </c>
      <c r="E28" s="522"/>
      <c r="F28" s="288" t="s">
        <v>297</v>
      </c>
      <c r="G28" s="523">
        <v>11.479889</v>
      </c>
    </row>
    <row r="29" spans="1:7" ht="12.75" customHeight="1">
      <c r="A29"/>
      <c r="B29" s="210">
        <v>23</v>
      </c>
      <c r="C29" s="515"/>
      <c r="D29" s="286" t="s">
        <v>297</v>
      </c>
      <c r="E29" s="516"/>
      <c r="F29" s="286" t="s">
        <v>298</v>
      </c>
      <c r="G29" s="517">
        <v>11.336603</v>
      </c>
    </row>
    <row r="30" spans="1:7" ht="12.75" customHeight="1">
      <c r="A30"/>
      <c r="B30" s="210">
        <v>24</v>
      </c>
      <c r="C30" s="521"/>
      <c r="D30" s="288" t="s">
        <v>295</v>
      </c>
      <c r="E30" s="522"/>
      <c r="F30" s="288" t="s">
        <v>296</v>
      </c>
      <c r="G30" s="523">
        <v>9.973553</v>
      </c>
    </row>
    <row r="31" spans="1:7" ht="12.75" customHeight="1">
      <c r="A31"/>
      <c r="B31" s="210">
        <v>25</v>
      </c>
      <c r="C31" s="515"/>
      <c r="D31" s="286" t="s">
        <v>301</v>
      </c>
      <c r="E31" s="516"/>
      <c r="F31" s="286" t="s">
        <v>305</v>
      </c>
      <c r="G31" s="517">
        <v>9.005617</v>
      </c>
    </row>
    <row r="32" spans="1:7" ht="12.75" customHeight="1">
      <c r="A32"/>
      <c r="B32" s="210">
        <v>26</v>
      </c>
      <c r="C32" s="521"/>
      <c r="D32" s="288" t="s">
        <v>306</v>
      </c>
      <c r="E32" s="522"/>
      <c r="F32" s="288" t="s">
        <v>294</v>
      </c>
      <c r="G32" s="523">
        <v>8.319723</v>
      </c>
    </row>
    <row r="33" spans="1:7" ht="12.75" customHeight="1">
      <c r="A33"/>
      <c r="B33" s="210">
        <v>27</v>
      </c>
      <c r="C33" s="515"/>
      <c r="D33" s="286" t="s">
        <v>297</v>
      </c>
      <c r="E33" s="516"/>
      <c r="F33" s="286" t="s">
        <v>300</v>
      </c>
      <c r="G33" s="517">
        <v>8.265634</v>
      </c>
    </row>
    <row r="34" spans="1:7" ht="12.75" customHeight="1">
      <c r="A34"/>
      <c r="B34" s="210">
        <v>28</v>
      </c>
      <c r="C34" s="521"/>
      <c r="D34" s="288" t="s">
        <v>297</v>
      </c>
      <c r="E34" s="522"/>
      <c r="F34" s="288" t="s">
        <v>296</v>
      </c>
      <c r="G34" s="523">
        <v>8.120275</v>
      </c>
    </row>
    <row r="35" spans="1:7" ht="12.75" customHeight="1">
      <c r="A35"/>
      <c r="B35" s="210">
        <v>29</v>
      </c>
      <c r="C35" s="515"/>
      <c r="D35" s="286" t="s">
        <v>296</v>
      </c>
      <c r="E35" s="516"/>
      <c r="F35" s="286" t="s">
        <v>294</v>
      </c>
      <c r="G35" s="517">
        <v>7.976027</v>
      </c>
    </row>
    <row r="36" spans="1:7" ht="12.75" customHeight="1">
      <c r="A36"/>
      <c r="B36" s="210">
        <v>30</v>
      </c>
      <c r="C36" s="521"/>
      <c r="D36" s="288" t="s">
        <v>299</v>
      </c>
      <c r="E36" s="522"/>
      <c r="F36" s="288" t="s">
        <v>295</v>
      </c>
      <c r="G36" s="523">
        <v>7.939917</v>
      </c>
    </row>
    <row r="37" spans="1:7" ht="12.75" customHeight="1">
      <c r="A37"/>
      <c r="B37" s="210">
        <v>31</v>
      </c>
      <c r="C37" s="515"/>
      <c r="D37" s="286" t="s">
        <v>294</v>
      </c>
      <c r="E37" s="516"/>
      <c r="F37" s="286" t="s">
        <v>296</v>
      </c>
      <c r="G37" s="517">
        <v>7.915487</v>
      </c>
    </row>
    <row r="38" spans="1:7" ht="12.75" customHeight="1">
      <c r="A38"/>
      <c r="B38" s="210">
        <v>32</v>
      </c>
      <c r="C38" s="521"/>
      <c r="D38" s="288" t="s">
        <v>298</v>
      </c>
      <c r="E38" s="522"/>
      <c r="F38" s="288" t="s">
        <v>297</v>
      </c>
      <c r="G38" s="523">
        <v>7.719159</v>
      </c>
    </row>
    <row r="39" spans="1:7" ht="12.75" customHeight="1">
      <c r="A39"/>
      <c r="B39" s="210">
        <v>33</v>
      </c>
      <c r="C39" s="515"/>
      <c r="D39" s="286" t="s">
        <v>300</v>
      </c>
      <c r="E39" s="516"/>
      <c r="F39" s="286" t="s">
        <v>302</v>
      </c>
      <c r="G39" s="517">
        <v>7.568408</v>
      </c>
    </row>
    <row r="40" spans="1:7" ht="12.75" customHeight="1">
      <c r="A40"/>
      <c r="B40" s="210">
        <v>34</v>
      </c>
      <c r="C40" s="521"/>
      <c r="D40" s="288" t="s">
        <v>301</v>
      </c>
      <c r="E40" s="522"/>
      <c r="F40" s="288" t="s">
        <v>302</v>
      </c>
      <c r="G40" s="523">
        <v>6.888013</v>
      </c>
    </row>
    <row r="41" spans="1:7" ht="12.75" customHeight="1">
      <c r="A41"/>
      <c r="B41" s="210">
        <v>35</v>
      </c>
      <c r="C41" s="515"/>
      <c r="D41" s="286" t="s">
        <v>301</v>
      </c>
      <c r="E41" s="516"/>
      <c r="F41" s="286" t="s">
        <v>297</v>
      </c>
      <c r="G41" s="517">
        <v>6.476441</v>
      </c>
    </row>
    <row r="42" spans="1:7" ht="12.75" customHeight="1">
      <c r="A42"/>
      <c r="B42" s="210">
        <v>36</v>
      </c>
      <c r="C42" s="521"/>
      <c r="D42" s="288" t="s">
        <v>304</v>
      </c>
      <c r="E42" s="522"/>
      <c r="F42" s="288" t="s">
        <v>301</v>
      </c>
      <c r="G42" s="523">
        <v>6.437483</v>
      </c>
    </row>
    <row r="43" spans="1:7" ht="12.75" customHeight="1">
      <c r="A43"/>
      <c r="B43" s="210">
        <v>37</v>
      </c>
      <c r="C43" s="515"/>
      <c r="D43" s="286" t="s">
        <v>300</v>
      </c>
      <c r="E43" s="516"/>
      <c r="F43" s="286" t="s">
        <v>294</v>
      </c>
      <c r="G43" s="517">
        <v>6.429362</v>
      </c>
    </row>
    <row r="44" spans="1:7" ht="12.75" customHeight="1">
      <c r="A44"/>
      <c r="B44" s="210">
        <v>38</v>
      </c>
      <c r="C44" s="521"/>
      <c r="D44" s="288" t="s">
        <v>297</v>
      </c>
      <c r="E44" s="522"/>
      <c r="F44" s="288" t="s">
        <v>301</v>
      </c>
      <c r="G44" s="523">
        <v>6.24709</v>
      </c>
    </row>
    <row r="45" spans="1:7" ht="12.75" customHeight="1">
      <c r="A45"/>
      <c r="B45" s="210">
        <v>39</v>
      </c>
      <c r="C45" s="515"/>
      <c r="D45" s="286" t="s">
        <v>300</v>
      </c>
      <c r="E45" s="516"/>
      <c r="F45" s="286" t="s">
        <v>305</v>
      </c>
      <c r="G45" s="517">
        <v>6.208005</v>
      </c>
    </row>
    <row r="46" spans="1:7" ht="12.75" customHeight="1">
      <c r="A46"/>
      <c r="B46" s="210">
        <v>40</v>
      </c>
      <c r="C46" s="521"/>
      <c r="D46" s="288" t="s">
        <v>302</v>
      </c>
      <c r="E46" s="522"/>
      <c r="F46" s="288" t="s">
        <v>300</v>
      </c>
      <c r="G46" s="523">
        <v>6.046859</v>
      </c>
    </row>
    <row r="47" spans="1:7" ht="12.75" customHeight="1">
      <c r="A47"/>
      <c r="B47" s="210">
        <v>41</v>
      </c>
      <c r="C47" s="515"/>
      <c r="D47" s="286" t="s">
        <v>296</v>
      </c>
      <c r="E47" s="516"/>
      <c r="F47" s="286" t="s">
        <v>297</v>
      </c>
      <c r="G47" s="517">
        <v>5.942609</v>
      </c>
    </row>
    <row r="48" spans="1:7" ht="12.75" customHeight="1">
      <c r="A48"/>
      <c r="B48" s="210">
        <v>42</v>
      </c>
      <c r="C48" s="521"/>
      <c r="D48" s="288" t="s">
        <v>305</v>
      </c>
      <c r="E48" s="522"/>
      <c r="F48" s="288" t="s">
        <v>301</v>
      </c>
      <c r="G48" s="523">
        <v>5.928023</v>
      </c>
    </row>
    <row r="49" spans="1:7" ht="12.75" customHeight="1">
      <c r="A49"/>
      <c r="B49" s="210">
        <v>43</v>
      </c>
      <c r="C49" s="515"/>
      <c r="D49" s="286" t="s">
        <v>296</v>
      </c>
      <c r="E49" s="516"/>
      <c r="F49" s="286" t="s">
        <v>298</v>
      </c>
      <c r="G49" s="517">
        <v>5.886715</v>
      </c>
    </row>
    <row r="50" spans="1:7" ht="12.75" customHeight="1">
      <c r="A50"/>
      <c r="B50" s="210">
        <v>44</v>
      </c>
      <c r="C50" s="521"/>
      <c r="D50" s="288" t="s">
        <v>304</v>
      </c>
      <c r="E50" s="522"/>
      <c r="F50" s="288" t="s">
        <v>300</v>
      </c>
      <c r="G50" s="523">
        <v>5.7418</v>
      </c>
    </row>
    <row r="51" spans="1:7" ht="12.75" customHeight="1">
      <c r="A51"/>
      <c r="B51" s="210">
        <v>45</v>
      </c>
      <c r="C51" s="515"/>
      <c r="D51" s="286" t="s">
        <v>305</v>
      </c>
      <c r="E51" s="516"/>
      <c r="F51" s="286" t="s">
        <v>294</v>
      </c>
      <c r="G51" s="517">
        <v>5.703002</v>
      </c>
    </row>
    <row r="52" spans="1:7" ht="12.75" customHeight="1">
      <c r="A52"/>
      <c r="B52" s="210">
        <v>46</v>
      </c>
      <c r="C52" s="521"/>
      <c r="D52" s="288" t="s">
        <v>298</v>
      </c>
      <c r="E52" s="522"/>
      <c r="F52" s="288" t="s">
        <v>296</v>
      </c>
      <c r="G52" s="523">
        <v>5.5976</v>
      </c>
    </row>
    <row r="53" spans="1:7" ht="12.75" customHeight="1">
      <c r="A53"/>
      <c r="B53" s="210">
        <v>47</v>
      </c>
      <c r="C53" s="515"/>
      <c r="D53" s="286" t="s">
        <v>307</v>
      </c>
      <c r="E53" s="516"/>
      <c r="F53" s="286" t="s">
        <v>296</v>
      </c>
      <c r="G53" s="517">
        <v>5.573413</v>
      </c>
    </row>
    <row r="54" spans="1:7" ht="12.75" customHeight="1">
      <c r="A54"/>
      <c r="B54" s="210">
        <v>48</v>
      </c>
      <c r="C54" s="521"/>
      <c r="D54" s="288" t="s">
        <v>307</v>
      </c>
      <c r="E54" s="522"/>
      <c r="F54" s="288" t="s">
        <v>307</v>
      </c>
      <c r="G54" s="523">
        <v>5.513187</v>
      </c>
    </row>
    <row r="55" spans="1:7" ht="12.75" customHeight="1">
      <c r="A55"/>
      <c r="B55" s="210">
        <v>49</v>
      </c>
      <c r="C55" s="515"/>
      <c r="D55" s="286" t="s">
        <v>294</v>
      </c>
      <c r="E55" s="516"/>
      <c r="F55" s="286" t="s">
        <v>301</v>
      </c>
      <c r="G55" s="517">
        <v>5.363109</v>
      </c>
    </row>
    <row r="56" spans="1:7" ht="12.75" customHeight="1">
      <c r="A56"/>
      <c r="B56" s="210">
        <v>50</v>
      </c>
      <c r="C56" s="521"/>
      <c r="D56" s="288" t="s">
        <v>297</v>
      </c>
      <c r="E56" s="522"/>
      <c r="F56" s="288" t="s">
        <v>305</v>
      </c>
      <c r="G56" s="523">
        <v>5.296095</v>
      </c>
    </row>
    <row r="57" spans="1:7" ht="12.75" customHeight="1">
      <c r="A57"/>
      <c r="B57" s="210">
        <v>51</v>
      </c>
      <c r="C57" s="515"/>
      <c r="D57" s="286" t="s">
        <v>303</v>
      </c>
      <c r="E57" s="516"/>
      <c r="F57" s="286" t="s">
        <v>296</v>
      </c>
      <c r="G57" s="517">
        <v>5.192748</v>
      </c>
    </row>
    <row r="58" spans="1:7" ht="12.75" customHeight="1">
      <c r="A58"/>
      <c r="B58" s="210">
        <v>52</v>
      </c>
      <c r="C58" s="521"/>
      <c r="D58" s="288" t="s">
        <v>304</v>
      </c>
      <c r="E58" s="522"/>
      <c r="F58" s="288" t="s">
        <v>294</v>
      </c>
      <c r="G58" s="523">
        <v>5.113056</v>
      </c>
    </row>
    <row r="59" spans="1:7" ht="12.75" customHeight="1">
      <c r="A59"/>
      <c r="B59" s="210">
        <v>53</v>
      </c>
      <c r="C59" s="524"/>
      <c r="D59" s="287" t="s">
        <v>305</v>
      </c>
      <c r="E59" s="525"/>
      <c r="F59" s="287" t="s">
        <v>305</v>
      </c>
      <c r="G59" s="526">
        <v>5.10632</v>
      </c>
    </row>
    <row r="60" spans="1:7" ht="17.25" customHeight="1">
      <c r="A60"/>
      <c r="B60" s="8"/>
      <c r="C60" s="516"/>
      <c r="D60" s="527"/>
      <c r="E60" s="516"/>
      <c r="F60" s="527"/>
      <c r="G60" s="528"/>
    </row>
    <row r="61" spans="1:7" ht="12.75" customHeight="1">
      <c r="A61"/>
      <c r="B61" s="8"/>
      <c r="C61" s="20" t="s">
        <v>253</v>
      </c>
      <c r="D61" s="529"/>
      <c r="E61" s="530"/>
      <c r="F61" s="529"/>
      <c r="G61" s="531"/>
    </row>
    <row r="62" spans="1:7" ht="70.5" customHeight="1">
      <c r="A62"/>
      <c r="B62" s="224"/>
      <c r="C62" s="913" t="s">
        <v>474</v>
      </c>
      <c r="D62" s="913"/>
      <c r="E62" s="913"/>
      <c r="F62" s="913"/>
      <c r="G62" s="913"/>
    </row>
  </sheetData>
  <sheetProtection/>
  <mergeCells count="5">
    <mergeCell ref="C62:G62"/>
    <mergeCell ref="B2:G2"/>
    <mergeCell ref="B4:G4"/>
    <mergeCell ref="C5:D5"/>
    <mergeCell ref="E5:F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31"/>
  <dimension ref="A1:P91"/>
  <sheetViews>
    <sheetView zoomScalePageLayoutView="0" workbookViewId="0" topLeftCell="A10">
      <selection activeCell="N39" sqref="N39"/>
    </sheetView>
  </sheetViews>
  <sheetFormatPr defaultColWidth="9.140625" defaultRowHeight="12.75"/>
  <cols>
    <col min="1" max="1" width="3.7109375" style="0" customWidth="1"/>
    <col min="2" max="2" width="0.85546875" style="0" customWidth="1"/>
    <col min="3" max="3" width="20.7109375" style="0" customWidth="1"/>
    <col min="4" max="4" width="4.00390625" style="0" customWidth="1"/>
    <col min="5" max="15" width="8.7109375" style="0" customWidth="1"/>
    <col min="16" max="16" width="7.421875" style="0" customWidth="1"/>
    <col min="17" max="17" width="9.140625" style="0" customWidth="1"/>
  </cols>
  <sheetData>
    <row r="1" spans="2:16" ht="15.75">
      <c r="B1" s="903"/>
      <c r="C1" s="903"/>
      <c r="D1" s="22"/>
      <c r="E1" s="11"/>
      <c r="F1" s="11"/>
      <c r="G1" s="11"/>
      <c r="H1" s="11"/>
      <c r="I1" s="11"/>
      <c r="J1" s="11"/>
      <c r="K1" s="11"/>
      <c r="L1" s="11"/>
      <c r="M1" s="11"/>
      <c r="N1" s="11"/>
      <c r="O1" s="11"/>
      <c r="P1" s="10" t="s">
        <v>419</v>
      </c>
    </row>
    <row r="2" spans="2:16" ht="15.75">
      <c r="B2" s="829" t="s">
        <v>455</v>
      </c>
      <c r="C2" s="829"/>
      <c r="D2" s="829"/>
      <c r="E2" s="829"/>
      <c r="F2" s="829"/>
      <c r="G2" s="829"/>
      <c r="H2" s="829"/>
      <c r="I2" s="829"/>
      <c r="J2" s="829"/>
      <c r="K2" s="829"/>
      <c r="L2" s="829"/>
      <c r="M2" s="829"/>
      <c r="N2" s="829"/>
      <c r="O2" s="829"/>
      <c r="P2" s="829"/>
    </row>
    <row r="3" spans="3:16" ht="12.75">
      <c r="C3" s="899" t="s">
        <v>148</v>
      </c>
      <c r="D3" s="899"/>
      <c r="E3" s="899"/>
      <c r="F3" s="899"/>
      <c r="G3" s="899"/>
      <c r="H3" s="899"/>
      <c r="I3" s="899"/>
      <c r="J3" s="899"/>
      <c r="K3" s="899"/>
      <c r="L3" s="899"/>
      <c r="M3" s="899"/>
      <c r="N3" s="899"/>
      <c r="O3" s="899"/>
      <c r="P3" s="899"/>
    </row>
    <row r="4" spans="1:16" ht="12.75" customHeight="1">
      <c r="A4" s="918" t="s">
        <v>270</v>
      </c>
      <c r="B4" s="241"/>
      <c r="C4" s="919" t="s">
        <v>102</v>
      </c>
      <c r="D4" s="50"/>
      <c r="E4" s="73"/>
      <c r="F4" s="73"/>
      <c r="G4" s="73"/>
      <c r="H4" s="73"/>
      <c r="I4" s="73"/>
      <c r="J4" s="73"/>
      <c r="K4" s="73"/>
      <c r="L4" s="73"/>
      <c r="M4" s="73"/>
      <c r="N4" s="73"/>
      <c r="O4" s="73"/>
      <c r="P4" s="78" t="s">
        <v>332</v>
      </c>
    </row>
    <row r="5" spans="1:16" ht="12.75">
      <c r="A5" s="918"/>
      <c r="B5" s="239"/>
      <c r="C5" s="920"/>
      <c r="D5" s="240"/>
      <c r="E5" s="71">
        <v>2005</v>
      </c>
      <c r="F5" s="71">
        <v>2006</v>
      </c>
      <c r="G5" s="71">
        <v>2007</v>
      </c>
      <c r="H5" s="71">
        <v>2008</v>
      </c>
      <c r="I5" s="71">
        <v>2009</v>
      </c>
      <c r="J5" s="71">
        <v>2010</v>
      </c>
      <c r="K5" s="71">
        <v>2011</v>
      </c>
      <c r="L5" s="71">
        <v>2012</v>
      </c>
      <c r="M5" s="71">
        <v>2013</v>
      </c>
      <c r="N5" s="71">
        <v>2014</v>
      </c>
      <c r="O5" s="71">
        <v>2015</v>
      </c>
      <c r="P5" s="75" t="s">
        <v>598</v>
      </c>
    </row>
    <row r="6" spans="1:16" ht="12.75">
      <c r="A6" s="918"/>
      <c r="B6" s="59"/>
      <c r="C6" s="56"/>
      <c r="D6" s="63"/>
      <c r="E6" s="76"/>
      <c r="F6" s="76"/>
      <c r="G6" s="76"/>
      <c r="H6" s="76"/>
      <c r="I6" s="76"/>
      <c r="J6" s="76"/>
      <c r="K6" s="76"/>
      <c r="L6" s="76"/>
      <c r="M6" s="76"/>
      <c r="N6" s="76"/>
      <c r="O6" s="76"/>
      <c r="P6" s="79" t="s">
        <v>199</v>
      </c>
    </row>
    <row r="7" spans="1:16" ht="12.75">
      <c r="A7" s="204">
        <v>1</v>
      </c>
      <c r="B7" s="507"/>
      <c r="C7" s="752" t="s">
        <v>124</v>
      </c>
      <c r="D7" s="753" t="s">
        <v>183</v>
      </c>
      <c r="E7" s="536">
        <v>9194.5895</v>
      </c>
      <c r="F7" s="536">
        <v>9575.40875</v>
      </c>
      <c r="G7" s="536">
        <v>10773.4</v>
      </c>
      <c r="H7" s="536">
        <v>10630.96025</v>
      </c>
      <c r="I7" s="536">
        <v>9579.2835</v>
      </c>
      <c r="J7" s="536">
        <v>11017.46575</v>
      </c>
      <c r="K7" s="536">
        <v>11339.868</v>
      </c>
      <c r="L7" s="536">
        <v>11418.324</v>
      </c>
      <c r="M7" s="359">
        <v>11021.277</v>
      </c>
      <c r="N7" s="359">
        <v>11634.056</v>
      </c>
      <c r="O7" s="359">
        <v>11577.171999999999</v>
      </c>
      <c r="P7" s="754">
        <f aca="true" t="shared" si="0" ref="P7:P38">O7/N7*100-100</f>
        <v>-0.4889438386750271</v>
      </c>
    </row>
    <row r="8" spans="1:16" ht="12.75">
      <c r="A8" s="204">
        <v>2</v>
      </c>
      <c r="B8" s="94"/>
      <c r="C8" s="95" t="s">
        <v>18</v>
      </c>
      <c r="D8" s="96" t="s">
        <v>185</v>
      </c>
      <c r="E8" s="361">
        <v>6220.9035</v>
      </c>
      <c r="F8" s="361">
        <v>6718.1965</v>
      </c>
      <c r="G8" s="361">
        <v>7878.91925</v>
      </c>
      <c r="H8" s="361">
        <v>8378.85275</v>
      </c>
      <c r="I8" s="361">
        <v>7014.3395</v>
      </c>
      <c r="J8" s="361">
        <v>8144.3695</v>
      </c>
      <c r="K8" s="361">
        <v>8316.776</v>
      </c>
      <c r="L8" s="361">
        <v>8174.374</v>
      </c>
      <c r="M8" s="361">
        <v>8255.603</v>
      </c>
      <c r="N8" s="361">
        <v>8811.675</v>
      </c>
      <c r="O8" s="361">
        <v>9370.252</v>
      </c>
      <c r="P8" s="666">
        <f t="shared" si="0"/>
        <v>6.339055854874374</v>
      </c>
    </row>
    <row r="9" spans="1:16" ht="12.75">
      <c r="A9" s="204">
        <v>3</v>
      </c>
      <c r="B9" s="271"/>
      <c r="C9" s="270" t="s">
        <v>337</v>
      </c>
      <c r="D9" s="272" t="s">
        <v>186</v>
      </c>
      <c r="E9" s="359">
        <v>8084.307</v>
      </c>
      <c r="F9" s="359">
        <v>8878.093</v>
      </c>
      <c r="G9" s="359">
        <v>9913.5305</v>
      </c>
      <c r="H9" s="359">
        <v>9767.26575</v>
      </c>
      <c r="I9" s="359">
        <v>7030.928</v>
      </c>
      <c r="J9" s="359">
        <v>7905.518</v>
      </c>
      <c r="K9" s="359">
        <v>9035.091</v>
      </c>
      <c r="L9" s="359">
        <v>8890.713</v>
      </c>
      <c r="M9" s="359">
        <v>9302.213</v>
      </c>
      <c r="N9" s="359">
        <v>9775.438</v>
      </c>
      <c r="O9" s="359">
        <v>8847.907</v>
      </c>
      <c r="P9" s="665">
        <f t="shared" si="0"/>
        <v>-9.488383026929341</v>
      </c>
    </row>
    <row r="10" spans="1:16" ht="12.75">
      <c r="A10" s="204">
        <v>4</v>
      </c>
      <c r="B10" s="94"/>
      <c r="C10" s="95" t="s">
        <v>258</v>
      </c>
      <c r="D10" s="96" t="s">
        <v>186</v>
      </c>
      <c r="E10" s="361">
        <v>3696.067</v>
      </c>
      <c r="F10" s="361">
        <v>4479.31875</v>
      </c>
      <c r="G10" s="361">
        <v>4883.95875</v>
      </c>
      <c r="H10" s="361">
        <v>5451.38725</v>
      </c>
      <c r="I10" s="361">
        <v>4552.027</v>
      </c>
      <c r="J10" s="361">
        <v>4858.3275</v>
      </c>
      <c r="K10" s="361">
        <v>5911.217</v>
      </c>
      <c r="L10" s="361">
        <v>6111.2</v>
      </c>
      <c r="M10" s="361">
        <v>5822.414</v>
      </c>
      <c r="N10" s="361">
        <v>5731.478</v>
      </c>
      <c r="O10" s="361">
        <v>5466.808000000001</v>
      </c>
      <c r="P10" s="666">
        <f t="shared" si="0"/>
        <v>-4.617831561073757</v>
      </c>
    </row>
    <row r="11" spans="1:16" ht="12.75">
      <c r="A11" s="204">
        <v>5</v>
      </c>
      <c r="B11" s="271"/>
      <c r="C11" s="270" t="s">
        <v>137</v>
      </c>
      <c r="D11" s="272" t="s">
        <v>187</v>
      </c>
      <c r="E11" s="359">
        <v>2415.193</v>
      </c>
      <c r="F11" s="359">
        <v>2614.911</v>
      </c>
      <c r="G11" s="359">
        <v>3048.90275</v>
      </c>
      <c r="H11" s="359">
        <v>3606.343</v>
      </c>
      <c r="I11" s="359">
        <v>3654.42925</v>
      </c>
      <c r="J11" s="359">
        <v>4211.1755</v>
      </c>
      <c r="K11" s="359">
        <v>4332.004999999999</v>
      </c>
      <c r="L11" s="359">
        <v>4470.506</v>
      </c>
      <c r="M11" s="359">
        <v>4328.275</v>
      </c>
      <c r="N11" s="359">
        <v>4406.627</v>
      </c>
      <c r="O11" s="359">
        <v>4608.656</v>
      </c>
      <c r="P11" s="665">
        <f t="shared" si="0"/>
        <v>4.58466305407741</v>
      </c>
    </row>
    <row r="12" spans="1:16" ht="12.75">
      <c r="A12" s="204">
        <v>6</v>
      </c>
      <c r="B12" s="94"/>
      <c r="C12" s="95" t="s">
        <v>112</v>
      </c>
      <c r="D12" s="96" t="s">
        <v>187</v>
      </c>
      <c r="E12" s="361">
        <v>3183.889</v>
      </c>
      <c r="F12" s="361">
        <v>3262.47</v>
      </c>
      <c r="G12" s="361">
        <v>3419.85</v>
      </c>
      <c r="H12" s="361">
        <v>3297.60975</v>
      </c>
      <c r="I12" s="361">
        <v>2953.08125</v>
      </c>
      <c r="J12" s="361">
        <v>2776.8625</v>
      </c>
      <c r="K12" s="361">
        <v>3592.3019999999997</v>
      </c>
      <c r="L12" s="361">
        <v>4113.113</v>
      </c>
      <c r="M12" s="361">
        <v>3988.184</v>
      </c>
      <c r="N12" s="361">
        <v>4554.897</v>
      </c>
      <c r="O12" s="361">
        <v>4515.768</v>
      </c>
      <c r="P12" s="666">
        <f t="shared" si="0"/>
        <v>-0.8590534538980705</v>
      </c>
    </row>
    <row r="13" spans="1:16" ht="12.75">
      <c r="A13" s="204">
        <v>7</v>
      </c>
      <c r="B13" s="271"/>
      <c r="C13" s="270" t="s">
        <v>144</v>
      </c>
      <c r="D13" s="272" t="s">
        <v>184</v>
      </c>
      <c r="E13" s="359">
        <v>2759.70475</v>
      </c>
      <c r="F13" s="359">
        <v>3029.80675</v>
      </c>
      <c r="G13" s="359">
        <v>3342.2717895625</v>
      </c>
      <c r="H13" s="359">
        <v>3131.4255</v>
      </c>
      <c r="I13" s="359">
        <v>3020.94225</v>
      </c>
      <c r="J13" s="359">
        <v>3415.134</v>
      </c>
      <c r="K13" s="359">
        <v>3248.5930000000003</v>
      </c>
      <c r="L13" s="359">
        <v>3367.668</v>
      </c>
      <c r="M13" s="359">
        <v>3433.838</v>
      </c>
      <c r="N13" s="359">
        <v>4072.229</v>
      </c>
      <c r="O13" s="359">
        <v>4042.695</v>
      </c>
      <c r="P13" s="665">
        <f t="shared" si="0"/>
        <v>-0.7252539088543273</v>
      </c>
    </row>
    <row r="14" spans="1:16" ht="12.75">
      <c r="A14" s="204">
        <v>8</v>
      </c>
      <c r="B14" s="94"/>
      <c r="C14" s="95" t="s">
        <v>107</v>
      </c>
      <c r="D14" s="96" t="s">
        <v>182</v>
      </c>
      <c r="E14" s="361">
        <v>1401.073</v>
      </c>
      <c r="F14" s="361">
        <v>1412.554</v>
      </c>
      <c r="G14" s="361">
        <v>1383.831</v>
      </c>
      <c r="H14" s="361">
        <v>437.301</v>
      </c>
      <c r="I14" s="361">
        <v>667.135</v>
      </c>
      <c r="J14" s="361">
        <v>850.25475</v>
      </c>
      <c r="K14" s="361">
        <v>1680.856</v>
      </c>
      <c r="L14" s="361">
        <v>2815.076</v>
      </c>
      <c r="M14" s="361">
        <v>3199.349</v>
      </c>
      <c r="N14" s="361">
        <v>3492.745</v>
      </c>
      <c r="O14" s="361">
        <v>3359.581</v>
      </c>
      <c r="P14" s="666">
        <f t="shared" si="0"/>
        <v>-3.812588665934669</v>
      </c>
    </row>
    <row r="15" spans="1:16" ht="12.75">
      <c r="A15" s="204">
        <v>9</v>
      </c>
      <c r="B15" s="271"/>
      <c r="C15" s="270" t="s">
        <v>149</v>
      </c>
      <c r="D15" s="272" t="s">
        <v>190</v>
      </c>
      <c r="E15" s="359">
        <v>3123.24125</v>
      </c>
      <c r="F15" s="359">
        <v>2835.23575</v>
      </c>
      <c r="G15" s="359">
        <v>3464.1785</v>
      </c>
      <c r="H15" s="359">
        <v>3164.79275</v>
      </c>
      <c r="I15" s="359">
        <v>2724.705</v>
      </c>
      <c r="J15" s="359">
        <v>3896.66525</v>
      </c>
      <c r="K15" s="359">
        <v>3307.005</v>
      </c>
      <c r="L15" s="359">
        <v>3725.193</v>
      </c>
      <c r="M15" s="359">
        <v>3651.838</v>
      </c>
      <c r="N15" s="359">
        <v>3708.137</v>
      </c>
      <c r="O15" s="359">
        <v>3029.984</v>
      </c>
      <c r="P15" s="665">
        <f t="shared" si="0"/>
        <v>-18.2882401594116</v>
      </c>
    </row>
    <row r="16" spans="1:16" ht="12.75">
      <c r="A16" s="204">
        <v>10</v>
      </c>
      <c r="B16" s="94"/>
      <c r="C16" s="95" t="s">
        <v>125</v>
      </c>
      <c r="D16" s="96" t="s">
        <v>188</v>
      </c>
      <c r="E16" s="361">
        <v>2144.28975</v>
      </c>
      <c r="F16" s="361">
        <v>2118.862</v>
      </c>
      <c r="G16" s="361">
        <v>2684.697</v>
      </c>
      <c r="H16" s="361">
        <v>2511.612</v>
      </c>
      <c r="I16" s="361">
        <v>2257.23525</v>
      </c>
      <c r="J16" s="361">
        <v>2369.281</v>
      </c>
      <c r="K16" s="361">
        <v>2221.85</v>
      </c>
      <c r="L16" s="361">
        <v>1996.904</v>
      </c>
      <c r="M16" s="361">
        <v>2186.383</v>
      </c>
      <c r="N16" s="361">
        <v>2432.715</v>
      </c>
      <c r="O16" s="361">
        <v>2560.125</v>
      </c>
      <c r="P16" s="666">
        <f t="shared" si="0"/>
        <v>5.23735826021543</v>
      </c>
    </row>
    <row r="17" spans="1:16" ht="12.75">
      <c r="A17" s="204">
        <v>11</v>
      </c>
      <c r="B17" s="271"/>
      <c r="C17" s="270" t="s">
        <v>136</v>
      </c>
      <c r="D17" s="272" t="s">
        <v>190</v>
      </c>
      <c r="E17" s="359">
        <v>1037.5655</v>
      </c>
      <c r="F17" s="359">
        <v>1145.74125</v>
      </c>
      <c r="G17" s="359">
        <v>1229.5865</v>
      </c>
      <c r="H17" s="359">
        <v>1461.9085</v>
      </c>
      <c r="I17" s="359">
        <v>1311.20725</v>
      </c>
      <c r="J17" s="359">
        <v>1020.04875</v>
      </c>
      <c r="K17" s="359">
        <v>1276.926</v>
      </c>
      <c r="L17" s="359">
        <v>1577.567</v>
      </c>
      <c r="M17" s="359">
        <v>1545.722</v>
      </c>
      <c r="N17" s="359">
        <v>2013.937</v>
      </c>
      <c r="O17" s="359">
        <v>2079.107</v>
      </c>
      <c r="P17" s="665">
        <f t="shared" si="0"/>
        <v>3.235950280470547</v>
      </c>
    </row>
    <row r="18" spans="1:16" ht="12.75">
      <c r="A18" s="204">
        <v>12</v>
      </c>
      <c r="B18" s="94"/>
      <c r="C18" s="95" t="s">
        <v>130</v>
      </c>
      <c r="D18" s="96" t="s">
        <v>184</v>
      </c>
      <c r="E18" s="361">
        <v>1384.23375</v>
      </c>
      <c r="F18" s="361">
        <v>1502.251</v>
      </c>
      <c r="G18" s="361">
        <v>1905.18640709268</v>
      </c>
      <c r="H18" s="361">
        <v>1616.78625</v>
      </c>
      <c r="I18" s="361">
        <v>1384.6695</v>
      </c>
      <c r="J18" s="361">
        <v>1566.54975</v>
      </c>
      <c r="K18" s="361">
        <v>1590.5200000000002</v>
      </c>
      <c r="L18" s="361">
        <v>1489.268</v>
      </c>
      <c r="M18" s="361">
        <v>1489.217</v>
      </c>
      <c r="N18" s="361">
        <v>1893.772</v>
      </c>
      <c r="O18" s="361">
        <v>1956.4379999999999</v>
      </c>
      <c r="P18" s="666">
        <f t="shared" si="0"/>
        <v>3.3090572677175487</v>
      </c>
    </row>
    <row r="19" spans="1:16" ht="12.75">
      <c r="A19" s="204">
        <v>13</v>
      </c>
      <c r="B19" s="271"/>
      <c r="C19" s="270" t="s">
        <v>334</v>
      </c>
      <c r="D19" s="272" t="s">
        <v>187</v>
      </c>
      <c r="E19" s="359">
        <v>2071.36075</v>
      </c>
      <c r="F19" s="359">
        <v>2314.5925</v>
      </c>
      <c r="G19" s="359">
        <v>2605.661</v>
      </c>
      <c r="H19" s="359">
        <v>2564.60575</v>
      </c>
      <c r="I19" s="359">
        <v>1846.21125</v>
      </c>
      <c r="J19" s="359">
        <v>1927.96625</v>
      </c>
      <c r="K19" s="359">
        <v>2005.826</v>
      </c>
      <c r="L19" s="359">
        <v>1745.445</v>
      </c>
      <c r="M19" s="359">
        <v>1716.757</v>
      </c>
      <c r="N19" s="359">
        <v>2055.665</v>
      </c>
      <c r="O19" s="359">
        <v>1949.741</v>
      </c>
      <c r="P19" s="665">
        <f t="shared" si="0"/>
        <v>-5.152785108468549</v>
      </c>
    </row>
    <row r="20" spans="1:16" ht="12.75">
      <c r="A20" s="204">
        <v>14</v>
      </c>
      <c r="B20" s="94"/>
      <c r="C20" s="95" t="s">
        <v>150</v>
      </c>
      <c r="D20" s="96" t="s">
        <v>190</v>
      </c>
      <c r="E20" s="361">
        <v>915.59725</v>
      </c>
      <c r="F20" s="361">
        <v>1086.4865</v>
      </c>
      <c r="G20" s="361">
        <v>1130.07125</v>
      </c>
      <c r="H20" s="361">
        <v>1185.92225</v>
      </c>
      <c r="I20" s="361">
        <v>840.36725</v>
      </c>
      <c r="J20" s="361">
        <v>1180.60525</v>
      </c>
      <c r="K20" s="361">
        <v>1205.0009999999997</v>
      </c>
      <c r="L20" s="361">
        <v>1180.751</v>
      </c>
      <c r="M20" s="361">
        <v>1206.679</v>
      </c>
      <c r="N20" s="361">
        <v>1261.702</v>
      </c>
      <c r="O20" s="361">
        <v>1578.9160000000002</v>
      </c>
      <c r="P20" s="666">
        <f t="shared" si="0"/>
        <v>25.14175296543877</v>
      </c>
    </row>
    <row r="21" spans="1:16" ht="12.75">
      <c r="A21" s="204">
        <v>15</v>
      </c>
      <c r="B21" s="271"/>
      <c r="C21" s="270" t="s">
        <v>260</v>
      </c>
      <c r="D21" s="272" t="s">
        <v>193</v>
      </c>
      <c r="E21" s="359">
        <v>50.994</v>
      </c>
      <c r="F21" s="359">
        <v>121.9565</v>
      </c>
      <c r="G21" s="359">
        <v>150.038</v>
      </c>
      <c r="H21" s="359">
        <v>220.47</v>
      </c>
      <c r="I21" s="359">
        <v>253.494</v>
      </c>
      <c r="J21" s="359">
        <v>382.08075</v>
      </c>
      <c r="K21" s="359">
        <v>447.497</v>
      </c>
      <c r="L21" s="359">
        <v>553.065</v>
      </c>
      <c r="M21" s="359">
        <v>931.009</v>
      </c>
      <c r="N21" s="359">
        <v>1227.699</v>
      </c>
      <c r="O21" s="359">
        <v>1332.197</v>
      </c>
      <c r="P21" s="665">
        <f t="shared" si="0"/>
        <v>8.511695456296692</v>
      </c>
    </row>
    <row r="22" spans="1:16" ht="12.75">
      <c r="A22" s="204">
        <v>16</v>
      </c>
      <c r="B22" s="94"/>
      <c r="C22" s="95" t="s">
        <v>5</v>
      </c>
      <c r="D22" s="96" t="s">
        <v>188</v>
      </c>
      <c r="E22" s="361">
        <v>910.551</v>
      </c>
      <c r="F22" s="361">
        <v>950.196</v>
      </c>
      <c r="G22" s="361">
        <v>1058.472</v>
      </c>
      <c r="H22" s="361">
        <v>901.411</v>
      </c>
      <c r="I22" s="361">
        <v>943.244</v>
      </c>
      <c r="J22" s="361">
        <v>1030.938</v>
      </c>
      <c r="K22" s="361">
        <v>1095.219</v>
      </c>
      <c r="L22" s="361">
        <v>1146.954</v>
      </c>
      <c r="M22" s="361">
        <v>1196.875</v>
      </c>
      <c r="N22" s="361">
        <v>1190.459</v>
      </c>
      <c r="O22" s="361">
        <v>1255.83</v>
      </c>
      <c r="P22" s="666">
        <f t="shared" si="0"/>
        <v>5.491243293553154</v>
      </c>
    </row>
    <row r="23" spans="1:16" ht="12.75">
      <c r="A23" s="204">
        <v>17</v>
      </c>
      <c r="B23" s="271"/>
      <c r="C23" s="270" t="s">
        <v>126</v>
      </c>
      <c r="D23" s="272" t="s">
        <v>184</v>
      </c>
      <c r="E23" s="359">
        <v>765.05475</v>
      </c>
      <c r="F23" s="359">
        <v>742.5665</v>
      </c>
      <c r="G23" s="359">
        <v>857.7513236041201</v>
      </c>
      <c r="H23" s="359">
        <v>983.46975</v>
      </c>
      <c r="I23" s="359">
        <v>646.41775</v>
      </c>
      <c r="J23" s="359">
        <v>732.6965</v>
      </c>
      <c r="K23" s="359">
        <v>736.938</v>
      </c>
      <c r="L23" s="359">
        <v>686.65</v>
      </c>
      <c r="M23" s="359">
        <v>944.415</v>
      </c>
      <c r="N23" s="359">
        <v>1059.33</v>
      </c>
      <c r="O23" s="359">
        <v>1184.515</v>
      </c>
      <c r="P23" s="665">
        <f t="shared" si="0"/>
        <v>11.817375133339027</v>
      </c>
    </row>
    <row r="24" spans="1:16" ht="12.75">
      <c r="A24" s="204">
        <v>18</v>
      </c>
      <c r="B24" s="94"/>
      <c r="C24" s="95" t="s">
        <v>387</v>
      </c>
      <c r="D24" s="96" t="s">
        <v>176</v>
      </c>
      <c r="E24" s="361">
        <v>63.30725</v>
      </c>
      <c r="F24" s="361">
        <v>76.47125</v>
      </c>
      <c r="G24" s="361">
        <v>94.72375</v>
      </c>
      <c r="H24" s="361">
        <v>183.207</v>
      </c>
      <c r="I24" s="361">
        <v>232.88575</v>
      </c>
      <c r="J24" s="361">
        <v>509.88675</v>
      </c>
      <c r="K24" s="361">
        <v>684.711</v>
      </c>
      <c r="L24" s="361">
        <v>933.426</v>
      </c>
      <c r="M24" s="361">
        <v>1189.048</v>
      </c>
      <c r="N24" s="361">
        <v>1232.041</v>
      </c>
      <c r="O24" s="361">
        <v>1041.346</v>
      </c>
      <c r="P24" s="666">
        <f t="shared" si="0"/>
        <v>-15.477975164787523</v>
      </c>
    </row>
    <row r="25" spans="1:16" ht="12.75">
      <c r="A25" s="204">
        <v>19</v>
      </c>
      <c r="B25" s="271"/>
      <c r="C25" s="270" t="s">
        <v>450</v>
      </c>
      <c r="D25" s="272" t="s">
        <v>187</v>
      </c>
      <c r="E25" s="359">
        <v>1222.379</v>
      </c>
      <c r="F25" s="359">
        <v>1302.755</v>
      </c>
      <c r="G25" s="359">
        <v>1318.696</v>
      </c>
      <c r="H25" s="359">
        <v>1312.284</v>
      </c>
      <c r="I25" s="359">
        <v>1006.114</v>
      </c>
      <c r="J25" s="359">
        <v>1118.04</v>
      </c>
      <c r="K25" s="359">
        <v>1269.7289999999998</v>
      </c>
      <c r="L25" s="359">
        <v>1194.346</v>
      </c>
      <c r="M25" s="359">
        <v>1003.632</v>
      </c>
      <c r="N25" s="359">
        <v>960.941</v>
      </c>
      <c r="O25" s="359">
        <v>883.318</v>
      </c>
      <c r="P25" s="665">
        <f t="shared" si="0"/>
        <v>-8.077811228785123</v>
      </c>
    </row>
    <row r="26" spans="1:16" ht="12.75">
      <c r="A26" s="204">
        <v>20</v>
      </c>
      <c r="B26" s="94"/>
      <c r="C26" s="95" t="s">
        <v>19</v>
      </c>
      <c r="D26" s="96" t="s">
        <v>195</v>
      </c>
      <c r="E26" s="361">
        <v>771.6785</v>
      </c>
      <c r="F26" s="361">
        <v>811.8425</v>
      </c>
      <c r="G26" s="361">
        <v>840.86775</v>
      </c>
      <c r="H26" s="361">
        <v>863.88</v>
      </c>
      <c r="I26" s="361">
        <v>824.217</v>
      </c>
      <c r="J26" s="361">
        <v>891.49675</v>
      </c>
      <c r="K26" s="361">
        <v>913.885</v>
      </c>
      <c r="L26" s="361">
        <v>921.772</v>
      </c>
      <c r="M26" s="361">
        <v>867.716</v>
      </c>
      <c r="N26" s="361">
        <v>828.935</v>
      </c>
      <c r="O26" s="361">
        <v>840.168</v>
      </c>
      <c r="P26" s="666">
        <f t="shared" si="0"/>
        <v>1.3551122826277293</v>
      </c>
    </row>
    <row r="27" spans="1:16" ht="12.75">
      <c r="A27" s="204">
        <v>21</v>
      </c>
      <c r="B27" s="271"/>
      <c r="C27" s="270" t="s">
        <v>454</v>
      </c>
      <c r="D27" s="272" t="s">
        <v>190</v>
      </c>
      <c r="E27" s="359">
        <v>583.737</v>
      </c>
      <c r="F27" s="359">
        <v>529.977</v>
      </c>
      <c r="G27" s="359">
        <v>461.83413334066</v>
      </c>
      <c r="H27" s="359">
        <v>181.58475</v>
      </c>
      <c r="I27" s="359">
        <v>233.7025</v>
      </c>
      <c r="J27" s="359">
        <v>486.6145</v>
      </c>
      <c r="K27" s="359">
        <v>555.6460000000001</v>
      </c>
      <c r="L27" s="359">
        <v>580.242</v>
      </c>
      <c r="M27" s="359">
        <v>618.95</v>
      </c>
      <c r="N27" s="359">
        <v>623.188</v>
      </c>
      <c r="O27" s="359">
        <v>821.806</v>
      </c>
      <c r="P27" s="665">
        <f t="shared" si="0"/>
        <v>31.8712812185087</v>
      </c>
    </row>
    <row r="28" spans="1:16" ht="12.75">
      <c r="A28" s="204">
        <v>22</v>
      </c>
      <c r="B28" s="94"/>
      <c r="C28" s="95" t="s">
        <v>147</v>
      </c>
      <c r="D28" s="96" t="s">
        <v>179</v>
      </c>
      <c r="E28" s="361">
        <v>210.3425</v>
      </c>
      <c r="F28" s="361">
        <v>222.04875</v>
      </c>
      <c r="G28" s="361">
        <v>306.942</v>
      </c>
      <c r="H28" s="361">
        <v>356.8845</v>
      </c>
      <c r="I28" s="361">
        <v>334.31575</v>
      </c>
      <c r="J28" s="361">
        <v>480.98075</v>
      </c>
      <c r="K28" s="361">
        <v>586.913</v>
      </c>
      <c r="L28" s="361">
        <v>556.392</v>
      </c>
      <c r="M28" s="361">
        <v>596.43</v>
      </c>
      <c r="N28" s="361">
        <v>676.381</v>
      </c>
      <c r="O28" s="361">
        <v>802.696</v>
      </c>
      <c r="P28" s="666">
        <f t="shared" si="0"/>
        <v>18.675125410086935</v>
      </c>
    </row>
    <row r="29" spans="1:16" ht="12.75">
      <c r="A29" s="204">
        <v>23</v>
      </c>
      <c r="B29" s="271"/>
      <c r="C29" s="270" t="s">
        <v>470</v>
      </c>
      <c r="D29" s="272" t="s">
        <v>177</v>
      </c>
      <c r="E29" s="359">
        <v>867.036</v>
      </c>
      <c r="F29" s="359">
        <v>1170.4335</v>
      </c>
      <c r="G29" s="359">
        <v>1444.655</v>
      </c>
      <c r="H29" s="359">
        <v>1405.3335</v>
      </c>
      <c r="I29" s="359">
        <v>607.48225</v>
      </c>
      <c r="J29" s="359">
        <v>548.056</v>
      </c>
      <c r="K29" s="359">
        <v>653.306</v>
      </c>
      <c r="L29" s="359">
        <v>675.403</v>
      </c>
      <c r="M29" s="359">
        <v>659.375</v>
      </c>
      <c r="N29" s="359">
        <v>663.271</v>
      </c>
      <c r="O29" s="359">
        <v>689.489</v>
      </c>
      <c r="P29" s="665">
        <f t="shared" si="0"/>
        <v>3.9528337587502023</v>
      </c>
    </row>
    <row r="30" spans="1:16" ht="12.75">
      <c r="A30" s="204">
        <v>24</v>
      </c>
      <c r="B30" s="94"/>
      <c r="C30" s="95" t="s">
        <v>257</v>
      </c>
      <c r="D30" s="96" t="s">
        <v>184</v>
      </c>
      <c r="E30" s="361">
        <v>613.11</v>
      </c>
      <c r="F30" s="361">
        <v>613.44</v>
      </c>
      <c r="G30" s="361">
        <v>675.6776068209131</v>
      </c>
      <c r="H30" s="361">
        <v>673.8955</v>
      </c>
      <c r="I30" s="361">
        <v>588.849</v>
      </c>
      <c r="J30" s="361">
        <v>661.9725</v>
      </c>
      <c r="K30" s="361">
        <v>664.025</v>
      </c>
      <c r="L30" s="361">
        <v>635.346</v>
      </c>
      <c r="M30" s="361">
        <v>626.825</v>
      </c>
      <c r="N30" s="361">
        <v>666.425</v>
      </c>
      <c r="O30" s="361">
        <v>681.926</v>
      </c>
      <c r="P30" s="666">
        <f t="shared" si="0"/>
        <v>2.3259931725250595</v>
      </c>
    </row>
    <row r="31" spans="1:16" ht="12.75">
      <c r="A31" s="204">
        <v>25</v>
      </c>
      <c r="B31" s="271"/>
      <c r="C31" s="270" t="s">
        <v>452</v>
      </c>
      <c r="D31" s="272" t="s">
        <v>176</v>
      </c>
      <c r="E31" s="359">
        <v>392.947</v>
      </c>
      <c r="F31" s="359">
        <v>458.73025</v>
      </c>
      <c r="G31" s="359">
        <v>611.94675</v>
      </c>
      <c r="H31" s="359">
        <v>610.944</v>
      </c>
      <c r="I31" s="359">
        <v>376.23875</v>
      </c>
      <c r="J31" s="359">
        <v>476.9815</v>
      </c>
      <c r="K31" s="359">
        <v>591.0630000000001</v>
      </c>
      <c r="L31" s="359">
        <v>658.7349999999999</v>
      </c>
      <c r="M31" s="359">
        <v>727.831</v>
      </c>
      <c r="N31" s="359">
        <v>937.245</v>
      </c>
      <c r="O31" s="359">
        <v>676.4429999999999</v>
      </c>
      <c r="P31" s="665">
        <f t="shared" si="0"/>
        <v>-27.826448794072007</v>
      </c>
    </row>
    <row r="32" spans="1:16" ht="12.75">
      <c r="A32" s="204">
        <v>26</v>
      </c>
      <c r="B32" s="94"/>
      <c r="C32" s="95" t="s">
        <v>211</v>
      </c>
      <c r="D32" s="96" t="s">
        <v>190</v>
      </c>
      <c r="E32" s="361">
        <v>461.3785</v>
      </c>
      <c r="F32" s="361">
        <v>482.43025</v>
      </c>
      <c r="G32" s="361">
        <v>528.8145</v>
      </c>
      <c r="H32" s="361">
        <v>216.054</v>
      </c>
      <c r="I32" s="361">
        <v>425.62</v>
      </c>
      <c r="J32" s="361">
        <v>369.862</v>
      </c>
      <c r="K32" s="361">
        <v>452.64099999999996</v>
      </c>
      <c r="L32" s="361">
        <v>412.419</v>
      </c>
      <c r="M32" s="361">
        <v>513.094</v>
      </c>
      <c r="N32" s="361">
        <v>401.38</v>
      </c>
      <c r="O32" s="361">
        <v>652.7959999999999</v>
      </c>
      <c r="P32" s="666">
        <f t="shared" si="0"/>
        <v>62.63789924759578</v>
      </c>
    </row>
    <row r="33" spans="1:16" ht="12.75">
      <c r="A33" s="204">
        <v>27</v>
      </c>
      <c r="B33" s="271"/>
      <c r="C33" s="270" t="s">
        <v>127</v>
      </c>
      <c r="D33" s="272" t="s">
        <v>190</v>
      </c>
      <c r="E33" s="359">
        <v>182.712</v>
      </c>
      <c r="F33" s="359">
        <v>196.17225</v>
      </c>
      <c r="G33" s="359">
        <v>121.688049999994</v>
      </c>
      <c r="H33" s="359">
        <v>147.3825</v>
      </c>
      <c r="I33" s="359">
        <v>156.21875</v>
      </c>
      <c r="J33" s="359">
        <v>261.05425</v>
      </c>
      <c r="K33" s="359">
        <v>409.979</v>
      </c>
      <c r="L33" s="359">
        <v>427.13899999999995</v>
      </c>
      <c r="M33" s="359">
        <v>438.236</v>
      </c>
      <c r="N33" s="359">
        <v>618.094</v>
      </c>
      <c r="O33" s="359">
        <v>628.022</v>
      </c>
      <c r="P33" s="665">
        <f t="shared" si="0"/>
        <v>1.6062281788854023</v>
      </c>
    </row>
    <row r="34" spans="1:16" ht="12.75">
      <c r="A34" s="204">
        <v>28</v>
      </c>
      <c r="B34" s="94"/>
      <c r="C34" s="95" t="s">
        <v>141</v>
      </c>
      <c r="D34" s="96" t="s">
        <v>187</v>
      </c>
      <c r="E34" s="361">
        <v>862.8685</v>
      </c>
      <c r="F34" s="361">
        <v>898.6685</v>
      </c>
      <c r="G34" s="361">
        <v>956.11425</v>
      </c>
      <c r="H34" s="361">
        <v>894.39375</v>
      </c>
      <c r="I34" s="361">
        <v>443.46375</v>
      </c>
      <c r="J34" s="361">
        <v>531.9995</v>
      </c>
      <c r="K34" s="361">
        <v>572.748</v>
      </c>
      <c r="L34" s="361">
        <v>609.996</v>
      </c>
      <c r="M34" s="361">
        <v>605.531</v>
      </c>
      <c r="N34" s="361">
        <v>630.181</v>
      </c>
      <c r="O34" s="361">
        <v>627.87</v>
      </c>
      <c r="P34" s="666">
        <f t="shared" si="0"/>
        <v>-0.3667200375765134</v>
      </c>
    </row>
    <row r="35" spans="1:16" ht="12.75">
      <c r="A35" s="204">
        <v>29</v>
      </c>
      <c r="B35" s="271"/>
      <c r="C35" s="270" t="s">
        <v>335</v>
      </c>
      <c r="D35" s="272" t="s">
        <v>189</v>
      </c>
      <c r="E35" s="359">
        <v>590.1675</v>
      </c>
      <c r="F35" s="359">
        <v>680.6775</v>
      </c>
      <c r="G35" s="359">
        <v>744.1555</v>
      </c>
      <c r="H35" s="359">
        <v>676.5425</v>
      </c>
      <c r="I35" s="359">
        <v>548.466</v>
      </c>
      <c r="J35" s="359">
        <v>553.9765</v>
      </c>
      <c r="K35" s="359">
        <v>523.572</v>
      </c>
      <c r="L35" s="359">
        <v>526.739</v>
      </c>
      <c r="M35" s="359">
        <v>515.778</v>
      </c>
      <c r="N35" s="359">
        <v>569.219</v>
      </c>
      <c r="O35" s="359">
        <v>627.6759999999999</v>
      </c>
      <c r="P35" s="665">
        <f t="shared" si="0"/>
        <v>10.269685305655614</v>
      </c>
    </row>
    <row r="36" spans="1:16" ht="12.75">
      <c r="A36" s="204">
        <v>30</v>
      </c>
      <c r="B36" s="94"/>
      <c r="C36" s="95" t="s">
        <v>128</v>
      </c>
      <c r="D36" s="96" t="s">
        <v>186</v>
      </c>
      <c r="E36" s="361">
        <v>2.681</v>
      </c>
      <c r="F36" s="361">
        <v>0</v>
      </c>
      <c r="G36" s="361">
        <v>0</v>
      </c>
      <c r="H36" s="361">
        <v>0</v>
      </c>
      <c r="I36" s="361">
        <v>0</v>
      </c>
      <c r="J36" s="361">
        <v>0</v>
      </c>
      <c r="K36" s="361">
        <v>0</v>
      </c>
      <c r="L36" s="361">
        <v>20.132</v>
      </c>
      <c r="M36" s="361">
        <v>141.619</v>
      </c>
      <c r="N36" s="361">
        <v>126.716</v>
      </c>
      <c r="O36" s="361">
        <v>610.98</v>
      </c>
      <c r="P36" s="666">
        <f t="shared" si="0"/>
        <v>382.1648410619022</v>
      </c>
    </row>
    <row r="37" spans="1:16" ht="12.75">
      <c r="A37" s="204">
        <v>31</v>
      </c>
      <c r="B37" s="271"/>
      <c r="C37" s="270" t="s">
        <v>151</v>
      </c>
      <c r="D37" s="272" t="s">
        <v>182</v>
      </c>
      <c r="E37" s="359">
        <v>372.475</v>
      </c>
      <c r="F37" s="359">
        <v>355.18</v>
      </c>
      <c r="G37" s="359">
        <v>459.92</v>
      </c>
      <c r="H37" s="359">
        <v>242.041</v>
      </c>
      <c r="I37" s="359">
        <v>264.014</v>
      </c>
      <c r="J37" s="359">
        <v>289.224</v>
      </c>
      <c r="K37" s="359">
        <v>327.061</v>
      </c>
      <c r="L37" s="359">
        <v>359.26</v>
      </c>
      <c r="M37" s="359">
        <v>378.981</v>
      </c>
      <c r="N37" s="359">
        <v>451.24</v>
      </c>
      <c r="O37" s="359">
        <v>591.373</v>
      </c>
      <c r="P37" s="665">
        <f t="shared" si="0"/>
        <v>31.055092633631773</v>
      </c>
    </row>
    <row r="38" spans="1:16" ht="12.75">
      <c r="A38" s="204">
        <v>32</v>
      </c>
      <c r="B38" s="94"/>
      <c r="C38" s="95" t="s">
        <v>98</v>
      </c>
      <c r="D38" s="96" t="s">
        <v>193</v>
      </c>
      <c r="E38" s="361">
        <v>351.765</v>
      </c>
      <c r="F38" s="361">
        <v>378.23725</v>
      </c>
      <c r="G38" s="361">
        <v>433.71325</v>
      </c>
      <c r="H38" s="361">
        <v>450.1195</v>
      </c>
      <c r="I38" s="361">
        <v>450.1</v>
      </c>
      <c r="J38" s="361">
        <v>481.79025</v>
      </c>
      <c r="K38" s="361">
        <v>514.158</v>
      </c>
      <c r="L38" s="361">
        <v>632.8009999999999</v>
      </c>
      <c r="M38" s="361">
        <v>620.025</v>
      </c>
      <c r="N38" s="361">
        <v>627.137</v>
      </c>
      <c r="O38" s="361">
        <v>568.3480000000001</v>
      </c>
      <c r="P38" s="666">
        <f t="shared" si="0"/>
        <v>-9.374187777152343</v>
      </c>
    </row>
    <row r="39" spans="1:16" ht="12.75">
      <c r="A39" s="204">
        <v>33</v>
      </c>
      <c r="B39" s="271"/>
      <c r="C39" s="270" t="s">
        <v>489</v>
      </c>
      <c r="D39" s="272" t="s">
        <v>194</v>
      </c>
      <c r="E39" s="359">
        <v>376.51175</v>
      </c>
      <c r="F39" s="359">
        <v>460.62225</v>
      </c>
      <c r="G39" s="359">
        <v>576.46925</v>
      </c>
      <c r="H39" s="359">
        <v>627.14925</v>
      </c>
      <c r="I39" s="359">
        <v>349.169</v>
      </c>
      <c r="J39" s="359">
        <v>402.41975</v>
      </c>
      <c r="K39" s="359">
        <v>501.652</v>
      </c>
      <c r="L39" s="359">
        <v>531.762</v>
      </c>
      <c r="M39" s="359">
        <v>546.143</v>
      </c>
      <c r="N39" s="359">
        <v>518.423</v>
      </c>
      <c r="O39" s="359">
        <v>487.374</v>
      </c>
      <c r="P39" s="665">
        <f aca="true" t="shared" si="1" ref="P39:P56">O39/N39*100-100</f>
        <v>-5.9891247109020895</v>
      </c>
    </row>
    <row r="40" spans="1:16" ht="12.75">
      <c r="A40" s="204">
        <v>34</v>
      </c>
      <c r="B40" s="94"/>
      <c r="C40" s="95" t="s">
        <v>165</v>
      </c>
      <c r="D40" s="96" t="s">
        <v>193</v>
      </c>
      <c r="E40" s="361">
        <v>512.18075</v>
      </c>
      <c r="F40" s="361">
        <v>511.9705</v>
      </c>
      <c r="G40" s="361">
        <v>554.7735</v>
      </c>
      <c r="H40" s="361">
        <v>555.85025</v>
      </c>
      <c r="I40" s="361">
        <v>500.32175</v>
      </c>
      <c r="J40" s="361">
        <v>512.0215</v>
      </c>
      <c r="K40" s="361">
        <v>542.576</v>
      </c>
      <c r="L40" s="361">
        <v>486.52</v>
      </c>
      <c r="M40" s="361">
        <v>550.477</v>
      </c>
      <c r="N40" s="361">
        <v>502.847</v>
      </c>
      <c r="O40" s="361">
        <v>482.606</v>
      </c>
      <c r="P40" s="666">
        <f t="shared" si="1"/>
        <v>-4.02528005536476</v>
      </c>
    </row>
    <row r="41" spans="1:16" ht="12.75">
      <c r="A41" s="204">
        <v>35</v>
      </c>
      <c r="B41" s="271"/>
      <c r="C41" s="270" t="s">
        <v>164</v>
      </c>
      <c r="D41" s="272" t="s">
        <v>190</v>
      </c>
      <c r="E41" s="359">
        <v>196.021</v>
      </c>
      <c r="F41" s="359">
        <v>235.73325</v>
      </c>
      <c r="G41" s="359">
        <v>262.58425</v>
      </c>
      <c r="H41" s="359">
        <v>290.9725</v>
      </c>
      <c r="I41" s="359">
        <v>228.9565</v>
      </c>
      <c r="J41" s="359">
        <v>237.68975</v>
      </c>
      <c r="K41" s="359">
        <v>225.087</v>
      </c>
      <c r="L41" s="359">
        <v>272.764</v>
      </c>
      <c r="M41" s="359">
        <v>346.122</v>
      </c>
      <c r="N41" s="359">
        <v>371.687</v>
      </c>
      <c r="O41" s="359">
        <v>475.997</v>
      </c>
      <c r="P41" s="665">
        <f t="shared" si="1"/>
        <v>28.06393551563545</v>
      </c>
    </row>
    <row r="42" spans="1:16" ht="12.75">
      <c r="A42" s="204">
        <v>36</v>
      </c>
      <c r="B42" s="94"/>
      <c r="C42" s="95" t="s">
        <v>451</v>
      </c>
      <c r="D42" s="96" t="s">
        <v>181</v>
      </c>
      <c r="E42" s="361">
        <v>397.187</v>
      </c>
      <c r="F42" s="361">
        <v>426.69475</v>
      </c>
      <c r="G42" s="361">
        <v>502.00975</v>
      </c>
      <c r="H42" s="361">
        <v>458.4605</v>
      </c>
      <c r="I42" s="361">
        <v>384.70425</v>
      </c>
      <c r="J42" s="361">
        <v>446.3285</v>
      </c>
      <c r="K42" s="361">
        <v>431.35900000000004</v>
      </c>
      <c r="L42" s="361">
        <v>404.288</v>
      </c>
      <c r="M42" s="361">
        <v>405.83</v>
      </c>
      <c r="N42" s="361">
        <v>424.051</v>
      </c>
      <c r="O42" s="361">
        <v>445.17</v>
      </c>
      <c r="P42" s="666">
        <f t="shared" si="1"/>
        <v>4.980297181235301</v>
      </c>
    </row>
    <row r="43" spans="1:16" ht="12.75">
      <c r="A43" s="204">
        <v>37</v>
      </c>
      <c r="B43" s="271"/>
      <c r="C43" s="270" t="s">
        <v>336</v>
      </c>
      <c r="D43" s="272" t="s">
        <v>194</v>
      </c>
      <c r="E43" s="359">
        <v>460.1915</v>
      </c>
      <c r="F43" s="359">
        <v>419.587</v>
      </c>
      <c r="G43" s="359">
        <v>434.63175</v>
      </c>
      <c r="H43" s="359">
        <v>423.9575</v>
      </c>
      <c r="I43" s="359">
        <v>366.5625</v>
      </c>
      <c r="J43" s="359">
        <v>400.6875</v>
      </c>
      <c r="K43" s="359">
        <v>334.21</v>
      </c>
      <c r="L43" s="359">
        <v>360.977</v>
      </c>
      <c r="M43" s="359">
        <v>364.785</v>
      </c>
      <c r="N43" s="359">
        <v>369.294</v>
      </c>
      <c r="O43" s="359">
        <v>411.09400000000005</v>
      </c>
      <c r="P43" s="665">
        <f t="shared" si="1"/>
        <v>11.31889497256931</v>
      </c>
    </row>
    <row r="44" spans="1:16" ht="12.75">
      <c r="A44" s="204">
        <v>38</v>
      </c>
      <c r="B44" s="94"/>
      <c r="C44" s="95" t="s">
        <v>139</v>
      </c>
      <c r="D44" s="96" t="s">
        <v>185</v>
      </c>
      <c r="E44" s="361">
        <v>682.28625</v>
      </c>
      <c r="F44" s="361">
        <v>895.4855</v>
      </c>
      <c r="G44" s="361">
        <v>1190.9695</v>
      </c>
      <c r="H44" s="361">
        <v>1400.83725</v>
      </c>
      <c r="I44" s="361">
        <v>1466.90425</v>
      </c>
      <c r="J44" s="361">
        <v>1436.758</v>
      </c>
      <c r="K44" s="361">
        <v>1157.415</v>
      </c>
      <c r="L44" s="361">
        <v>930.1189999999999</v>
      </c>
      <c r="M44" s="361">
        <v>879.558</v>
      </c>
      <c r="N44" s="361">
        <v>880.475</v>
      </c>
      <c r="O44" s="361">
        <v>392.96399999999994</v>
      </c>
      <c r="P44" s="666">
        <f t="shared" si="1"/>
        <v>-55.36909054771573</v>
      </c>
    </row>
    <row r="45" spans="1:16" ht="12.75">
      <c r="A45" s="204">
        <v>39</v>
      </c>
      <c r="B45" s="271"/>
      <c r="C45" s="270" t="s">
        <v>338</v>
      </c>
      <c r="D45" s="272" t="s">
        <v>173</v>
      </c>
      <c r="E45" s="359">
        <v>157.8465</v>
      </c>
      <c r="F45" s="359">
        <v>168.4365</v>
      </c>
      <c r="G45" s="359">
        <v>206.663</v>
      </c>
      <c r="H45" s="359">
        <v>212.055</v>
      </c>
      <c r="I45" s="359">
        <v>179.82775</v>
      </c>
      <c r="J45" s="359">
        <v>254.55925</v>
      </c>
      <c r="K45" s="359">
        <v>303.00399999999996</v>
      </c>
      <c r="L45" s="359">
        <v>362.283</v>
      </c>
      <c r="M45" s="359">
        <v>381.005</v>
      </c>
      <c r="N45" s="359">
        <v>388.759</v>
      </c>
      <c r="O45" s="359">
        <v>355.417</v>
      </c>
      <c r="P45" s="665">
        <f t="shared" si="1"/>
        <v>-8.576521701105321</v>
      </c>
    </row>
    <row r="46" spans="1:16" ht="12.75">
      <c r="A46" s="204">
        <v>40</v>
      </c>
      <c r="B46" s="94"/>
      <c r="C46" s="95" t="s">
        <v>146</v>
      </c>
      <c r="D46" s="96" t="s">
        <v>174</v>
      </c>
      <c r="E46" s="361">
        <v>214.3215</v>
      </c>
      <c r="F46" s="361">
        <v>231.60325</v>
      </c>
      <c r="G46" s="361">
        <v>321.432</v>
      </c>
      <c r="H46" s="361">
        <v>373.263</v>
      </c>
      <c r="I46" s="361">
        <v>247.9955</v>
      </c>
      <c r="J46" s="361">
        <v>295.22575</v>
      </c>
      <c r="K46" s="361">
        <v>382.194</v>
      </c>
      <c r="L46" s="361">
        <v>381.37100000000004</v>
      </c>
      <c r="M46" s="361">
        <v>402.733</v>
      </c>
      <c r="N46" s="361">
        <v>450.184</v>
      </c>
      <c r="O46" s="361">
        <v>350.392</v>
      </c>
      <c r="P46" s="666">
        <f t="shared" si="1"/>
        <v>-22.166936186092798</v>
      </c>
    </row>
    <row r="47" spans="1:16" ht="12.75">
      <c r="A47" s="204">
        <v>41</v>
      </c>
      <c r="B47" s="271"/>
      <c r="C47" s="270" t="s">
        <v>254</v>
      </c>
      <c r="D47" s="272" t="s">
        <v>184</v>
      </c>
      <c r="E47" s="359">
        <v>137.50125</v>
      </c>
      <c r="F47" s="359">
        <v>133.84625</v>
      </c>
      <c r="G47" s="359">
        <v>153.92269870628502</v>
      </c>
      <c r="H47" s="359">
        <v>155.7975</v>
      </c>
      <c r="I47" s="359">
        <v>178.46725</v>
      </c>
      <c r="J47" s="359">
        <v>252.43875</v>
      </c>
      <c r="K47" s="359">
        <v>263.55899999999997</v>
      </c>
      <c r="L47" s="359">
        <v>252.68599999999998</v>
      </c>
      <c r="M47" s="359">
        <v>248.812</v>
      </c>
      <c r="N47" s="359">
        <v>303.951</v>
      </c>
      <c r="O47" s="359">
        <v>331.64500000000004</v>
      </c>
      <c r="P47" s="665">
        <f t="shared" si="1"/>
        <v>9.111337024717798</v>
      </c>
    </row>
    <row r="48" spans="1:16" ht="12.75">
      <c r="A48" s="204">
        <v>42</v>
      </c>
      <c r="B48" s="91"/>
      <c r="C48" s="92" t="s">
        <v>396</v>
      </c>
      <c r="D48" s="93" t="s">
        <v>187</v>
      </c>
      <c r="E48" s="358">
        <v>410.562</v>
      </c>
      <c r="F48" s="358">
        <v>377.963</v>
      </c>
      <c r="G48" s="358">
        <v>486.697</v>
      </c>
      <c r="H48" s="358">
        <v>397.788</v>
      </c>
      <c r="I48" s="358">
        <v>346.254</v>
      </c>
      <c r="J48" s="358">
        <v>329.843</v>
      </c>
      <c r="K48" s="358">
        <v>311.047</v>
      </c>
      <c r="L48" s="358">
        <v>284.716</v>
      </c>
      <c r="M48" s="358">
        <v>277.005</v>
      </c>
      <c r="N48" s="358">
        <v>290.661</v>
      </c>
      <c r="O48" s="358">
        <v>308.663</v>
      </c>
      <c r="P48" s="664">
        <f t="shared" si="1"/>
        <v>6.193469368095478</v>
      </c>
    </row>
    <row r="49" spans="1:16" ht="12.75">
      <c r="A49" s="204">
        <v>43</v>
      </c>
      <c r="B49" s="271"/>
      <c r="C49" s="270" t="s">
        <v>453</v>
      </c>
      <c r="D49" s="272" t="s">
        <v>169</v>
      </c>
      <c r="E49" s="359">
        <v>320.778</v>
      </c>
      <c r="F49" s="359">
        <v>360.8055</v>
      </c>
      <c r="G49" s="359">
        <v>377.0395</v>
      </c>
      <c r="H49" s="359">
        <v>416.96675</v>
      </c>
      <c r="I49" s="359">
        <v>353.6785</v>
      </c>
      <c r="J49" s="359">
        <v>332.4565</v>
      </c>
      <c r="K49" s="359">
        <v>338.418</v>
      </c>
      <c r="L49" s="359">
        <v>301.601</v>
      </c>
      <c r="M49" s="359">
        <v>272.137</v>
      </c>
      <c r="N49" s="359">
        <v>300.209</v>
      </c>
      <c r="O49" s="359">
        <v>308.372</v>
      </c>
      <c r="P49" s="665">
        <f t="shared" si="1"/>
        <v>2.719105689702843</v>
      </c>
    </row>
    <row r="50" spans="1:16" ht="12.75">
      <c r="A50" s="204">
        <v>44</v>
      </c>
      <c r="B50" s="94"/>
      <c r="C50" s="95" t="s">
        <v>212</v>
      </c>
      <c r="D50" s="96" t="s">
        <v>188</v>
      </c>
      <c r="E50" s="361">
        <v>201.568</v>
      </c>
      <c r="F50" s="361">
        <v>201.615</v>
      </c>
      <c r="G50" s="361">
        <v>194.777</v>
      </c>
      <c r="H50" s="361">
        <v>214.345</v>
      </c>
      <c r="I50" s="361">
        <v>211.974</v>
      </c>
      <c r="J50" s="361">
        <v>200.826</v>
      </c>
      <c r="K50" s="361">
        <v>270.981</v>
      </c>
      <c r="L50" s="361">
        <v>229.33599999999998</v>
      </c>
      <c r="M50" s="361">
        <v>269.536</v>
      </c>
      <c r="N50" s="361">
        <v>276.185</v>
      </c>
      <c r="O50" s="361">
        <v>292.137</v>
      </c>
      <c r="P50" s="666">
        <f t="shared" si="1"/>
        <v>5.775838658869972</v>
      </c>
    </row>
    <row r="51" spans="1:16" ht="12.75">
      <c r="A51" s="204">
        <v>45</v>
      </c>
      <c r="B51" s="271"/>
      <c r="C51" s="270" t="s">
        <v>469</v>
      </c>
      <c r="D51" s="272" t="s">
        <v>184</v>
      </c>
      <c r="E51" s="359">
        <v>152.701</v>
      </c>
      <c r="F51" s="359">
        <v>137.275</v>
      </c>
      <c r="G51" s="359">
        <v>144.735</v>
      </c>
      <c r="H51" s="359">
        <v>160.077</v>
      </c>
      <c r="I51" s="359">
        <v>133.264</v>
      </c>
      <c r="J51" s="359">
        <v>109.55</v>
      </c>
      <c r="K51" s="359">
        <v>125.58000000000001</v>
      </c>
      <c r="L51" s="359">
        <v>173.31300000000002</v>
      </c>
      <c r="M51" s="359">
        <v>151.894</v>
      </c>
      <c r="N51" s="359">
        <v>229.753</v>
      </c>
      <c r="O51" s="359">
        <v>288.866</v>
      </c>
      <c r="P51" s="665">
        <f t="shared" si="1"/>
        <v>25.728934986703123</v>
      </c>
    </row>
    <row r="52" spans="1:16" ht="12.75">
      <c r="A52" s="204">
        <v>46</v>
      </c>
      <c r="B52" s="94"/>
      <c r="C52" s="95" t="s">
        <v>255</v>
      </c>
      <c r="D52" s="96" t="s">
        <v>184</v>
      </c>
      <c r="E52" s="361">
        <v>207.253</v>
      </c>
      <c r="F52" s="361">
        <v>261.6235</v>
      </c>
      <c r="G52" s="361">
        <v>256.88494217136497</v>
      </c>
      <c r="H52" s="361">
        <v>274.37325</v>
      </c>
      <c r="I52" s="361">
        <v>231.81125</v>
      </c>
      <c r="J52" s="361">
        <v>216.58175</v>
      </c>
      <c r="K52" s="361">
        <v>245.045</v>
      </c>
      <c r="L52" s="361">
        <v>263.707</v>
      </c>
      <c r="M52" s="361">
        <v>260.619</v>
      </c>
      <c r="N52" s="361">
        <v>258.416</v>
      </c>
      <c r="O52" s="361">
        <v>244.40200000000002</v>
      </c>
      <c r="P52" s="666">
        <f t="shared" si="1"/>
        <v>-5.42303882112563</v>
      </c>
    </row>
    <row r="53" spans="1:16" ht="12.75">
      <c r="A53" s="204">
        <v>47</v>
      </c>
      <c r="B53" s="271"/>
      <c r="C53" s="270" t="s">
        <v>486</v>
      </c>
      <c r="D53" s="272" t="s">
        <v>184</v>
      </c>
      <c r="E53" s="359">
        <v>251.684</v>
      </c>
      <c r="F53" s="359">
        <v>267.166</v>
      </c>
      <c r="G53" s="359">
        <v>303.153</v>
      </c>
      <c r="H53" s="359">
        <v>262.32</v>
      </c>
      <c r="I53" s="359">
        <v>181.956</v>
      </c>
      <c r="J53" s="359">
        <v>202.1185</v>
      </c>
      <c r="K53" s="359">
        <v>219.70000000000002</v>
      </c>
      <c r="L53" s="359">
        <v>239.64100000000002</v>
      </c>
      <c r="M53" s="359">
        <v>254.511</v>
      </c>
      <c r="N53" s="359">
        <v>228.881</v>
      </c>
      <c r="O53" s="359">
        <v>237.893</v>
      </c>
      <c r="P53" s="665">
        <f t="shared" si="1"/>
        <v>3.93741726049781</v>
      </c>
    </row>
    <row r="54" spans="1:16" ht="12.75">
      <c r="A54" s="204">
        <v>48</v>
      </c>
      <c r="B54" s="94"/>
      <c r="C54" s="95" t="s">
        <v>487</v>
      </c>
      <c r="D54" s="96" t="s">
        <v>194</v>
      </c>
      <c r="E54" s="361">
        <v>118.557</v>
      </c>
      <c r="F54" s="361">
        <v>168.65</v>
      </c>
      <c r="G54" s="361">
        <v>174.866</v>
      </c>
      <c r="H54" s="361">
        <v>171.064</v>
      </c>
      <c r="I54" s="361">
        <v>143.139</v>
      </c>
      <c r="J54" s="361">
        <v>160.649</v>
      </c>
      <c r="K54" s="361">
        <v>189.778</v>
      </c>
      <c r="L54" s="361">
        <v>206.315</v>
      </c>
      <c r="M54" s="361">
        <v>231.737</v>
      </c>
      <c r="N54" s="361">
        <v>250.708</v>
      </c>
      <c r="O54" s="361">
        <v>235.01800000000003</v>
      </c>
      <c r="P54" s="666">
        <f t="shared" si="1"/>
        <v>-6.258276560779862</v>
      </c>
    </row>
    <row r="55" spans="1:16" ht="12.75">
      <c r="A55" s="204">
        <v>49</v>
      </c>
      <c r="B55" s="271"/>
      <c r="C55" s="270" t="s">
        <v>488</v>
      </c>
      <c r="D55" s="272" t="s">
        <v>187</v>
      </c>
      <c r="E55" s="359">
        <v>43.773</v>
      </c>
      <c r="F55" s="359">
        <v>71.66</v>
      </c>
      <c r="G55" s="359">
        <v>101.929</v>
      </c>
      <c r="H55" s="359">
        <v>88.208</v>
      </c>
      <c r="I55" s="359">
        <v>67.075</v>
      </c>
      <c r="J55" s="359">
        <v>103.956</v>
      </c>
      <c r="K55" s="359">
        <v>130.963</v>
      </c>
      <c r="L55" s="359">
        <v>160.934</v>
      </c>
      <c r="M55" s="359">
        <v>193.969</v>
      </c>
      <c r="N55" s="359">
        <v>206.551</v>
      </c>
      <c r="O55" s="359">
        <v>214.639</v>
      </c>
      <c r="P55" s="665">
        <f t="shared" si="1"/>
        <v>3.9157399383203284</v>
      </c>
    </row>
    <row r="56" spans="1:16" ht="12.75">
      <c r="A56" s="204">
        <v>50</v>
      </c>
      <c r="B56" s="215"/>
      <c r="C56" s="749" t="s">
        <v>143</v>
      </c>
      <c r="D56" s="750" t="s">
        <v>190</v>
      </c>
      <c r="E56" s="539">
        <v>152.831</v>
      </c>
      <c r="F56" s="539">
        <v>144.75</v>
      </c>
      <c r="G56" s="539">
        <v>184.195</v>
      </c>
      <c r="H56" s="539">
        <v>202.655</v>
      </c>
      <c r="I56" s="539">
        <v>218.222</v>
      </c>
      <c r="J56" s="539">
        <v>142.337</v>
      </c>
      <c r="K56" s="539">
        <v>102.257</v>
      </c>
      <c r="L56" s="539">
        <v>191.827</v>
      </c>
      <c r="M56" s="539">
        <v>203.455</v>
      </c>
      <c r="N56" s="539">
        <v>177.045</v>
      </c>
      <c r="O56" s="539">
        <v>210.247</v>
      </c>
      <c r="P56" s="751">
        <f t="shared" si="1"/>
        <v>18.75342427066566</v>
      </c>
    </row>
    <row r="58" ht="12.75">
      <c r="C58" s="20" t="s">
        <v>490</v>
      </c>
    </row>
    <row r="79" spans="5:6" ht="409.5">
      <c r="E79" s="264" t="s">
        <v>484</v>
      </c>
      <c r="F79" s="265">
        <v>42817.68823483796</v>
      </c>
    </row>
    <row r="80" spans="5:6" ht="409.5">
      <c r="E80" s="264" t="s">
        <v>503</v>
      </c>
      <c r="F80" s="264" t="s">
        <v>485</v>
      </c>
    </row>
    <row r="81" ht="409.5"/>
    <row r="82" spans="5:6" ht="409.5">
      <c r="E82" s="264" t="s">
        <v>505</v>
      </c>
      <c r="F82" s="264" t="s">
        <v>213</v>
      </c>
    </row>
    <row r="83" spans="5:6" ht="409.5">
      <c r="E83" s="264" t="s">
        <v>516</v>
      </c>
      <c r="F83" s="264" t="s">
        <v>213</v>
      </c>
    </row>
    <row r="84" spans="5:6" ht="409.5">
      <c r="E84" s="264" t="s">
        <v>517</v>
      </c>
      <c r="F84" s="264" t="s">
        <v>518</v>
      </c>
    </row>
    <row r="85" spans="5:6" ht="409.5">
      <c r="E85" s="264" t="s">
        <v>482</v>
      </c>
      <c r="F85" s="264" t="s">
        <v>606</v>
      </c>
    </row>
    <row r="86" spans="5:6" ht="409.5">
      <c r="E86" s="264" t="s">
        <v>504</v>
      </c>
      <c r="F86" s="264" t="s">
        <v>213</v>
      </c>
    </row>
    <row r="88" spans="5:15" ht="409.5">
      <c r="E88" t="s">
        <v>478</v>
      </c>
      <c r="F88">
        <v>2005</v>
      </c>
      <c r="G88">
        <v>2006</v>
      </c>
      <c r="H88">
        <v>2007</v>
      </c>
      <c r="I88">
        <v>2008</v>
      </c>
      <c r="J88">
        <v>2009</v>
      </c>
      <c r="K88">
        <v>2010</v>
      </c>
      <c r="L88">
        <v>2011</v>
      </c>
      <c r="M88">
        <v>2012</v>
      </c>
      <c r="N88">
        <v>2013</v>
      </c>
      <c r="O88">
        <v>2014</v>
      </c>
    </row>
    <row r="89" spans="5:15" ht="409.5">
      <c r="E89" t="s">
        <v>128</v>
      </c>
      <c r="F89" s="748">
        <v>2.681</v>
      </c>
      <c r="G89" s="748">
        <v>0</v>
      </c>
      <c r="H89" s="748">
        <v>0</v>
      </c>
      <c r="I89" s="748">
        <v>0</v>
      </c>
      <c r="J89" s="748">
        <v>0</v>
      </c>
      <c r="K89" s="748">
        <v>0</v>
      </c>
      <c r="L89" s="748">
        <v>0</v>
      </c>
      <c r="M89" s="748">
        <v>20.132</v>
      </c>
      <c r="N89" s="748">
        <v>141.619</v>
      </c>
      <c r="O89" s="748">
        <v>126.716</v>
      </c>
    </row>
    <row r="90" spans="5:15" ht="409.5">
      <c r="E90" t="s">
        <v>488</v>
      </c>
      <c r="F90" s="748">
        <v>43.773</v>
      </c>
      <c r="G90" s="748">
        <v>71.66</v>
      </c>
      <c r="H90" s="748">
        <v>101.929</v>
      </c>
      <c r="I90" s="748">
        <v>88.208</v>
      </c>
      <c r="J90" s="748">
        <v>67.075</v>
      </c>
      <c r="K90" s="748">
        <v>103.956</v>
      </c>
      <c r="L90" s="748">
        <v>130.963</v>
      </c>
      <c r="M90" s="748">
        <v>160.934</v>
      </c>
      <c r="N90" s="748">
        <v>193.969</v>
      </c>
      <c r="O90" s="748">
        <v>206.551</v>
      </c>
    </row>
    <row r="91" spans="5:15" ht="409.5">
      <c r="E91" t="s">
        <v>143</v>
      </c>
      <c r="F91" s="748">
        <v>152.831</v>
      </c>
      <c r="G91" s="748">
        <v>144.75</v>
      </c>
      <c r="H91" s="748">
        <v>184.195</v>
      </c>
      <c r="I91" s="748">
        <v>202.655</v>
      </c>
      <c r="J91" s="748">
        <v>218.222</v>
      </c>
      <c r="K91" s="748">
        <v>142.337</v>
      </c>
      <c r="L91" s="748">
        <v>102.257</v>
      </c>
      <c r="M91" s="748">
        <v>191.827</v>
      </c>
      <c r="N91" s="748">
        <v>203.455</v>
      </c>
      <c r="O91" s="748">
        <v>177.045</v>
      </c>
    </row>
    <row r="95" ht="409.5"/>
  </sheetData>
  <sheetProtection/>
  <mergeCells count="5">
    <mergeCell ref="B1:C1"/>
    <mergeCell ref="A4:A6"/>
    <mergeCell ref="C4:C5"/>
    <mergeCell ref="B2:P2"/>
    <mergeCell ref="C3:P3"/>
  </mergeCells>
  <printOptions horizontalCentered="1"/>
  <pageMargins left="0.6692913385826772" right="0.6692913385826772" top="0.5118110236220472" bottom="0.2755905511811024" header="0" footer="0"/>
  <pageSetup horizontalDpi="600" verticalDpi="600" orientation="landscape" paperSize="9" scale="70" r:id="rId1"/>
</worksheet>
</file>

<file path=xl/worksheets/sheet15.xml><?xml version="1.0" encoding="utf-8"?>
<worksheet xmlns="http://schemas.openxmlformats.org/spreadsheetml/2006/main" xmlns:r="http://schemas.openxmlformats.org/officeDocument/2006/relationships">
  <sheetPr codeName="Sheet52"/>
  <dimension ref="A1:Y32"/>
  <sheetViews>
    <sheetView tabSelected="1" zoomScalePageLayoutView="0" workbookViewId="0" topLeftCell="A1">
      <selection activeCell="L11" sqref="L11"/>
    </sheetView>
  </sheetViews>
  <sheetFormatPr defaultColWidth="9.140625" defaultRowHeight="12.75"/>
  <cols>
    <col min="1" max="1" width="3.00390625" style="0" customWidth="1"/>
    <col min="2" max="2" width="5.7109375" style="0" customWidth="1"/>
  </cols>
  <sheetData>
    <row r="1" spans="9:11" ht="14.25" customHeight="1">
      <c r="I1" s="32" t="s">
        <v>420</v>
      </c>
      <c r="J1" s="32"/>
      <c r="K1" s="32"/>
    </row>
    <row r="2" spans="1:11" ht="30" customHeight="1">
      <c r="A2" s="149"/>
      <c r="B2" s="922" t="s">
        <v>284</v>
      </c>
      <c r="C2" s="922"/>
      <c r="D2" s="922"/>
      <c r="E2" s="922"/>
      <c r="F2" s="922"/>
      <c r="G2" s="922"/>
      <c r="H2" s="922"/>
      <c r="I2" s="922"/>
      <c r="J2" s="149"/>
      <c r="K2" s="149"/>
    </row>
    <row r="3" spans="2:9" ht="24.75" customHeight="1">
      <c r="B3" s="842" t="s">
        <v>285</v>
      </c>
      <c r="C3" s="919"/>
      <c r="D3" s="919"/>
      <c r="E3" s="919"/>
      <c r="F3" s="919"/>
      <c r="G3" s="919"/>
      <c r="H3" s="919"/>
      <c r="I3" s="923"/>
    </row>
    <row r="4" spans="2:9" ht="15" customHeight="1">
      <c r="B4" s="974" t="s">
        <v>152</v>
      </c>
      <c r="C4" s="975" t="s">
        <v>267</v>
      </c>
      <c r="D4" s="976"/>
      <c r="E4" s="976"/>
      <c r="F4" s="977"/>
      <c r="G4" s="975" t="s">
        <v>11</v>
      </c>
      <c r="H4" s="976"/>
      <c r="I4" s="977"/>
    </row>
    <row r="5" spans="2:9" ht="15" customHeight="1">
      <c r="B5" s="978"/>
      <c r="C5" s="979"/>
      <c r="D5" s="980"/>
      <c r="E5" s="824"/>
      <c r="F5" s="824"/>
      <c r="G5" s="890" t="s">
        <v>480</v>
      </c>
      <c r="H5" s="891"/>
      <c r="I5" s="892"/>
    </row>
    <row r="6" spans="2:9" ht="14.25" customHeight="1">
      <c r="B6" s="978"/>
      <c r="C6" s="981"/>
      <c r="D6" s="927" t="s">
        <v>552</v>
      </c>
      <c r="E6" s="928"/>
      <c r="F6" s="929"/>
      <c r="G6" s="930" t="s">
        <v>153</v>
      </c>
      <c r="H6" s="932" t="s">
        <v>548</v>
      </c>
      <c r="I6" s="934" t="s">
        <v>154</v>
      </c>
    </row>
    <row r="7" spans="2:9" ht="38.25" customHeight="1">
      <c r="B7" s="982"/>
      <c r="C7" s="333" t="s">
        <v>553</v>
      </c>
      <c r="D7" s="533" t="s">
        <v>549</v>
      </c>
      <c r="E7" s="534" t="s">
        <v>550</v>
      </c>
      <c r="F7" s="534" t="s">
        <v>551</v>
      </c>
      <c r="G7" s="931"/>
      <c r="H7" s="933"/>
      <c r="I7" s="935"/>
    </row>
    <row r="8" spans="2:9" ht="12.75" customHeight="1">
      <c r="B8" s="983">
        <v>1990</v>
      </c>
      <c r="C8" s="984">
        <v>18.68</v>
      </c>
      <c r="D8" s="985">
        <v>0.01</v>
      </c>
      <c r="E8" s="985">
        <v>0.6799999999999999</v>
      </c>
      <c r="F8" s="985">
        <v>0.31</v>
      </c>
      <c r="G8" s="986">
        <v>0.20434677161069192</v>
      </c>
      <c r="H8" s="987">
        <v>0.18106900599225426</v>
      </c>
      <c r="I8" s="988">
        <v>0.6145842223970538</v>
      </c>
    </row>
    <row r="9" spans="2:9" ht="12.75" customHeight="1">
      <c r="B9" s="326">
        <v>1995</v>
      </c>
      <c r="C9" s="989">
        <v>24.97</v>
      </c>
      <c r="D9" s="990">
        <v>0.02</v>
      </c>
      <c r="E9" s="990">
        <v>0.56</v>
      </c>
      <c r="F9" s="990">
        <v>0.42</v>
      </c>
      <c r="G9" s="991">
        <v>0.1386863889501066</v>
      </c>
      <c r="H9" s="992">
        <v>0.19336570580995985</v>
      </c>
      <c r="I9" s="993">
        <v>0.6679479052399335</v>
      </c>
    </row>
    <row r="10" spans="2:11" ht="12.75" customHeight="1">
      <c r="B10" s="326">
        <v>2000</v>
      </c>
      <c r="C10" s="989">
        <v>35.18</v>
      </c>
      <c r="D10" s="990">
        <v>0.02</v>
      </c>
      <c r="E10" s="990">
        <v>0.71</v>
      </c>
      <c r="F10" s="990">
        <v>0.27</v>
      </c>
      <c r="G10" s="991">
        <v>0.0875794073628215</v>
      </c>
      <c r="H10" s="992">
        <v>0.2340636234972589</v>
      </c>
      <c r="I10" s="993">
        <v>0.6783569691399197</v>
      </c>
      <c r="J10" s="532"/>
      <c r="K10" s="532"/>
    </row>
    <row r="11" spans="2:11" ht="12.75" customHeight="1">
      <c r="B11" s="326">
        <v>2005</v>
      </c>
      <c r="C11" s="989">
        <v>38.84</v>
      </c>
      <c r="D11" s="990">
        <v>0.03</v>
      </c>
      <c r="E11" s="990">
        <v>0.63</v>
      </c>
      <c r="F11" s="990">
        <v>0.34</v>
      </c>
      <c r="G11" s="991">
        <v>0.06684179837148674</v>
      </c>
      <c r="H11" s="992">
        <v>0.12845161844237765</v>
      </c>
      <c r="I11" s="993">
        <v>0.8047065831861356</v>
      </c>
      <c r="J11" s="532"/>
      <c r="K11" s="532"/>
    </row>
    <row r="12" spans="2:11" ht="12.75" customHeight="1">
      <c r="B12" s="994">
        <v>2006</v>
      </c>
      <c r="C12" s="989">
        <v>45.39</v>
      </c>
      <c r="D12" s="990">
        <v>0.03</v>
      </c>
      <c r="E12" s="990">
        <v>0.53</v>
      </c>
      <c r="F12" s="990">
        <v>0.44</v>
      </c>
      <c r="G12" s="991">
        <v>0.07351666874559148</v>
      </c>
      <c r="H12" s="992">
        <v>0.14054819591640294</v>
      </c>
      <c r="I12" s="993">
        <v>0.7859351353380056</v>
      </c>
      <c r="J12" s="532"/>
      <c r="K12" s="532"/>
    </row>
    <row r="13" spans="2:11" ht="12.75" customHeight="1">
      <c r="B13" s="994">
        <v>2007</v>
      </c>
      <c r="C13" s="989">
        <v>46.07</v>
      </c>
      <c r="D13" s="990">
        <v>0.03</v>
      </c>
      <c r="E13" s="990">
        <v>0.5599999999999999</v>
      </c>
      <c r="F13" s="990">
        <v>0.41</v>
      </c>
      <c r="G13" s="991">
        <v>0.07484056963776649</v>
      </c>
      <c r="H13" s="992">
        <v>0.13204989732579678</v>
      </c>
      <c r="I13" s="993">
        <v>0.7931095330364367</v>
      </c>
      <c r="J13" s="532"/>
      <c r="K13" s="532"/>
    </row>
    <row r="14" spans="2:11" ht="12.75" customHeight="1">
      <c r="B14" s="994">
        <v>2008</v>
      </c>
      <c r="C14" s="989">
        <v>45.97</v>
      </c>
      <c r="D14" s="990">
        <v>0.03</v>
      </c>
      <c r="E14" s="990">
        <v>0.52</v>
      </c>
      <c r="F14" s="990">
        <v>0.45</v>
      </c>
      <c r="G14" s="991">
        <v>0.08237759318779479</v>
      </c>
      <c r="H14" s="992">
        <v>0.14323830195767417</v>
      </c>
      <c r="I14" s="993">
        <v>0.774384104854531</v>
      </c>
      <c r="J14" s="532"/>
      <c r="K14" s="532"/>
    </row>
    <row r="15" spans="2:11" ht="12.75" customHeight="1">
      <c r="B15" s="994">
        <v>2009</v>
      </c>
      <c r="C15" s="989">
        <v>38.9</v>
      </c>
      <c r="D15" s="990">
        <v>0.04</v>
      </c>
      <c r="E15" s="990">
        <v>0.52</v>
      </c>
      <c r="F15" s="990">
        <v>0.44</v>
      </c>
      <c r="G15" s="991">
        <v>0.07798892188298893</v>
      </c>
      <c r="H15" s="992">
        <v>0.1475970506136749</v>
      </c>
      <c r="I15" s="993">
        <v>0.7744140275033362</v>
      </c>
      <c r="J15" s="532"/>
      <c r="K15" s="532"/>
    </row>
    <row r="16" spans="2:11" ht="12.75" customHeight="1">
      <c r="B16" s="994">
        <v>2010</v>
      </c>
      <c r="C16" s="989">
        <v>42.37</v>
      </c>
      <c r="D16" s="990">
        <v>0.05</v>
      </c>
      <c r="E16" s="990">
        <v>0.58</v>
      </c>
      <c r="F16" s="990">
        <v>0.37</v>
      </c>
      <c r="G16" s="991">
        <v>0.09926770080488573</v>
      </c>
      <c r="H16" s="992">
        <v>0.14789573273636406</v>
      </c>
      <c r="I16" s="993">
        <v>0.7528365664587501</v>
      </c>
      <c r="J16" s="532"/>
      <c r="K16" s="532"/>
    </row>
    <row r="17" spans="2:25" ht="12.75" customHeight="1" thickBot="1">
      <c r="B17" s="994">
        <v>2011</v>
      </c>
      <c r="C17" s="995">
        <v>42.58</v>
      </c>
      <c r="D17" s="996">
        <v>0.07</v>
      </c>
      <c r="E17" s="990">
        <v>0.56</v>
      </c>
      <c r="F17" s="990">
        <v>0.37</v>
      </c>
      <c r="G17" s="991">
        <v>0.10357180942373516</v>
      </c>
      <c r="H17" s="992">
        <v>0.1386052055264828</v>
      </c>
      <c r="I17" s="993">
        <v>0.757822985049782</v>
      </c>
      <c r="J17" s="532"/>
      <c r="K17" s="532"/>
      <c r="L17" s="748"/>
      <c r="M17" s="748"/>
      <c r="N17" s="748"/>
      <c r="O17" s="748"/>
      <c r="P17" s="748"/>
      <c r="Q17" s="748"/>
      <c r="R17" s="748"/>
      <c r="S17" s="748"/>
      <c r="T17" s="748"/>
      <c r="U17" s="748"/>
      <c r="V17" s="748"/>
      <c r="W17" s="748"/>
      <c r="X17" s="748"/>
      <c r="Y17" s="748"/>
    </row>
    <row r="18" spans="2:11" ht="12.75" customHeight="1" thickTop="1">
      <c r="B18" s="997">
        <v>2012</v>
      </c>
      <c r="C18" s="998">
        <v>39.09</v>
      </c>
      <c r="D18" s="999">
        <v>0.03</v>
      </c>
      <c r="E18" s="1000">
        <v>0.59</v>
      </c>
      <c r="F18" s="1000">
        <v>0.38</v>
      </c>
      <c r="G18" s="1001">
        <v>0.13189489116201392</v>
      </c>
      <c r="H18" s="1002">
        <v>0.05067837916484796</v>
      </c>
      <c r="I18" s="1003">
        <v>0.8174267296731381</v>
      </c>
      <c r="J18" s="532"/>
      <c r="K18" s="532"/>
    </row>
    <row r="19" spans="2:11" ht="12.75" customHeight="1">
      <c r="B19" s="994">
        <v>2013</v>
      </c>
      <c r="C19" s="995">
        <v>40.74</v>
      </c>
      <c r="D19" s="996">
        <v>0.02</v>
      </c>
      <c r="E19" s="990">
        <v>0.6</v>
      </c>
      <c r="F19" s="990">
        <v>0.38</v>
      </c>
      <c r="G19" s="1004">
        <v>0.14188930251894405</v>
      </c>
      <c r="H19" s="992">
        <v>0.05159356752773106</v>
      </c>
      <c r="I19" s="993">
        <v>0.8065171299533249</v>
      </c>
      <c r="J19" s="532"/>
      <c r="K19" s="532"/>
    </row>
    <row r="20" spans="2:11" ht="12.75" customHeight="1">
      <c r="B20" s="994">
        <v>2014</v>
      </c>
      <c r="C20" s="995">
        <v>52.17</v>
      </c>
      <c r="D20" s="996">
        <v>0.02</v>
      </c>
      <c r="E20" s="990">
        <v>0.53</v>
      </c>
      <c r="F20" s="990">
        <v>0.45</v>
      </c>
      <c r="G20" s="1004">
        <v>0.12861867934739818</v>
      </c>
      <c r="H20" s="992">
        <v>0.05466047383925272</v>
      </c>
      <c r="I20" s="993">
        <v>0.8167208468133491</v>
      </c>
      <c r="J20" s="532"/>
      <c r="K20" s="532"/>
    </row>
    <row r="21" spans="2:11" ht="12.75" customHeight="1">
      <c r="B21" s="994">
        <v>2015</v>
      </c>
      <c r="C21" s="995">
        <v>54.98</v>
      </c>
      <c r="D21" s="996">
        <v>0.01</v>
      </c>
      <c r="E21" s="990">
        <v>0.5</v>
      </c>
      <c r="F21" s="990">
        <v>0.49</v>
      </c>
      <c r="G21" s="1004">
        <v>0.1345590616595559</v>
      </c>
      <c r="H21" s="992">
        <v>0.05124438530534083</v>
      </c>
      <c r="I21" s="993">
        <v>0.8140064630591813</v>
      </c>
      <c r="J21" s="532"/>
      <c r="K21" s="532"/>
    </row>
    <row r="22" spans="2:11" ht="12.75" customHeight="1">
      <c r="B22" s="1005">
        <v>2016</v>
      </c>
      <c r="C22" s="1006">
        <v>56.65</v>
      </c>
      <c r="D22" s="1007">
        <v>0.01</v>
      </c>
      <c r="E22" s="1007">
        <v>0.46</v>
      </c>
      <c r="F22" s="1008">
        <v>0.53</v>
      </c>
      <c r="G22" s="1007">
        <v>0.15870294142736122</v>
      </c>
      <c r="H22" s="1007">
        <v>0.04653285522317391</v>
      </c>
      <c r="I22" s="1008">
        <v>0.7947642033494648</v>
      </c>
      <c r="J22" s="532"/>
      <c r="K22" s="532"/>
    </row>
    <row r="23" spans="2:11" ht="13.5" customHeight="1">
      <c r="B23" s="1009" t="s">
        <v>283</v>
      </c>
      <c r="C23" s="1009"/>
      <c r="D23" s="1009"/>
      <c r="E23" s="1009"/>
      <c r="F23" s="1009"/>
      <c r="G23" s="1009"/>
      <c r="H23" s="1009"/>
      <c r="I23" s="1009"/>
      <c r="J23" s="532"/>
      <c r="K23" s="532"/>
    </row>
    <row r="24" spans="2:11" ht="23.25" customHeight="1">
      <c r="B24" s="924" t="s">
        <v>547</v>
      </c>
      <c r="C24" s="936"/>
      <c r="D24" s="936"/>
      <c r="E24" s="936"/>
      <c r="F24" s="936"/>
      <c r="G24" s="936"/>
      <c r="H24" s="936"/>
      <c r="I24" s="936"/>
      <c r="J24" s="532"/>
      <c r="K24" s="532"/>
    </row>
    <row r="25" spans="2:11" ht="23.25" customHeight="1">
      <c r="B25" s="936" t="s">
        <v>595</v>
      </c>
      <c r="C25" s="936"/>
      <c r="D25" s="936"/>
      <c r="E25" s="936"/>
      <c r="F25" s="936"/>
      <c r="G25" s="936"/>
      <c r="H25" s="936"/>
      <c r="I25" s="936"/>
      <c r="J25" s="532"/>
      <c r="K25" s="532"/>
    </row>
    <row r="26" spans="2:11" ht="12.75" customHeight="1">
      <c r="B26" s="921" t="s">
        <v>594</v>
      </c>
      <c r="C26" s="921"/>
      <c r="D26" s="921"/>
      <c r="E26" s="921"/>
      <c r="F26" s="921"/>
      <c r="G26" s="921"/>
      <c r="H26" s="921"/>
      <c r="I26" s="921"/>
      <c r="J26" s="532"/>
      <c r="K26" s="532"/>
    </row>
    <row r="27" spans="10:11" ht="15" customHeight="1">
      <c r="J27" s="532"/>
      <c r="K27" s="532"/>
    </row>
    <row r="28" spans="10:11" ht="15" customHeight="1">
      <c r="J28" s="532"/>
      <c r="K28" s="532"/>
    </row>
    <row r="29" ht="12.75" customHeight="1"/>
    <row r="30" spans="1:11" ht="12.75" customHeight="1">
      <c r="A30" s="150"/>
      <c r="J30" s="151"/>
      <c r="K30" s="151"/>
    </row>
    <row r="31" spans="1:11" ht="60" customHeight="1">
      <c r="A31" s="151"/>
      <c r="J31" s="503"/>
      <c r="K31" s="503"/>
    </row>
    <row r="32" spans="10:11" ht="12.75">
      <c r="J32" s="150"/>
      <c r="K32" s="150"/>
    </row>
    <row r="33" ht="15.75" customHeight="1"/>
    <row r="34" ht="21" customHeight="1"/>
  </sheetData>
  <sheetProtection/>
  <mergeCells count="13">
    <mergeCell ref="I6:I7"/>
    <mergeCell ref="C4:F4"/>
    <mergeCell ref="B24:I24"/>
    <mergeCell ref="B26:I26"/>
    <mergeCell ref="B25:I25"/>
    <mergeCell ref="B2:I2"/>
    <mergeCell ref="B3:I3"/>
    <mergeCell ref="B23:I23"/>
    <mergeCell ref="G5:I5"/>
    <mergeCell ref="G4:I4"/>
    <mergeCell ref="D6:F6"/>
    <mergeCell ref="G6:G7"/>
    <mergeCell ref="H6:H7"/>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51"/>
  <dimension ref="B1:G63"/>
  <sheetViews>
    <sheetView zoomScalePageLayoutView="0" workbookViewId="0" topLeftCell="A19">
      <selection activeCell="G60" sqref="G60"/>
    </sheetView>
  </sheetViews>
  <sheetFormatPr defaultColWidth="9.140625" defaultRowHeight="12.75"/>
  <cols>
    <col min="1" max="1" width="1.1484375" style="0" customWidth="1"/>
    <col min="2" max="2" width="8.28125" style="0" customWidth="1"/>
    <col min="3" max="7" width="10.7109375" style="0" customWidth="1"/>
  </cols>
  <sheetData>
    <row r="1" spans="2:7" ht="14.25" customHeight="1">
      <c r="B1" s="31"/>
      <c r="C1" s="31"/>
      <c r="D1" s="16"/>
      <c r="E1" s="16"/>
      <c r="F1" s="16"/>
      <c r="G1" s="10" t="s">
        <v>0</v>
      </c>
    </row>
    <row r="2" spans="2:7" s="9" customFormat="1" ht="30" customHeight="1">
      <c r="B2" s="851" t="s">
        <v>315</v>
      </c>
      <c r="C2" s="851"/>
      <c r="D2" s="851"/>
      <c r="E2" s="851"/>
      <c r="F2" s="851"/>
      <c r="G2" s="851"/>
    </row>
    <row r="3" spans="2:7" ht="18" customHeight="1">
      <c r="B3" s="34"/>
      <c r="C3" s="842" t="s">
        <v>318</v>
      </c>
      <c r="D3" s="919"/>
      <c r="E3" s="919"/>
      <c r="F3" s="919"/>
      <c r="G3" s="923"/>
    </row>
    <row r="4" spans="2:7" ht="14.25" customHeight="1">
      <c r="B4" s="108"/>
      <c r="C4" s="937" t="s">
        <v>122</v>
      </c>
      <c r="D4" s="938"/>
      <c r="E4" s="938"/>
      <c r="F4" s="938"/>
      <c r="G4" s="939"/>
    </row>
    <row r="5" spans="2:7" ht="15" customHeight="1">
      <c r="B5" s="33"/>
      <c r="C5" s="113" t="s">
        <v>158</v>
      </c>
      <c r="D5" s="114"/>
      <c r="E5" s="115" t="s">
        <v>201</v>
      </c>
      <c r="F5" s="116" t="s">
        <v>202</v>
      </c>
      <c r="G5" s="117" t="s">
        <v>213</v>
      </c>
    </row>
    <row r="6" spans="2:7" ht="12.75" customHeight="1">
      <c r="B6" s="33"/>
      <c r="C6" s="220" t="s">
        <v>156</v>
      </c>
      <c r="D6" s="218" t="s">
        <v>159</v>
      </c>
      <c r="E6" s="221" t="s">
        <v>157</v>
      </c>
      <c r="F6" s="325" t="s">
        <v>392</v>
      </c>
      <c r="G6" s="67"/>
    </row>
    <row r="7" spans="2:7" ht="12.75" customHeight="1">
      <c r="B7" s="33"/>
      <c r="C7" s="220"/>
      <c r="D7" s="217" t="s">
        <v>160</v>
      </c>
      <c r="E7" s="221" t="s">
        <v>391</v>
      </c>
      <c r="F7" s="221" t="s">
        <v>393</v>
      </c>
      <c r="G7" s="67"/>
    </row>
    <row r="8" spans="2:7" ht="12.75" customHeight="1">
      <c r="B8" s="33"/>
      <c r="C8" s="220"/>
      <c r="D8" s="217" t="s">
        <v>317</v>
      </c>
      <c r="E8" s="221"/>
      <c r="F8" s="219" t="s">
        <v>316</v>
      </c>
      <c r="G8" s="79"/>
    </row>
    <row r="9" spans="2:7" ht="12.75" customHeight="1">
      <c r="B9" s="105">
        <v>1985</v>
      </c>
      <c r="C9" s="450">
        <v>1.9</v>
      </c>
      <c r="D9" s="451">
        <v>0.8</v>
      </c>
      <c r="E9" s="451">
        <v>15</v>
      </c>
      <c r="F9" s="452">
        <v>12.3</v>
      </c>
      <c r="G9" s="158">
        <f aca="true" t="shared" si="0" ref="G9:G32">SUM(C9:F9)</f>
        <v>30</v>
      </c>
    </row>
    <row r="10" spans="2:7" ht="12.75" customHeight="1">
      <c r="B10" s="104">
        <v>1990</v>
      </c>
      <c r="C10" s="453">
        <v>3.1</v>
      </c>
      <c r="D10" s="454">
        <v>1.1</v>
      </c>
      <c r="E10" s="454">
        <v>14.6</v>
      </c>
      <c r="F10" s="455">
        <v>21.8</v>
      </c>
      <c r="G10" s="106">
        <f t="shared" si="0"/>
        <v>40.6</v>
      </c>
    </row>
    <row r="11" spans="2:7" ht="12.75" customHeight="1">
      <c r="B11" s="104">
        <v>1994</v>
      </c>
      <c r="C11" s="453">
        <v>5.1</v>
      </c>
      <c r="D11" s="454">
        <v>1.1</v>
      </c>
      <c r="E11" s="454">
        <v>18.4</v>
      </c>
      <c r="F11" s="455">
        <v>26.5</v>
      </c>
      <c r="G11" s="106">
        <f t="shared" si="0"/>
        <v>51.099999999999994</v>
      </c>
    </row>
    <row r="12" spans="2:7" ht="12.75" customHeight="1">
      <c r="B12" s="104">
        <v>1995</v>
      </c>
      <c r="C12" s="453">
        <v>5.5</v>
      </c>
      <c r="D12" s="454">
        <v>1.1</v>
      </c>
      <c r="E12" s="454">
        <v>21</v>
      </c>
      <c r="F12" s="455">
        <v>25.8</v>
      </c>
      <c r="G12" s="106">
        <f t="shared" si="0"/>
        <v>53.400000000000006</v>
      </c>
    </row>
    <row r="13" spans="2:7" ht="12.75" customHeight="1">
      <c r="B13" s="104">
        <v>1996</v>
      </c>
      <c r="C13" s="453">
        <v>5.9</v>
      </c>
      <c r="D13" s="454">
        <v>1.2</v>
      </c>
      <c r="E13" s="454">
        <v>20.1</v>
      </c>
      <c r="F13" s="455">
        <v>25</v>
      </c>
      <c r="G13" s="106">
        <f t="shared" si="0"/>
        <v>52.2</v>
      </c>
    </row>
    <row r="14" spans="2:7" ht="12.75" customHeight="1">
      <c r="B14" s="104">
        <v>1997</v>
      </c>
      <c r="C14" s="453">
        <v>6</v>
      </c>
      <c r="D14" s="454">
        <v>1</v>
      </c>
      <c r="E14" s="454">
        <v>21.3</v>
      </c>
      <c r="F14" s="455">
        <v>25.3</v>
      </c>
      <c r="G14" s="106">
        <f t="shared" si="0"/>
        <v>53.6</v>
      </c>
    </row>
    <row r="15" spans="2:7" ht="12.75" customHeight="1" thickBot="1">
      <c r="B15" s="104">
        <v>1998</v>
      </c>
      <c r="C15" s="453">
        <v>6.5</v>
      </c>
      <c r="D15" s="454">
        <v>1.2</v>
      </c>
      <c r="E15" s="454">
        <v>23.9</v>
      </c>
      <c r="F15" s="455">
        <v>26.3</v>
      </c>
      <c r="G15" s="106">
        <f t="shared" si="0"/>
        <v>57.9</v>
      </c>
    </row>
    <row r="16" spans="2:7" ht="12.75" customHeight="1" thickTop="1">
      <c r="B16" s="104">
        <v>1999</v>
      </c>
      <c r="C16" s="453">
        <v>7</v>
      </c>
      <c r="D16" s="454">
        <v>1.4</v>
      </c>
      <c r="E16" s="454">
        <v>26.4</v>
      </c>
      <c r="F16" s="456">
        <v>27.3</v>
      </c>
      <c r="G16" s="301">
        <f t="shared" si="0"/>
        <v>62.099999999999994</v>
      </c>
    </row>
    <row r="17" spans="2:7" ht="12.75" customHeight="1">
      <c r="B17" s="104">
        <v>2000</v>
      </c>
      <c r="C17" s="453">
        <v>7.6</v>
      </c>
      <c r="D17" s="454">
        <v>1.3</v>
      </c>
      <c r="E17" s="454">
        <v>26.6</v>
      </c>
      <c r="F17" s="455">
        <v>27.2</v>
      </c>
      <c r="G17" s="106">
        <f t="shared" si="0"/>
        <v>62.7</v>
      </c>
    </row>
    <row r="18" spans="2:7" ht="12.75" customHeight="1">
      <c r="B18" s="104">
        <v>2001</v>
      </c>
      <c r="C18" s="453">
        <v>7.4</v>
      </c>
      <c r="D18" s="454">
        <v>3</v>
      </c>
      <c r="E18" s="454">
        <v>26.3</v>
      </c>
      <c r="F18" s="455">
        <v>27.2</v>
      </c>
      <c r="G18" s="106">
        <f t="shared" si="0"/>
        <v>63.900000000000006</v>
      </c>
    </row>
    <row r="19" spans="2:7" ht="12.75" customHeight="1">
      <c r="B19" s="104">
        <v>2002</v>
      </c>
      <c r="C19" s="453">
        <v>7.5</v>
      </c>
      <c r="D19" s="454">
        <v>3</v>
      </c>
      <c r="E19" s="457">
        <v>27.3</v>
      </c>
      <c r="F19" s="458">
        <v>26.3</v>
      </c>
      <c r="G19" s="106">
        <f t="shared" si="0"/>
        <v>64.1</v>
      </c>
    </row>
    <row r="20" spans="2:7" ht="12.75" customHeight="1">
      <c r="B20" s="104">
        <v>2003</v>
      </c>
      <c r="C20" s="453">
        <v>9.2</v>
      </c>
      <c r="D20" s="454">
        <v>2.4</v>
      </c>
      <c r="E20" s="454">
        <v>28.7</v>
      </c>
      <c r="F20" s="455">
        <v>25.8</v>
      </c>
      <c r="G20" s="106">
        <f t="shared" si="0"/>
        <v>66.1</v>
      </c>
    </row>
    <row r="21" spans="2:7" ht="12.75" customHeight="1">
      <c r="B21" s="104">
        <v>2004</v>
      </c>
      <c r="C21" s="453">
        <v>9.9</v>
      </c>
      <c r="D21" s="454">
        <v>2.6</v>
      </c>
      <c r="E21" s="454">
        <v>33.5</v>
      </c>
      <c r="F21" s="455">
        <v>22.3</v>
      </c>
      <c r="G21" s="106">
        <f t="shared" si="0"/>
        <v>68.3</v>
      </c>
    </row>
    <row r="22" spans="2:7" ht="12.75" customHeight="1">
      <c r="B22" s="104">
        <v>2005</v>
      </c>
      <c r="C22" s="453">
        <v>10.2</v>
      </c>
      <c r="D22" s="454">
        <v>2.8</v>
      </c>
      <c r="E22" s="454">
        <v>33.6</v>
      </c>
      <c r="F22" s="455">
        <v>20.8</v>
      </c>
      <c r="G22" s="106">
        <f t="shared" si="0"/>
        <v>67.4</v>
      </c>
    </row>
    <row r="23" spans="2:7" ht="12.75" customHeight="1">
      <c r="B23" s="104">
        <v>2006</v>
      </c>
      <c r="C23" s="453">
        <v>10</v>
      </c>
      <c r="D23" s="454">
        <v>2.9</v>
      </c>
      <c r="E23" s="454">
        <v>36.1</v>
      </c>
      <c r="F23" s="455">
        <v>22.3</v>
      </c>
      <c r="G23" s="106">
        <f t="shared" si="0"/>
        <v>71.3</v>
      </c>
    </row>
    <row r="24" spans="2:7" ht="12.75" customHeight="1">
      <c r="B24" s="104">
        <v>2007</v>
      </c>
      <c r="C24" s="453">
        <v>10.9</v>
      </c>
      <c r="D24" s="454">
        <v>3.3</v>
      </c>
      <c r="E24" s="454">
        <v>36.4</v>
      </c>
      <c r="F24" s="455">
        <v>22.4</v>
      </c>
      <c r="G24" s="106">
        <f t="shared" si="0"/>
        <v>73</v>
      </c>
    </row>
    <row r="25" spans="2:7" ht="12.75" customHeight="1">
      <c r="B25" s="104">
        <v>2008</v>
      </c>
      <c r="C25" s="453">
        <v>10.8</v>
      </c>
      <c r="D25" s="454">
        <v>3.3</v>
      </c>
      <c r="E25" s="454">
        <v>35.1</v>
      </c>
      <c r="F25" s="455">
        <v>21.5</v>
      </c>
      <c r="G25" s="106">
        <f t="shared" si="0"/>
        <v>70.7</v>
      </c>
    </row>
    <row r="26" spans="2:7" ht="15" customHeight="1">
      <c r="B26" s="104">
        <v>2009</v>
      </c>
      <c r="C26" s="453">
        <v>10.2</v>
      </c>
      <c r="D26" s="454">
        <f>0.5+0.8+1.9</f>
        <v>3.2</v>
      </c>
      <c r="E26" s="454">
        <f>25.8+1.2</f>
        <v>27</v>
      </c>
      <c r="F26" s="455">
        <f>0.5+10.2+7.8</f>
        <v>18.5</v>
      </c>
      <c r="G26" s="106">
        <f t="shared" si="0"/>
        <v>58.9</v>
      </c>
    </row>
    <row r="27" spans="2:7" ht="15" customHeight="1">
      <c r="B27" s="104">
        <v>2010</v>
      </c>
      <c r="C27" s="453">
        <f>10.8</f>
        <v>10.8</v>
      </c>
      <c r="D27" s="454">
        <f>0.8+0.6+2.1</f>
        <v>3.5</v>
      </c>
      <c r="E27" s="454">
        <f>27.5+1.2</f>
        <v>28.7</v>
      </c>
      <c r="F27" s="454">
        <f>8.7+11+0.5</f>
        <v>20.2</v>
      </c>
      <c r="G27" s="242">
        <f>SUM(C27:F27)</f>
        <v>63.2</v>
      </c>
    </row>
    <row r="28" spans="2:7" ht="15" customHeight="1">
      <c r="B28" s="104">
        <v>2011</v>
      </c>
      <c r="C28" s="453">
        <v>10.5928</v>
      </c>
      <c r="D28" s="454">
        <v>3.8</v>
      </c>
      <c r="E28" s="454">
        <v>29.3</v>
      </c>
      <c r="F28" s="454">
        <v>20.7</v>
      </c>
      <c r="G28" s="242">
        <f>SUM(C28:F28)</f>
        <v>64.39280000000001</v>
      </c>
    </row>
    <row r="29" spans="2:7" ht="12.75" customHeight="1">
      <c r="B29" s="104">
        <v>2012</v>
      </c>
      <c r="C29" s="453">
        <v>9.9833</v>
      </c>
      <c r="D29" s="454">
        <f>0.6469+1.0056+1.9835</f>
        <v>3.636</v>
      </c>
      <c r="E29" s="454">
        <f>29.5+1</f>
        <v>30.5</v>
      </c>
      <c r="F29" s="454">
        <f>10.2+8.8+0.5</f>
        <v>19.5</v>
      </c>
      <c r="G29" s="242">
        <f t="shared" si="0"/>
        <v>63.619299999999996</v>
      </c>
    </row>
    <row r="30" spans="2:7" ht="12.75" customHeight="1">
      <c r="B30" s="104">
        <v>2013</v>
      </c>
      <c r="C30" s="453">
        <v>9.3364</v>
      </c>
      <c r="D30" s="454">
        <f>0.5885+0.964+1.8995</f>
        <v>3.452</v>
      </c>
      <c r="E30" s="454">
        <f>29.0223+1.0471</f>
        <v>30.0694</v>
      </c>
      <c r="F30" s="454">
        <f>0.536+9.9644+8.3466</f>
        <v>18.847</v>
      </c>
      <c r="G30" s="242">
        <f t="shared" si="0"/>
        <v>61.7048</v>
      </c>
    </row>
    <row r="31" spans="2:7" ht="12.75" customHeight="1">
      <c r="B31" s="720">
        <v>2014</v>
      </c>
      <c r="C31" s="453">
        <v>9.1444</v>
      </c>
      <c r="D31" s="454">
        <f>0.5492+0.936+1.817</f>
        <v>3.3022</v>
      </c>
      <c r="E31" s="454">
        <f>30.2496+1.0963</f>
        <v>31.3459</v>
      </c>
      <c r="F31" s="455">
        <f>0.5766+10.0174+8.415</f>
        <v>19.009</v>
      </c>
      <c r="G31" s="242">
        <f t="shared" si="0"/>
        <v>62.801500000000004</v>
      </c>
    </row>
    <row r="32" spans="2:7" ht="12.75" customHeight="1">
      <c r="B32" s="709">
        <v>2015</v>
      </c>
      <c r="C32" s="459">
        <v>8.6907</v>
      </c>
      <c r="D32" s="460">
        <f>0.9951+0.4668+1.8705</f>
        <v>3.3324</v>
      </c>
      <c r="E32" s="460">
        <f>31.1565+1.0332</f>
        <v>32.1897</v>
      </c>
      <c r="F32" s="710">
        <f>0.5583+10.1742+8.7477</f>
        <v>19.480200000000004</v>
      </c>
      <c r="G32" s="242">
        <f t="shared" si="0"/>
        <v>63.693000000000005</v>
      </c>
    </row>
    <row r="33" spans="2:7" ht="12.75" customHeight="1">
      <c r="B33" s="35"/>
      <c r="C33" s="940" t="s">
        <v>350</v>
      </c>
      <c r="D33" s="941"/>
      <c r="E33" s="941"/>
      <c r="F33" s="941"/>
      <c r="G33" s="942"/>
    </row>
    <row r="34" spans="2:7" ht="12.75" customHeight="1">
      <c r="B34" s="105" t="s">
        <v>1</v>
      </c>
      <c r="C34" s="461">
        <f>(POWER((C17/C9),1/15)-1)</f>
        <v>0.09682497969462589</v>
      </c>
      <c r="D34" s="461">
        <f>(POWER((D17/D9),1/15)-1)</f>
        <v>0.032896702666538324</v>
      </c>
      <c r="E34" s="461">
        <f>(POWER((E17/E9),1/15)-1)</f>
        <v>0.03892937346143399</v>
      </c>
      <c r="F34" s="461">
        <f>(POWER((F17/F9),1/15)-1)</f>
        <v>0.05433248115769396</v>
      </c>
      <c r="G34" s="216">
        <f>(POWER((G17/G9),1/15)-1)</f>
        <v>0.050371878078876886</v>
      </c>
    </row>
    <row r="35" spans="2:7" ht="15.75" customHeight="1">
      <c r="B35" s="326" t="s">
        <v>607</v>
      </c>
      <c r="C35" s="462">
        <f>(POWER((C32/C17),1/15)-1)</f>
        <v>0.008980433697218793</v>
      </c>
      <c r="D35" s="462">
        <f>(POWER((D32/D17),1/15)-1)</f>
        <v>0.06476618810883616</v>
      </c>
      <c r="E35" s="462">
        <f>(POWER((E32/E17),1/15)-1)</f>
        <v>0.012796875428944032</v>
      </c>
      <c r="F35" s="462">
        <f>(POWER((F32/F17),1/15)-1)</f>
        <v>-0.02200875462496532</v>
      </c>
      <c r="G35" s="755">
        <f>(POWER((G32/G17),1/15)-1)</f>
        <v>0.0010480967893602422</v>
      </c>
    </row>
    <row r="36" spans="2:7" ht="15" customHeight="1">
      <c r="B36" s="273" t="s">
        <v>608</v>
      </c>
      <c r="C36" s="463">
        <f>C32/C31-1</f>
        <v>-0.049615064957788335</v>
      </c>
      <c r="D36" s="463">
        <f>D32/D31-1</f>
        <v>0.00914541820604442</v>
      </c>
      <c r="E36" s="463">
        <f>E32/E31-1</f>
        <v>0.026918991000417947</v>
      </c>
      <c r="F36" s="463">
        <f>F32/F31-1</f>
        <v>0.02478825819348751</v>
      </c>
      <c r="G36" s="176">
        <f>G32/G31-1</f>
        <v>0.014195520807624096</v>
      </c>
    </row>
    <row r="37" spans="2:7" ht="12.75" customHeight="1">
      <c r="B37" s="148" t="s">
        <v>475</v>
      </c>
      <c r="C37" s="175"/>
      <c r="D37" s="175"/>
      <c r="E37" s="175"/>
      <c r="F37" s="175"/>
      <c r="G37" s="17"/>
    </row>
    <row r="38" ht="12.75" customHeight="1"/>
    <row r="39" spans="2:7" ht="12.75" customHeight="1">
      <c r="B39" s="125"/>
      <c r="C39" s="842" t="s">
        <v>319</v>
      </c>
      <c r="D39" s="919"/>
      <c r="E39" s="919"/>
      <c r="F39" s="919"/>
      <c r="G39" s="923"/>
    </row>
    <row r="40" spans="2:7" ht="12.75" customHeight="1">
      <c r="B40" s="5"/>
      <c r="C40" s="113" t="s">
        <v>158</v>
      </c>
      <c r="D40" s="114"/>
      <c r="E40" s="115" t="s">
        <v>201</v>
      </c>
      <c r="F40" s="116" t="s">
        <v>202</v>
      </c>
      <c r="G40" s="117" t="s">
        <v>213</v>
      </c>
    </row>
    <row r="41" spans="2:7" ht="12.75" customHeight="1">
      <c r="B41" s="5"/>
      <c r="C41" s="220" t="s">
        <v>156</v>
      </c>
      <c r="D41" s="218" t="s">
        <v>159</v>
      </c>
      <c r="E41" s="221" t="s">
        <v>157</v>
      </c>
      <c r="F41" s="221" t="s">
        <v>392</v>
      </c>
      <c r="G41" s="67"/>
    </row>
    <row r="42" spans="2:7" ht="12.75" customHeight="1">
      <c r="B42" s="5"/>
      <c r="C42" s="220"/>
      <c r="D42" s="217" t="s">
        <v>160</v>
      </c>
      <c r="E42" s="221" t="s">
        <v>391</v>
      </c>
      <c r="F42" s="221" t="s">
        <v>393</v>
      </c>
      <c r="G42" s="67"/>
    </row>
    <row r="43" spans="2:7" ht="12.75" customHeight="1">
      <c r="B43" s="5"/>
      <c r="C43" s="220"/>
      <c r="D43" s="217" t="s">
        <v>317</v>
      </c>
      <c r="E43" s="221"/>
      <c r="F43" s="219" t="s">
        <v>316</v>
      </c>
      <c r="G43" s="79"/>
    </row>
    <row r="44" spans="2:7" ht="12.75" customHeight="1">
      <c r="B44" s="105">
        <v>1999</v>
      </c>
      <c r="C44" s="436">
        <v>1101</v>
      </c>
      <c r="D44" s="437">
        <v>216</v>
      </c>
      <c r="E44" s="437">
        <v>1639</v>
      </c>
      <c r="F44" s="438">
        <v>1674</v>
      </c>
      <c r="G44" s="433">
        <f>SUM(C44:F44)</f>
        <v>4630</v>
      </c>
    </row>
    <row r="45" spans="2:7" ht="12.75" customHeight="1">
      <c r="B45" s="104">
        <v>2000</v>
      </c>
      <c r="C45" s="439">
        <v>1187</v>
      </c>
      <c r="D45" s="440">
        <v>217</v>
      </c>
      <c r="E45" s="440">
        <v>1653</v>
      </c>
      <c r="F45" s="441">
        <v>1672</v>
      </c>
      <c r="G45" s="434">
        <f aca="true" t="shared" si="1" ref="G45:G52">SUM(C45:F45)</f>
        <v>4729</v>
      </c>
    </row>
    <row r="46" spans="2:7" ht="12.75" customHeight="1">
      <c r="B46" s="104">
        <v>2001</v>
      </c>
      <c r="C46" s="439">
        <v>966</v>
      </c>
      <c r="D46" s="440">
        <v>405</v>
      </c>
      <c r="E46" s="440">
        <v>1647</v>
      </c>
      <c r="F46" s="441">
        <v>1673</v>
      </c>
      <c r="G46" s="434">
        <f t="shared" si="1"/>
        <v>4691</v>
      </c>
    </row>
    <row r="47" spans="2:7" ht="12.75" customHeight="1">
      <c r="B47" s="104">
        <v>2002</v>
      </c>
      <c r="C47" s="439">
        <v>858</v>
      </c>
      <c r="D47" s="440">
        <v>391</v>
      </c>
      <c r="E47" s="442">
        <v>1710</v>
      </c>
      <c r="F47" s="443">
        <v>1581</v>
      </c>
      <c r="G47" s="434">
        <f t="shared" si="1"/>
        <v>4540</v>
      </c>
    </row>
    <row r="48" spans="2:7" ht="12.75" customHeight="1">
      <c r="B48" s="104">
        <v>2003</v>
      </c>
      <c r="C48" s="439">
        <v>1004</v>
      </c>
      <c r="D48" s="440">
        <v>287</v>
      </c>
      <c r="E48" s="440">
        <v>1775</v>
      </c>
      <c r="F48" s="441">
        <v>1572</v>
      </c>
      <c r="G48" s="434">
        <f t="shared" si="1"/>
        <v>4638</v>
      </c>
    </row>
    <row r="49" spans="2:7" ht="12.75" customHeight="1">
      <c r="B49" s="104">
        <v>2004</v>
      </c>
      <c r="C49" s="439">
        <v>969</v>
      </c>
      <c r="D49" s="440">
        <v>286</v>
      </c>
      <c r="E49" s="440">
        <v>2118</v>
      </c>
      <c r="F49" s="441">
        <v>1515</v>
      </c>
      <c r="G49" s="434">
        <f t="shared" si="1"/>
        <v>4888</v>
      </c>
    </row>
    <row r="50" spans="2:7" ht="15" customHeight="1">
      <c r="B50" s="104">
        <v>2005</v>
      </c>
      <c r="C50" s="439">
        <v>925</v>
      </c>
      <c r="D50" s="440">
        <v>279</v>
      </c>
      <c r="E50" s="440">
        <v>2121</v>
      </c>
      <c r="F50" s="441">
        <v>1435</v>
      </c>
      <c r="G50" s="434">
        <f t="shared" si="1"/>
        <v>4760</v>
      </c>
    </row>
    <row r="51" spans="2:7" ht="12.75" customHeight="1">
      <c r="B51" s="104">
        <v>2006</v>
      </c>
      <c r="C51" s="439">
        <v>856</v>
      </c>
      <c r="D51" s="440">
        <v>326</v>
      </c>
      <c r="E51" s="440">
        <v>2268</v>
      </c>
      <c r="F51" s="441">
        <v>1529</v>
      </c>
      <c r="G51" s="434">
        <f t="shared" si="1"/>
        <v>4979</v>
      </c>
    </row>
    <row r="52" spans="2:7" ht="15" customHeight="1">
      <c r="B52" s="104">
        <v>2007</v>
      </c>
      <c r="C52" s="439">
        <v>963</v>
      </c>
      <c r="D52" s="440">
        <v>299</v>
      </c>
      <c r="E52" s="440">
        <v>2277</v>
      </c>
      <c r="F52" s="441">
        <v>1531</v>
      </c>
      <c r="G52" s="434">
        <f t="shared" si="1"/>
        <v>5070</v>
      </c>
    </row>
    <row r="53" spans="2:7" ht="14.25" customHeight="1">
      <c r="B53" s="104">
        <v>2008</v>
      </c>
      <c r="C53" s="439">
        <v>973</v>
      </c>
      <c r="D53" s="440">
        <v>302</v>
      </c>
      <c r="E53" s="440">
        <v>2200</v>
      </c>
      <c r="F53" s="441">
        <v>1474</v>
      </c>
      <c r="G53" s="434">
        <f aca="true" t="shared" si="2" ref="G53:G60">SUM(C53:F53)</f>
        <v>4949</v>
      </c>
    </row>
    <row r="54" spans="2:7" ht="15.75" customHeight="1">
      <c r="B54" s="104">
        <v>2009</v>
      </c>
      <c r="C54" s="439">
        <v>900</v>
      </c>
      <c r="D54" s="440">
        <f>46+68+166</f>
        <v>280</v>
      </c>
      <c r="E54" s="440">
        <f>97+1745</f>
        <v>1842</v>
      </c>
      <c r="F54" s="441">
        <f>49+686+518</f>
        <v>1253</v>
      </c>
      <c r="G54" s="434">
        <f t="shared" si="2"/>
        <v>4275</v>
      </c>
    </row>
    <row r="55" spans="2:7" ht="17.25" customHeight="1">
      <c r="B55" s="104">
        <v>2010</v>
      </c>
      <c r="C55" s="444">
        <v>928.4</v>
      </c>
      <c r="D55" s="445">
        <f>47.8+182.1+77.9</f>
        <v>307.79999999999995</v>
      </c>
      <c r="E55" s="445">
        <f>97+1850</f>
        <v>1947</v>
      </c>
      <c r="F55" s="446">
        <f>52+732+572</f>
        <v>1356</v>
      </c>
      <c r="G55" s="434">
        <f t="shared" si="2"/>
        <v>4539.2</v>
      </c>
    </row>
    <row r="56" spans="2:7" ht="12.75" customHeight="1">
      <c r="B56" s="104">
        <v>2011</v>
      </c>
      <c r="C56" s="444">
        <v>898</v>
      </c>
      <c r="D56" s="445">
        <f>57.5+78.9+185.1</f>
        <v>321.5</v>
      </c>
      <c r="E56" s="445">
        <v>1980</v>
      </c>
      <c r="F56" s="446">
        <v>1389</v>
      </c>
      <c r="G56" s="434">
        <f t="shared" si="2"/>
        <v>4588.5</v>
      </c>
    </row>
    <row r="57" spans="2:7" ht="12.75" customHeight="1">
      <c r="B57" s="104">
        <v>2012</v>
      </c>
      <c r="C57" s="444">
        <v>843.4</v>
      </c>
      <c r="D57" s="445">
        <f>169.3+83.7+54.4</f>
        <v>307.4</v>
      </c>
      <c r="E57" s="445">
        <f>1966+92</f>
        <v>2058</v>
      </c>
      <c r="F57" s="446">
        <f>48+678+581</f>
        <v>1307</v>
      </c>
      <c r="G57" s="434">
        <f t="shared" si="2"/>
        <v>4515.8</v>
      </c>
    </row>
    <row r="58" spans="2:7" ht="12.75" customHeight="1">
      <c r="B58" s="104">
        <v>2013</v>
      </c>
      <c r="C58" s="445">
        <v>766.4</v>
      </c>
      <c r="D58" s="445">
        <f>78.2+47.9+156.3</f>
        <v>282.4</v>
      </c>
      <c r="E58" s="445">
        <f>92.5+1935.6</f>
        <v>2028.1</v>
      </c>
      <c r="F58" s="445">
        <f>52+663+549.2</f>
        <v>1264.2</v>
      </c>
      <c r="G58" s="711">
        <f t="shared" si="2"/>
        <v>4341.099999999999</v>
      </c>
    </row>
    <row r="59" spans="2:7" ht="12.75">
      <c r="B59" s="720">
        <v>2014</v>
      </c>
      <c r="C59" s="444">
        <v>758.33</v>
      </c>
      <c r="D59" s="558">
        <f>45.5+77.3+151.5</f>
        <v>274.3</v>
      </c>
      <c r="E59" s="445">
        <f>97.1+2014.4</f>
        <v>2111.5</v>
      </c>
      <c r="F59" s="446">
        <f>56+666.5+553.7</f>
        <v>1276.2</v>
      </c>
      <c r="G59" s="434">
        <f t="shared" si="2"/>
        <v>4420.33</v>
      </c>
    </row>
    <row r="60" spans="2:7" ht="12.75">
      <c r="B60" s="709">
        <v>2015</v>
      </c>
      <c r="C60" s="447">
        <v>729.6</v>
      </c>
      <c r="D60" s="563">
        <f>83+39.6+157.4</f>
        <v>280</v>
      </c>
      <c r="E60" s="448">
        <f>2068.3+91.8</f>
        <v>2160.1000000000004</v>
      </c>
      <c r="F60" s="449">
        <f>54.2+677+575.6</f>
        <v>1306.8000000000002</v>
      </c>
      <c r="G60" s="756">
        <f t="shared" si="2"/>
        <v>4476.5</v>
      </c>
    </row>
    <row r="62" ht="12.75">
      <c r="B62" s="20" t="s">
        <v>596</v>
      </c>
    </row>
    <row r="63" spans="2:7" ht="12.75">
      <c r="B63" s="871" t="s">
        <v>476</v>
      </c>
      <c r="C63" s="871"/>
      <c r="D63" s="871"/>
      <c r="E63" s="871"/>
      <c r="F63" s="871"/>
      <c r="G63" s="871"/>
    </row>
  </sheetData>
  <sheetProtection/>
  <mergeCells count="6">
    <mergeCell ref="B63:G63"/>
    <mergeCell ref="B2:G2"/>
    <mergeCell ref="C3:G3"/>
    <mergeCell ref="C4:G4"/>
    <mergeCell ref="C33:G33"/>
    <mergeCell ref="C39:G39"/>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631"/>
  <dimension ref="B1:J110"/>
  <sheetViews>
    <sheetView zoomScale="115" zoomScaleNormal="115" zoomScalePageLayoutView="0" workbookViewId="0" topLeftCell="A43">
      <selection activeCell="L29" sqref="L29"/>
    </sheetView>
  </sheetViews>
  <sheetFormatPr defaultColWidth="9.140625" defaultRowHeight="12.75"/>
  <cols>
    <col min="1" max="1" width="2.8515625" style="0" customWidth="1"/>
    <col min="2" max="2" width="5.7109375" style="0" customWidth="1"/>
    <col min="3" max="6" width="11.7109375" style="0" customWidth="1"/>
    <col min="8" max="9" width="6.7109375" style="0" customWidth="1"/>
    <col min="10" max="10" width="11.7109375" style="0" customWidth="1"/>
  </cols>
  <sheetData>
    <row r="1" spans="2:6" ht="14.25" customHeight="1">
      <c r="B1" s="16"/>
      <c r="C1" s="16"/>
      <c r="D1" s="16"/>
      <c r="E1" s="16"/>
      <c r="F1" s="45" t="s">
        <v>421</v>
      </c>
    </row>
    <row r="2" spans="2:10" ht="30" customHeight="1">
      <c r="B2" s="862" t="s">
        <v>12</v>
      </c>
      <c r="C2" s="862"/>
      <c r="D2" s="862"/>
      <c r="E2" s="862"/>
      <c r="F2" s="862"/>
      <c r="G2" s="679"/>
      <c r="H2" s="119"/>
      <c r="I2" s="119"/>
      <c r="J2" s="119"/>
    </row>
    <row r="3" spans="2:6" ht="19.5" customHeight="1">
      <c r="B3" s="11"/>
      <c r="C3" s="842" t="s">
        <v>100</v>
      </c>
      <c r="D3" s="919"/>
      <c r="E3" s="919"/>
      <c r="F3" s="923"/>
    </row>
    <row r="4" spans="2:7" ht="15" customHeight="1">
      <c r="B4" s="120"/>
      <c r="C4" s="946" t="s">
        <v>163</v>
      </c>
      <c r="D4" s="947"/>
      <c r="E4" s="947"/>
      <c r="F4" s="948"/>
      <c r="G4" s="120"/>
    </row>
    <row r="5" spans="2:6" ht="12.75" customHeight="1">
      <c r="B5" s="550"/>
      <c r="C5" s="551" t="s">
        <v>161</v>
      </c>
      <c r="D5" s="552" t="s">
        <v>162</v>
      </c>
      <c r="E5" s="944" t="s">
        <v>223</v>
      </c>
      <c r="F5" s="553" t="s">
        <v>213</v>
      </c>
    </row>
    <row r="6" spans="2:6" ht="12.75" customHeight="1">
      <c r="B6" s="550"/>
      <c r="C6" s="334" t="s">
        <v>527</v>
      </c>
      <c r="D6" s="335" t="s">
        <v>528</v>
      </c>
      <c r="E6" s="944"/>
      <c r="F6" s="553"/>
    </row>
    <row r="7" spans="2:6" ht="12.75" customHeight="1">
      <c r="B7" s="554"/>
      <c r="C7" s="333" t="s">
        <v>221</v>
      </c>
      <c r="D7" s="336" t="s">
        <v>222</v>
      </c>
      <c r="E7" s="945"/>
      <c r="F7" s="555"/>
    </row>
    <row r="8" spans="2:6" ht="12.75" customHeight="1">
      <c r="B8" s="556">
        <v>1997</v>
      </c>
      <c r="C8" s="557">
        <v>5657</v>
      </c>
      <c r="D8" s="558">
        <v>6729</v>
      </c>
      <c r="E8" s="559">
        <v>880</v>
      </c>
      <c r="F8" s="559">
        <f aca="true" t="shared" si="0" ref="F8:F17">SUM(C8:E8)</f>
        <v>13266</v>
      </c>
    </row>
    <row r="9" spans="2:6" ht="12.75" customHeight="1">
      <c r="B9" s="560">
        <v>1998</v>
      </c>
      <c r="C9" s="557">
        <v>6447</v>
      </c>
      <c r="D9" s="558">
        <v>7413</v>
      </c>
      <c r="E9" s="559">
        <v>905</v>
      </c>
      <c r="F9" s="559">
        <f t="shared" si="0"/>
        <v>14765</v>
      </c>
    </row>
    <row r="10" spans="2:6" ht="12.75" customHeight="1">
      <c r="B10" s="560">
        <v>1999</v>
      </c>
      <c r="C10" s="557">
        <v>6914</v>
      </c>
      <c r="D10" s="558">
        <v>8018</v>
      </c>
      <c r="E10" s="559">
        <v>914</v>
      </c>
      <c r="F10" s="559">
        <f t="shared" si="0"/>
        <v>15846</v>
      </c>
    </row>
    <row r="11" spans="2:6" ht="12.75" customHeight="1">
      <c r="B11" s="560">
        <v>2000</v>
      </c>
      <c r="C11" s="557">
        <v>8224</v>
      </c>
      <c r="D11" s="558">
        <v>8200</v>
      </c>
      <c r="E11" s="559">
        <v>1519</v>
      </c>
      <c r="F11" s="559">
        <f t="shared" si="0"/>
        <v>17943</v>
      </c>
    </row>
    <row r="12" spans="2:6" ht="12.75" customHeight="1">
      <c r="B12" s="560">
        <v>2001</v>
      </c>
      <c r="C12" s="557">
        <v>8806</v>
      </c>
      <c r="D12" s="558">
        <v>8050</v>
      </c>
      <c r="E12" s="559">
        <v>1172</v>
      </c>
      <c r="F12" s="559">
        <f t="shared" si="0"/>
        <v>18028</v>
      </c>
    </row>
    <row r="13" spans="2:6" ht="12.75" customHeight="1">
      <c r="B13" s="560">
        <v>2002</v>
      </c>
      <c r="C13" s="557">
        <v>8864</v>
      </c>
      <c r="D13" s="558">
        <v>8535</v>
      </c>
      <c r="E13" s="559">
        <v>1505</v>
      </c>
      <c r="F13" s="559">
        <f t="shared" si="0"/>
        <v>18904</v>
      </c>
    </row>
    <row r="14" spans="2:6" ht="12.75" customHeight="1">
      <c r="B14" s="560">
        <v>2003</v>
      </c>
      <c r="C14" s="557">
        <v>9276</v>
      </c>
      <c r="D14" s="558">
        <v>8920</v>
      </c>
      <c r="E14" s="559">
        <v>1758</v>
      </c>
      <c r="F14" s="559">
        <f t="shared" si="0"/>
        <v>19954</v>
      </c>
    </row>
    <row r="15" spans="2:6" ht="12.75" customHeight="1">
      <c r="B15" s="560">
        <v>2004</v>
      </c>
      <c r="C15" s="557">
        <v>10655</v>
      </c>
      <c r="D15" s="558">
        <v>9302</v>
      </c>
      <c r="E15" s="559">
        <v>1875</v>
      </c>
      <c r="F15" s="559">
        <f t="shared" si="0"/>
        <v>21832</v>
      </c>
    </row>
    <row r="16" spans="2:6" ht="12.75" customHeight="1">
      <c r="B16" s="560">
        <v>2005</v>
      </c>
      <c r="C16" s="557">
        <v>9970</v>
      </c>
      <c r="D16" s="558">
        <v>9243</v>
      </c>
      <c r="E16" s="559">
        <v>1825</v>
      </c>
      <c r="F16" s="559">
        <f t="shared" si="0"/>
        <v>21038</v>
      </c>
    </row>
    <row r="17" spans="2:6" ht="12.75" customHeight="1">
      <c r="B17" s="560">
        <v>2006</v>
      </c>
      <c r="C17" s="557">
        <v>10390</v>
      </c>
      <c r="D17" s="558">
        <v>9602</v>
      </c>
      <c r="E17" s="559">
        <v>1939</v>
      </c>
      <c r="F17" s="559">
        <f t="shared" si="0"/>
        <v>21931</v>
      </c>
    </row>
    <row r="18" spans="2:6" ht="12.75" customHeight="1">
      <c r="B18" s="560">
        <v>2008</v>
      </c>
      <c r="C18" s="557">
        <v>10670</v>
      </c>
      <c r="D18" s="558">
        <v>9484</v>
      </c>
      <c r="E18" s="559">
        <v>1334</v>
      </c>
      <c r="F18" s="559">
        <f>SUM(C18:E18)</f>
        <v>21488</v>
      </c>
    </row>
    <row r="19" spans="2:6" ht="15" customHeight="1">
      <c r="B19" s="560">
        <v>2009</v>
      </c>
      <c r="C19" s="557">
        <v>9711.5</v>
      </c>
      <c r="D19" s="558">
        <v>8609.5</v>
      </c>
      <c r="E19" s="559">
        <v>1367</v>
      </c>
      <c r="F19" s="559">
        <f>SUM(C19:E19)</f>
        <v>19688</v>
      </c>
    </row>
    <row r="20" spans="2:6" ht="15" customHeight="1">
      <c r="B20" s="560">
        <v>2011</v>
      </c>
      <c r="C20" s="558">
        <v>9413.5</v>
      </c>
      <c r="D20" s="558">
        <v>8944.5</v>
      </c>
      <c r="E20" s="558">
        <v>1044</v>
      </c>
      <c r="F20" s="561">
        <f>SUM(C20:E20)</f>
        <v>19402</v>
      </c>
    </row>
    <row r="21" spans="2:6" ht="12.75" customHeight="1">
      <c r="B21" s="560">
        <v>2013</v>
      </c>
      <c r="C21" s="558">
        <v>9164.5</v>
      </c>
      <c r="D21" s="558">
        <v>9163</v>
      </c>
      <c r="E21" s="558">
        <v>1049.5</v>
      </c>
      <c r="F21" s="561">
        <f>SUM(C21:E21)</f>
        <v>19377</v>
      </c>
    </row>
    <row r="22" spans="2:6" ht="12.75" customHeight="1">
      <c r="B22" s="562">
        <v>2014</v>
      </c>
      <c r="C22" s="563">
        <v>8605</v>
      </c>
      <c r="D22" s="563">
        <v>9501</v>
      </c>
      <c r="E22" s="563">
        <v>980.5</v>
      </c>
      <c r="F22" s="564">
        <f>SUM(C22:E22)</f>
        <v>19086.5</v>
      </c>
    </row>
    <row r="23" spans="2:6" ht="12.75" customHeight="1">
      <c r="B23" s="1"/>
      <c r="C23" s="1"/>
      <c r="D23" s="1"/>
      <c r="E23" s="1"/>
      <c r="F23" s="1"/>
    </row>
    <row r="24" spans="2:6" ht="12.75" customHeight="1">
      <c r="B24" s="11"/>
      <c r="C24" s="842" t="s">
        <v>101</v>
      </c>
      <c r="D24" s="919"/>
      <c r="E24" s="919"/>
      <c r="F24" s="923"/>
    </row>
    <row r="25" spans="2:6" ht="12.75" customHeight="1">
      <c r="B25" s="126"/>
      <c r="C25" s="949" t="s">
        <v>163</v>
      </c>
      <c r="D25" s="950"/>
      <c r="E25" s="950"/>
      <c r="F25" s="951"/>
    </row>
    <row r="26" spans="2:6" ht="12.75" customHeight="1">
      <c r="B26" s="550"/>
      <c r="C26" s="565" t="s">
        <v>161</v>
      </c>
      <c r="D26" s="566" t="s">
        <v>162</v>
      </c>
      <c r="E26" s="944" t="s">
        <v>223</v>
      </c>
      <c r="F26" s="553" t="s">
        <v>213</v>
      </c>
    </row>
    <row r="27" spans="2:6" ht="12.75" customHeight="1">
      <c r="B27" s="550"/>
      <c r="C27" s="334" t="s">
        <v>527</v>
      </c>
      <c r="D27" s="335" t="s">
        <v>528</v>
      </c>
      <c r="E27" s="944"/>
      <c r="F27" s="553"/>
    </row>
    <row r="28" spans="2:6" ht="12.75" customHeight="1">
      <c r="B28" s="36"/>
      <c r="C28" s="333" t="s">
        <v>221</v>
      </c>
      <c r="D28" s="336" t="s">
        <v>222</v>
      </c>
      <c r="E28" s="945"/>
      <c r="F28" s="81"/>
    </row>
    <row r="29" spans="2:6" ht="12.75" customHeight="1">
      <c r="B29" s="556">
        <v>1997</v>
      </c>
      <c r="C29" s="557">
        <v>30200</v>
      </c>
      <c r="D29" s="558">
        <v>19400</v>
      </c>
      <c r="E29" s="559">
        <v>27800</v>
      </c>
      <c r="F29" s="561">
        <f aca="true" t="shared" si="1" ref="F29:F38">SUM(C29:E29)</f>
        <v>77400</v>
      </c>
    </row>
    <row r="30" spans="2:6" ht="12.75" customHeight="1">
      <c r="B30" s="560">
        <v>1998</v>
      </c>
      <c r="C30" s="557">
        <v>30230</v>
      </c>
      <c r="D30" s="558">
        <v>20601</v>
      </c>
      <c r="E30" s="559">
        <v>33168</v>
      </c>
      <c r="F30" s="561">
        <f t="shared" si="1"/>
        <v>83999</v>
      </c>
    </row>
    <row r="31" spans="2:6" ht="12.75" customHeight="1">
      <c r="B31" s="560">
        <v>1999</v>
      </c>
      <c r="C31" s="557">
        <v>33188</v>
      </c>
      <c r="D31" s="558">
        <v>20678</v>
      </c>
      <c r="E31" s="559">
        <v>33412</v>
      </c>
      <c r="F31" s="561">
        <f t="shared" si="1"/>
        <v>87278</v>
      </c>
    </row>
    <row r="32" spans="2:6" ht="12.75" customHeight="1">
      <c r="B32" s="560">
        <v>2000</v>
      </c>
      <c r="C32" s="557">
        <v>40923</v>
      </c>
      <c r="D32" s="558">
        <v>24390</v>
      </c>
      <c r="E32" s="559">
        <v>31962</v>
      </c>
      <c r="F32" s="561">
        <f t="shared" si="1"/>
        <v>97275</v>
      </c>
    </row>
    <row r="33" spans="2:6" ht="15" customHeight="1">
      <c r="B33" s="560">
        <v>2001</v>
      </c>
      <c r="C33" s="557">
        <v>41847</v>
      </c>
      <c r="D33" s="558">
        <v>25201</v>
      </c>
      <c r="E33" s="559">
        <v>34096</v>
      </c>
      <c r="F33" s="561">
        <f t="shared" si="1"/>
        <v>101144</v>
      </c>
    </row>
    <row r="34" spans="2:7" ht="12.75" customHeight="1">
      <c r="B34" s="560">
        <v>2002</v>
      </c>
      <c r="C34" s="557">
        <v>41812</v>
      </c>
      <c r="D34" s="558">
        <v>28544</v>
      </c>
      <c r="E34" s="559">
        <v>37654</v>
      </c>
      <c r="F34" s="561">
        <f t="shared" si="1"/>
        <v>108010</v>
      </c>
      <c r="G34" s="678"/>
    </row>
    <row r="35" spans="2:6" ht="22.5" customHeight="1">
      <c r="B35" s="560">
        <v>2003</v>
      </c>
      <c r="C35" s="557">
        <v>44165</v>
      </c>
      <c r="D35" s="558">
        <v>29201</v>
      </c>
      <c r="E35" s="559">
        <v>41267</v>
      </c>
      <c r="F35" s="561">
        <f t="shared" si="1"/>
        <v>114633</v>
      </c>
    </row>
    <row r="36" spans="2:10" ht="16.5" customHeight="1">
      <c r="B36" s="560">
        <v>2004</v>
      </c>
      <c r="C36" s="557">
        <v>45041</v>
      </c>
      <c r="D36" s="558">
        <v>30923</v>
      </c>
      <c r="E36" s="559">
        <v>41196</v>
      </c>
      <c r="F36" s="561">
        <f t="shared" si="1"/>
        <v>117160</v>
      </c>
      <c r="H36" s="37"/>
      <c r="I36" s="37"/>
      <c r="J36" s="37"/>
    </row>
    <row r="37" spans="2:10" ht="16.5" customHeight="1">
      <c r="B37" s="560">
        <v>2005</v>
      </c>
      <c r="C37" s="557">
        <v>47142</v>
      </c>
      <c r="D37" s="558">
        <v>31896</v>
      </c>
      <c r="E37" s="559">
        <v>42465</v>
      </c>
      <c r="F37" s="561">
        <f t="shared" si="1"/>
        <v>121503</v>
      </c>
      <c r="G37" s="567"/>
      <c r="H37" s="37"/>
      <c r="I37" s="37"/>
      <c r="J37" s="37"/>
    </row>
    <row r="38" spans="2:10" ht="16.5" customHeight="1">
      <c r="B38" s="560">
        <v>2006</v>
      </c>
      <c r="C38" s="557">
        <v>47172</v>
      </c>
      <c r="D38" s="558">
        <v>32180</v>
      </c>
      <c r="E38" s="559">
        <v>43228</v>
      </c>
      <c r="F38" s="561">
        <f t="shared" si="1"/>
        <v>122580</v>
      </c>
      <c r="G38" s="567"/>
      <c r="H38" s="37"/>
      <c r="I38" s="37"/>
      <c r="J38" s="37"/>
    </row>
    <row r="39" spans="2:10" ht="12" customHeight="1">
      <c r="B39" s="560">
        <v>2008</v>
      </c>
      <c r="C39" s="557">
        <v>47266</v>
      </c>
      <c r="D39" s="558">
        <v>30847</v>
      </c>
      <c r="E39" s="559">
        <v>41924</v>
      </c>
      <c r="F39" s="561">
        <v>120037</v>
      </c>
      <c r="G39" s="567"/>
      <c r="H39" s="37"/>
      <c r="I39" s="37"/>
      <c r="J39" s="37"/>
    </row>
    <row r="40" spans="2:10" ht="24.75" customHeight="1">
      <c r="B40" s="560">
        <v>2009</v>
      </c>
      <c r="C40" s="557">
        <v>47906.5</v>
      </c>
      <c r="D40" s="558">
        <f>31464.5</f>
        <v>31464.5</v>
      </c>
      <c r="E40" s="559">
        <v>42452</v>
      </c>
      <c r="F40" s="561">
        <f>SUM(C40:E40)</f>
        <v>121823</v>
      </c>
      <c r="G40" s="567"/>
      <c r="H40" s="37"/>
      <c r="I40" s="37"/>
      <c r="J40" s="37"/>
    </row>
    <row r="41" spans="2:10" ht="12" customHeight="1">
      <c r="B41" s="560">
        <v>2011</v>
      </c>
      <c r="C41" s="557">
        <v>48786.5</v>
      </c>
      <c r="D41" s="558">
        <v>30899.5</v>
      </c>
      <c r="E41" s="559">
        <v>40507.5</v>
      </c>
      <c r="F41" s="561">
        <f>SUM(C41:E41)</f>
        <v>120193.5</v>
      </c>
      <c r="G41" s="567"/>
      <c r="H41" s="37"/>
      <c r="I41" s="37"/>
      <c r="J41" s="37"/>
    </row>
    <row r="42" spans="2:10" ht="12" customHeight="1">
      <c r="B42" s="560">
        <v>2013</v>
      </c>
      <c r="C42" s="558">
        <v>47109.5</v>
      </c>
      <c r="D42" s="558">
        <v>30528.5</v>
      </c>
      <c r="E42" s="558">
        <v>38612</v>
      </c>
      <c r="F42" s="561">
        <f>SUM(C42:E42)</f>
        <v>116250</v>
      </c>
      <c r="G42" s="567"/>
      <c r="H42" s="37"/>
      <c r="I42" s="37"/>
      <c r="J42" s="37"/>
    </row>
    <row r="43" spans="2:10" ht="12" customHeight="1">
      <c r="B43" s="562">
        <v>2014</v>
      </c>
      <c r="C43" s="563">
        <v>48780</v>
      </c>
      <c r="D43" s="563">
        <v>31623</v>
      </c>
      <c r="E43" s="563">
        <v>40189.5</v>
      </c>
      <c r="F43" s="564">
        <f>SUM(C43:E43)</f>
        <v>120592.5</v>
      </c>
      <c r="G43" s="567"/>
      <c r="H43" s="37"/>
      <c r="I43" s="37"/>
      <c r="J43" s="37"/>
    </row>
    <row r="44" spans="2:10" ht="12" customHeight="1">
      <c r="B44" s="839" t="s">
        <v>2</v>
      </c>
      <c r="C44" s="839"/>
      <c r="D44" s="839"/>
      <c r="E44" s="839"/>
      <c r="F44" s="839"/>
      <c r="G44" s="567"/>
      <c r="H44" s="37"/>
      <c r="I44" s="37"/>
      <c r="J44" s="37"/>
    </row>
    <row r="45" spans="2:10" ht="12" customHeight="1">
      <c r="B45" s="943" t="s">
        <v>609</v>
      </c>
      <c r="C45" s="943"/>
      <c r="D45" s="943"/>
      <c r="E45" s="943"/>
      <c r="F45" s="943"/>
      <c r="G45" s="567"/>
      <c r="H45" s="37"/>
      <c r="I45" s="37"/>
      <c r="J45" s="37"/>
    </row>
    <row r="46" spans="7:10" ht="12" customHeight="1">
      <c r="G46" s="567"/>
      <c r="H46" s="37"/>
      <c r="I46" s="37"/>
      <c r="J46" s="37"/>
    </row>
    <row r="47" spans="2:10" ht="12" customHeight="1">
      <c r="B47" s="567"/>
      <c r="C47" s="233"/>
      <c r="D47" s="567"/>
      <c r="E47" s="567"/>
      <c r="F47" s="567"/>
      <c r="G47" s="567"/>
      <c r="H47" s="37"/>
      <c r="I47" s="37"/>
      <c r="J47" s="37"/>
    </row>
    <row r="48" spans="2:10" ht="12" customHeight="1">
      <c r="B48" s="567"/>
      <c r="C48" s="567"/>
      <c r="D48" s="567"/>
      <c r="E48" s="567"/>
      <c r="F48" s="567"/>
      <c r="G48" s="567"/>
      <c r="H48" s="37"/>
      <c r="I48" s="37"/>
      <c r="J48" s="37"/>
    </row>
    <row r="49" spans="2:10" ht="12" customHeight="1">
      <c r="B49" s="567"/>
      <c r="D49" s="568"/>
      <c r="E49" s="567"/>
      <c r="F49" s="567"/>
      <c r="G49" s="567"/>
      <c r="H49" s="37"/>
      <c r="I49" s="37"/>
      <c r="J49" s="37"/>
    </row>
    <row r="50" spans="2:10" ht="12" customHeight="1">
      <c r="B50" s="567"/>
      <c r="C50" s="567"/>
      <c r="D50" s="567"/>
      <c r="E50" s="567"/>
      <c r="F50" s="567"/>
      <c r="G50" s="567"/>
      <c r="H50" s="37"/>
      <c r="I50" s="37"/>
      <c r="J50" s="37"/>
    </row>
    <row r="51" spans="2:10" ht="12" customHeight="1">
      <c r="B51" s="567"/>
      <c r="C51" s="567"/>
      <c r="D51" s="567"/>
      <c r="E51" s="567"/>
      <c r="F51" s="567"/>
      <c r="G51" s="567"/>
      <c r="H51" s="37"/>
      <c r="I51" s="37"/>
      <c r="J51" s="37"/>
    </row>
    <row r="52" spans="2:10" ht="12" customHeight="1">
      <c r="B52" s="567"/>
      <c r="C52" s="567"/>
      <c r="D52" s="567"/>
      <c r="E52" s="567"/>
      <c r="F52" s="567"/>
      <c r="G52" s="567"/>
      <c r="H52" s="37"/>
      <c r="I52" s="37"/>
      <c r="J52" s="37"/>
    </row>
    <row r="53" spans="2:10" ht="12" customHeight="1">
      <c r="B53" s="567"/>
      <c r="C53" s="567"/>
      <c r="D53" s="567"/>
      <c r="E53" s="567"/>
      <c r="F53" s="567"/>
      <c r="G53" s="567"/>
      <c r="H53" s="37"/>
      <c r="I53" s="37"/>
      <c r="J53" s="37"/>
    </row>
    <row r="54" spans="2:10" ht="12" customHeight="1">
      <c r="B54" s="567"/>
      <c r="C54" s="567"/>
      <c r="D54" s="567"/>
      <c r="E54" s="567"/>
      <c r="F54" s="567"/>
      <c r="G54" s="567"/>
      <c r="H54" s="37"/>
      <c r="I54" s="37"/>
      <c r="J54" s="37"/>
    </row>
    <row r="55" spans="2:10" ht="12" customHeight="1">
      <c r="B55" s="567"/>
      <c r="C55" s="567"/>
      <c r="D55" s="567"/>
      <c r="E55" s="567"/>
      <c r="F55" s="567"/>
      <c r="G55" s="567"/>
      <c r="H55" s="37"/>
      <c r="I55" s="37"/>
      <c r="J55" s="37"/>
    </row>
    <row r="56" spans="2:10" ht="12" customHeight="1">
      <c r="B56" s="567"/>
      <c r="C56" s="567"/>
      <c r="D56" s="567"/>
      <c r="E56" s="567"/>
      <c r="F56" s="567"/>
      <c r="G56" s="567"/>
      <c r="H56" s="37"/>
      <c r="I56" s="37"/>
      <c r="J56" s="37"/>
    </row>
    <row r="57" spans="2:10" ht="12" customHeight="1">
      <c r="B57" s="567"/>
      <c r="C57" s="567"/>
      <c r="D57" s="567"/>
      <c r="E57" s="567"/>
      <c r="F57" s="567"/>
      <c r="G57" s="567"/>
      <c r="H57" s="37"/>
      <c r="I57" s="37"/>
      <c r="J57" s="37"/>
    </row>
    <row r="58" spans="2:10" ht="12" customHeight="1">
      <c r="B58" s="567"/>
      <c r="C58" s="567"/>
      <c r="D58" s="567"/>
      <c r="E58" s="567"/>
      <c r="F58" s="567"/>
      <c r="G58" s="567"/>
      <c r="H58" s="37"/>
      <c r="I58" s="37"/>
      <c r="J58" s="37"/>
    </row>
    <row r="59" spans="2:10" ht="12" customHeight="1">
      <c r="B59" s="567"/>
      <c r="C59" s="567"/>
      <c r="D59" s="567"/>
      <c r="E59" s="567"/>
      <c r="F59" s="567"/>
      <c r="G59" s="567"/>
      <c r="H59" s="37"/>
      <c r="I59" s="37"/>
      <c r="J59" s="37"/>
    </row>
    <row r="60" spans="2:10" ht="12" customHeight="1">
      <c r="B60" s="567"/>
      <c r="C60" s="567"/>
      <c r="D60" s="567"/>
      <c r="E60" s="567"/>
      <c r="F60" s="567"/>
      <c r="G60" s="567"/>
      <c r="H60" s="37"/>
      <c r="I60" s="37"/>
      <c r="J60" s="37"/>
    </row>
    <row r="61" spans="2:10" ht="12" customHeight="1">
      <c r="B61" s="567"/>
      <c r="C61" s="567"/>
      <c r="D61" s="567"/>
      <c r="E61" s="567"/>
      <c r="F61" s="567"/>
      <c r="G61" s="567"/>
      <c r="H61" s="37"/>
      <c r="I61" s="37"/>
      <c r="J61" s="37"/>
    </row>
    <row r="62" spans="2:10" ht="12" customHeight="1">
      <c r="B62" s="567"/>
      <c r="C62" s="567"/>
      <c r="D62" s="567"/>
      <c r="E62" s="567"/>
      <c r="F62" s="567"/>
      <c r="G62" s="567"/>
      <c r="H62" s="37"/>
      <c r="I62" s="37"/>
      <c r="J62" s="37"/>
    </row>
    <row r="63" spans="2:10" ht="12" customHeight="1">
      <c r="B63" s="567"/>
      <c r="C63" s="567"/>
      <c r="D63" s="567"/>
      <c r="E63" s="567"/>
      <c r="F63" s="567"/>
      <c r="G63" s="567"/>
      <c r="H63" s="37"/>
      <c r="I63" s="37"/>
      <c r="J63" s="37"/>
    </row>
    <row r="64" spans="2:10" ht="12.75">
      <c r="B64" s="567"/>
      <c r="C64" s="567"/>
      <c r="D64" s="567"/>
      <c r="E64" s="567"/>
      <c r="F64" s="567"/>
      <c r="G64" s="567"/>
      <c r="H64" s="37"/>
      <c r="I64" s="37"/>
      <c r="J64" s="37"/>
    </row>
    <row r="65" spans="2:10" ht="12.75">
      <c r="B65" s="567"/>
      <c r="C65" s="567"/>
      <c r="D65" s="567"/>
      <c r="E65" s="567"/>
      <c r="F65" s="567"/>
      <c r="G65" s="567"/>
      <c r="H65" s="37"/>
      <c r="I65" s="37"/>
      <c r="J65" s="37"/>
    </row>
    <row r="66" spans="2:10" ht="12.75">
      <c r="B66" s="567"/>
      <c r="C66" s="567"/>
      <c r="D66" s="567"/>
      <c r="E66" s="567"/>
      <c r="F66" s="567"/>
      <c r="G66" s="567"/>
      <c r="H66" s="37"/>
      <c r="I66" s="37"/>
      <c r="J66" s="37"/>
    </row>
    <row r="67" spans="2:10" ht="12.75">
      <c r="B67" s="567"/>
      <c r="C67" s="567"/>
      <c r="D67" s="567"/>
      <c r="E67" s="567"/>
      <c r="F67" s="567"/>
      <c r="G67" s="567"/>
      <c r="H67" s="37"/>
      <c r="I67" s="37"/>
      <c r="J67" s="37"/>
    </row>
    <row r="68" spans="2:10" ht="12.75">
      <c r="B68" s="567"/>
      <c r="C68" s="567"/>
      <c r="D68" s="567"/>
      <c r="E68" s="567"/>
      <c r="F68" s="567"/>
      <c r="G68" s="567"/>
      <c r="H68" s="37"/>
      <c r="I68" s="37"/>
      <c r="J68" s="37"/>
    </row>
    <row r="69" spans="2:10" ht="12.75">
      <c r="B69" s="567"/>
      <c r="C69" s="567"/>
      <c r="D69" s="567"/>
      <c r="E69" s="567"/>
      <c r="F69" s="567"/>
      <c r="G69" s="567"/>
      <c r="H69" s="37"/>
      <c r="I69" s="37"/>
      <c r="J69" s="37"/>
    </row>
    <row r="70" spans="2:10" ht="12.75">
      <c r="B70" s="567"/>
      <c r="C70" s="567"/>
      <c r="D70" s="567"/>
      <c r="E70" s="567"/>
      <c r="F70" s="567"/>
      <c r="G70" s="567"/>
      <c r="H70" s="37"/>
      <c r="I70" s="37"/>
      <c r="J70" s="37"/>
    </row>
    <row r="71" spans="2:10" ht="12.75">
      <c r="B71" s="567"/>
      <c r="C71" s="567"/>
      <c r="D71" s="567"/>
      <c r="E71" s="567"/>
      <c r="F71" s="567"/>
      <c r="G71" s="567"/>
      <c r="H71" s="37"/>
      <c r="I71" s="37"/>
      <c r="J71" s="37"/>
    </row>
    <row r="72" spans="2:10" ht="12.75">
      <c r="B72" s="567"/>
      <c r="C72" s="567"/>
      <c r="D72" s="567"/>
      <c r="E72" s="567"/>
      <c r="F72" s="567"/>
      <c r="G72" s="567"/>
      <c r="H72" s="37"/>
      <c r="I72" s="37"/>
      <c r="J72" s="37"/>
    </row>
    <row r="73" spans="2:10" ht="12.75">
      <c r="B73" s="567"/>
      <c r="C73" s="567"/>
      <c r="D73" s="567"/>
      <c r="E73" s="567"/>
      <c r="F73" s="567"/>
      <c r="G73" s="567"/>
      <c r="H73" s="37"/>
      <c r="I73" s="37"/>
      <c r="J73" s="37"/>
    </row>
    <row r="74" spans="2:10" ht="12.75">
      <c r="B74" s="567"/>
      <c r="C74" s="567"/>
      <c r="D74" s="567"/>
      <c r="E74" s="567"/>
      <c r="F74" s="567"/>
      <c r="G74" s="567"/>
      <c r="H74" s="37"/>
      <c r="I74" s="37"/>
      <c r="J74" s="37"/>
    </row>
    <row r="75" spans="2:10" ht="12.75">
      <c r="B75" s="567"/>
      <c r="C75" s="567"/>
      <c r="D75" s="567"/>
      <c r="E75" s="567"/>
      <c r="F75" s="567"/>
      <c r="G75" s="567"/>
      <c r="H75" s="37"/>
      <c r="I75" s="37"/>
      <c r="J75" s="37"/>
    </row>
    <row r="76" spans="2:10" ht="12.75">
      <c r="B76" s="567"/>
      <c r="C76" s="567"/>
      <c r="D76" s="567"/>
      <c r="E76" s="567"/>
      <c r="F76" s="567"/>
      <c r="G76" s="567"/>
      <c r="H76" s="37"/>
      <c r="I76" s="37"/>
      <c r="J76" s="37"/>
    </row>
    <row r="77" spans="2:10" ht="12.75">
      <c r="B77" s="567"/>
      <c r="C77" s="567"/>
      <c r="D77" s="567"/>
      <c r="E77" s="567"/>
      <c r="F77" s="567"/>
      <c r="G77" s="567"/>
      <c r="H77" s="37"/>
      <c r="I77" s="37"/>
      <c r="J77" s="37"/>
    </row>
    <row r="78" spans="2:10" ht="12.75">
      <c r="B78" s="567"/>
      <c r="C78" s="567"/>
      <c r="D78" s="567"/>
      <c r="E78" s="567"/>
      <c r="F78" s="567"/>
      <c r="G78" s="567"/>
      <c r="H78" s="37"/>
      <c r="I78" s="37"/>
      <c r="J78" s="37"/>
    </row>
    <row r="79" spans="2:10" ht="12.75">
      <c r="B79" s="567"/>
      <c r="C79" s="567"/>
      <c r="D79" s="567"/>
      <c r="E79" s="567"/>
      <c r="F79" s="567"/>
      <c r="G79" s="567"/>
      <c r="H79" s="37"/>
      <c r="I79" s="37"/>
      <c r="J79" s="37"/>
    </row>
    <row r="80" spans="2:10" ht="12.75">
      <c r="B80" s="567"/>
      <c r="C80" s="567"/>
      <c r="D80" s="567"/>
      <c r="E80" s="567"/>
      <c r="F80" s="567"/>
      <c r="G80" s="567"/>
      <c r="H80" s="37"/>
      <c r="I80" s="37"/>
      <c r="J80" s="37"/>
    </row>
    <row r="81" spans="2:10" ht="12.75">
      <c r="B81" s="567"/>
      <c r="C81" s="567"/>
      <c r="D81" s="567"/>
      <c r="E81" s="567"/>
      <c r="F81" s="567"/>
      <c r="G81" s="567"/>
      <c r="H81" s="37"/>
      <c r="I81" s="37"/>
      <c r="J81" s="37"/>
    </row>
    <row r="82" spans="2:10" ht="12.75">
      <c r="B82" s="567"/>
      <c r="C82" s="567"/>
      <c r="D82" s="567"/>
      <c r="E82" s="567"/>
      <c r="F82" s="567"/>
      <c r="G82" s="567"/>
      <c r="H82" s="37"/>
      <c r="I82" s="37"/>
      <c r="J82" s="37"/>
    </row>
    <row r="83" spans="2:10" ht="12.75">
      <c r="B83" s="567"/>
      <c r="C83" s="567"/>
      <c r="D83" s="567"/>
      <c r="E83" s="567"/>
      <c r="F83" s="567"/>
      <c r="G83" s="567"/>
      <c r="H83" s="37"/>
      <c r="I83" s="37"/>
      <c r="J83" s="37"/>
    </row>
    <row r="84" spans="2:10" ht="12.75">
      <c r="B84" s="567"/>
      <c r="C84" s="567"/>
      <c r="D84" s="567"/>
      <c r="E84" s="567"/>
      <c r="F84" s="567"/>
      <c r="G84" s="567"/>
      <c r="H84" s="37"/>
      <c r="I84" s="37"/>
      <c r="J84" s="37"/>
    </row>
    <row r="85" spans="2:10" ht="12.75">
      <c r="B85" s="567"/>
      <c r="C85" s="567"/>
      <c r="D85" s="567"/>
      <c r="E85" s="567"/>
      <c r="F85" s="567"/>
      <c r="G85" s="567"/>
      <c r="H85" s="37"/>
      <c r="I85" s="37"/>
      <c r="J85" s="37"/>
    </row>
    <row r="86" spans="2:10" ht="12.75">
      <c r="B86" s="567"/>
      <c r="C86" s="567"/>
      <c r="D86" s="567"/>
      <c r="E86" s="567"/>
      <c r="F86" s="567"/>
      <c r="G86" s="567"/>
      <c r="H86" s="37"/>
      <c r="I86" s="37"/>
      <c r="J86" s="37"/>
    </row>
    <row r="87" spans="2:10" ht="12.75">
      <c r="B87" s="567"/>
      <c r="C87" s="567"/>
      <c r="D87" s="567"/>
      <c r="E87" s="567"/>
      <c r="F87" s="567"/>
      <c r="G87" s="567"/>
      <c r="H87" s="37"/>
      <c r="I87" s="37"/>
      <c r="J87" s="37"/>
    </row>
    <row r="88" spans="2:10" ht="409.5">
      <c r="B88" s="567"/>
      <c r="C88" s="567"/>
      <c r="D88" s="567"/>
      <c r="E88" s="567"/>
      <c r="F88" s="567"/>
      <c r="G88" s="567"/>
      <c r="H88" s="37"/>
      <c r="I88" s="37"/>
      <c r="J88" s="37"/>
    </row>
    <row r="89" spans="2:10" ht="409.5">
      <c r="B89" s="567"/>
      <c r="C89" s="567"/>
      <c r="D89" s="567"/>
      <c r="E89" s="567"/>
      <c r="F89" s="567"/>
      <c r="G89" s="567"/>
      <c r="H89" s="37"/>
      <c r="I89" s="37"/>
      <c r="J89" s="37"/>
    </row>
    <row r="90" spans="2:10" ht="409.5">
      <c r="B90" s="567"/>
      <c r="C90" s="567"/>
      <c r="D90" s="567"/>
      <c r="E90" s="567"/>
      <c r="F90" s="567"/>
      <c r="G90" s="567"/>
      <c r="H90" s="37"/>
      <c r="I90" s="37"/>
      <c r="J90" s="37"/>
    </row>
    <row r="91" spans="2:10" ht="409.5">
      <c r="B91" s="567"/>
      <c r="C91" s="567"/>
      <c r="D91" s="567"/>
      <c r="E91" s="567"/>
      <c r="F91" s="567"/>
      <c r="G91" s="567"/>
      <c r="H91" s="37"/>
      <c r="I91" s="37"/>
      <c r="J91" s="37"/>
    </row>
    <row r="92" spans="2:10" ht="409.5">
      <c r="B92" s="567"/>
      <c r="C92" s="567"/>
      <c r="D92" s="567"/>
      <c r="E92" s="567"/>
      <c r="F92" s="567"/>
      <c r="G92" s="567"/>
      <c r="H92" s="37"/>
      <c r="I92" s="37"/>
      <c r="J92" s="37"/>
    </row>
    <row r="93" spans="2:10" ht="409.5">
      <c r="B93" s="567"/>
      <c r="C93" s="567"/>
      <c r="D93" s="567"/>
      <c r="E93" s="567"/>
      <c r="F93" s="567"/>
      <c r="G93" s="567"/>
      <c r="H93" s="37"/>
      <c r="I93" s="37"/>
      <c r="J93" s="37"/>
    </row>
    <row r="94" spans="2:10" ht="409.5">
      <c r="B94" s="567"/>
      <c r="C94" s="567"/>
      <c r="D94" s="567"/>
      <c r="E94" s="567"/>
      <c r="F94" s="567"/>
      <c r="G94" s="567"/>
      <c r="H94" s="37"/>
      <c r="I94" s="37"/>
      <c r="J94" s="37"/>
    </row>
    <row r="95" spans="2:10" ht="409.5">
      <c r="B95" s="567"/>
      <c r="C95" s="567"/>
      <c r="D95" s="567"/>
      <c r="E95" s="567"/>
      <c r="F95" s="567"/>
      <c r="G95" s="567"/>
      <c r="H95" s="37"/>
      <c r="I95" s="37"/>
      <c r="J95" s="37"/>
    </row>
    <row r="96" spans="2:10" ht="409.5">
      <c r="B96" s="567"/>
      <c r="C96" s="567"/>
      <c r="D96" s="567"/>
      <c r="E96" s="567"/>
      <c r="F96" s="567"/>
      <c r="G96" s="567"/>
      <c r="H96" s="37"/>
      <c r="I96" s="37"/>
      <c r="J96" s="37"/>
    </row>
    <row r="97" spans="2:10" ht="409.5">
      <c r="B97" s="567"/>
      <c r="C97" s="567"/>
      <c r="D97" s="567"/>
      <c r="E97" s="567"/>
      <c r="F97" s="567"/>
      <c r="G97" s="567"/>
      <c r="H97" s="37"/>
      <c r="I97" s="37"/>
      <c r="J97" s="37"/>
    </row>
    <row r="98" spans="2:10" ht="409.5">
      <c r="B98" s="567"/>
      <c r="C98" s="567"/>
      <c r="D98" s="567"/>
      <c r="E98" s="567"/>
      <c r="F98" s="567"/>
      <c r="G98" s="567"/>
      <c r="H98" s="37"/>
      <c r="I98" s="37"/>
      <c r="J98" s="37"/>
    </row>
    <row r="99" spans="2:10" ht="409.5">
      <c r="B99" s="567"/>
      <c r="C99" s="567"/>
      <c r="D99" s="567"/>
      <c r="E99" s="567"/>
      <c r="F99" s="567"/>
      <c r="G99" s="567"/>
      <c r="H99" s="37"/>
      <c r="I99" s="37"/>
      <c r="J99" s="37"/>
    </row>
    <row r="100" spans="2:10" ht="409.5">
      <c r="B100" s="567"/>
      <c r="C100" s="567"/>
      <c r="D100" s="567"/>
      <c r="E100" s="567"/>
      <c r="F100" s="567"/>
      <c r="G100" s="567"/>
      <c r="H100" s="37"/>
      <c r="I100" s="37"/>
      <c r="J100" s="37"/>
    </row>
    <row r="101" spans="2:7" ht="409.5">
      <c r="B101" s="567"/>
      <c r="C101" s="567"/>
      <c r="D101" s="567"/>
      <c r="E101" s="567"/>
      <c r="F101" s="567"/>
      <c r="G101" s="567"/>
    </row>
    <row r="102" spans="2:7" ht="409.5">
      <c r="B102" s="567"/>
      <c r="C102" s="567"/>
      <c r="D102" s="567"/>
      <c r="E102" s="567"/>
      <c r="F102" s="567"/>
      <c r="G102" s="567"/>
    </row>
    <row r="103" spans="2:6" ht="409.5">
      <c r="B103" s="567"/>
      <c r="C103" s="567"/>
      <c r="D103" s="567"/>
      <c r="E103" s="567"/>
      <c r="F103" s="567"/>
    </row>
    <row r="104" spans="2:6" ht="409.5">
      <c r="B104" s="567"/>
      <c r="C104" s="567"/>
      <c r="D104" s="567"/>
      <c r="E104" s="567"/>
      <c r="F104" s="567"/>
    </row>
    <row r="105" spans="2:6" ht="409.5">
      <c r="B105" s="567"/>
      <c r="C105" s="567"/>
      <c r="D105" s="567"/>
      <c r="E105" s="567"/>
      <c r="F105" s="567"/>
    </row>
    <row r="106" spans="2:6" ht="409.5">
      <c r="B106" s="567"/>
      <c r="C106" s="567"/>
      <c r="D106" s="567"/>
      <c r="E106" s="567"/>
      <c r="F106" s="567"/>
    </row>
    <row r="107" spans="2:6" ht="409.5">
      <c r="B107" s="567"/>
      <c r="C107" s="567"/>
      <c r="D107" s="567"/>
      <c r="E107" s="567"/>
      <c r="F107" s="567"/>
    </row>
    <row r="108" spans="2:6" ht="409.5">
      <c r="B108" s="567"/>
      <c r="C108" s="567"/>
      <c r="D108" s="567"/>
      <c r="E108" s="567"/>
      <c r="F108" s="567"/>
    </row>
    <row r="109" spans="2:6" ht="409.5">
      <c r="B109" s="567"/>
      <c r="C109" s="567"/>
      <c r="D109" s="567"/>
      <c r="E109" s="567"/>
      <c r="F109" s="567"/>
    </row>
    <row r="110" spans="2:6" ht="409.5">
      <c r="B110" s="567"/>
      <c r="C110" s="567"/>
      <c r="D110" s="567"/>
      <c r="E110" s="567"/>
      <c r="F110" s="567"/>
    </row>
  </sheetData>
  <sheetProtection/>
  <mergeCells count="9">
    <mergeCell ref="B44:F44"/>
    <mergeCell ref="B45:F45"/>
    <mergeCell ref="B2:F2"/>
    <mergeCell ref="E5:E7"/>
    <mergeCell ref="C3:F3"/>
    <mergeCell ref="C4:F4"/>
    <mergeCell ref="C24:F24"/>
    <mergeCell ref="C25:F25"/>
    <mergeCell ref="E26:E28"/>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7"/>
  <dimension ref="B1:Q80"/>
  <sheetViews>
    <sheetView zoomScalePageLayoutView="0" workbookViewId="0" topLeftCell="A1">
      <selection activeCell="Z44" sqref="Z44"/>
    </sheetView>
  </sheetViews>
  <sheetFormatPr defaultColWidth="9.140625" defaultRowHeight="12.75"/>
  <cols>
    <col min="7" max="9" width="9.140625" style="0" customWidth="1"/>
    <col min="12" max="12" width="8.8515625" style="0" customWidth="1"/>
  </cols>
  <sheetData>
    <row r="1" ht="15.75">
      <c r="I1" s="45" t="s">
        <v>614</v>
      </c>
    </row>
    <row r="2" spans="2:9" ht="11.25" customHeight="1">
      <c r="B2" s="914" t="s">
        <v>536</v>
      </c>
      <c r="C2" s="914"/>
      <c r="D2" s="914"/>
      <c r="E2" s="914"/>
      <c r="F2" s="914"/>
      <c r="G2" s="914"/>
      <c r="H2" s="914"/>
      <c r="I2" s="914"/>
    </row>
    <row r="3" spans="2:9" ht="18.75" customHeight="1">
      <c r="B3" s="914"/>
      <c r="C3" s="914"/>
      <c r="D3" s="914"/>
      <c r="E3" s="914"/>
      <c r="F3" s="914"/>
      <c r="G3" s="914"/>
      <c r="H3" s="914"/>
      <c r="I3" s="914"/>
    </row>
    <row r="4" spans="2:9" ht="26.25" customHeight="1">
      <c r="B4" s="914"/>
      <c r="C4" s="914"/>
      <c r="D4" s="914"/>
      <c r="E4" s="914"/>
      <c r="F4" s="914"/>
      <c r="G4" s="914"/>
      <c r="H4" s="914"/>
      <c r="I4" s="914"/>
    </row>
    <row r="5" spans="3:9" ht="12.75">
      <c r="C5" s="340"/>
      <c r="D5" s="73"/>
      <c r="E5" s="73"/>
      <c r="F5" s="73"/>
      <c r="G5" s="73"/>
      <c r="H5" s="73"/>
      <c r="I5" s="339"/>
    </row>
    <row r="6" spans="3:9" ht="12.75">
      <c r="C6" s="40">
        <v>2006</v>
      </c>
      <c r="D6" s="71">
        <v>2008</v>
      </c>
      <c r="E6" s="71">
        <v>2010</v>
      </c>
      <c r="F6" s="71">
        <v>2012</v>
      </c>
      <c r="G6" s="71">
        <v>2013</v>
      </c>
      <c r="H6" s="71">
        <v>2014</v>
      </c>
      <c r="I6" s="46">
        <v>2015</v>
      </c>
    </row>
    <row r="7" spans="3:9" ht="12.75">
      <c r="C7" s="59"/>
      <c r="D7" s="76"/>
      <c r="E7" s="76"/>
      <c r="F7" s="76"/>
      <c r="G7" s="76"/>
      <c r="H7" s="777"/>
      <c r="I7" s="778"/>
    </row>
    <row r="8" spans="2:9" ht="12.75">
      <c r="B8" s="341" t="s">
        <v>185</v>
      </c>
      <c r="C8" s="343">
        <v>0</v>
      </c>
      <c r="D8" s="343">
        <v>0</v>
      </c>
      <c r="E8" s="343">
        <v>0.002</v>
      </c>
      <c r="F8" s="343">
        <v>0.006</v>
      </c>
      <c r="G8" s="712">
        <v>0</v>
      </c>
      <c r="H8" s="712">
        <v>0</v>
      </c>
      <c r="I8" s="823">
        <v>0.0326</v>
      </c>
    </row>
    <row r="9" spans="2:9" ht="12.75">
      <c r="B9" s="309" t="s">
        <v>168</v>
      </c>
      <c r="C9" s="342">
        <v>0</v>
      </c>
      <c r="D9" s="342">
        <v>0</v>
      </c>
      <c r="E9" s="342">
        <v>0.026</v>
      </c>
      <c r="F9" s="342">
        <v>0</v>
      </c>
      <c r="G9" s="713">
        <v>0</v>
      </c>
      <c r="H9" s="713">
        <v>0</v>
      </c>
      <c r="I9" s="821">
        <v>0</v>
      </c>
    </row>
    <row r="10" spans="2:9" ht="12.75">
      <c r="B10" s="338" t="s">
        <v>170</v>
      </c>
      <c r="C10" s="464"/>
      <c r="D10" s="464">
        <v>0</v>
      </c>
      <c r="E10" s="464">
        <v>0.0024</v>
      </c>
      <c r="F10" s="464">
        <v>0.0294</v>
      </c>
      <c r="G10" s="545">
        <v>0.0513</v>
      </c>
      <c r="H10" s="545">
        <v>0.066</v>
      </c>
      <c r="I10" s="546">
        <v>0.050000000000000044</v>
      </c>
    </row>
    <row r="11" spans="2:9" ht="12.75">
      <c r="B11" s="309" t="s">
        <v>181</v>
      </c>
      <c r="C11" s="342"/>
      <c r="D11" s="342">
        <v>0.09</v>
      </c>
      <c r="E11" s="713">
        <v>0.18</v>
      </c>
      <c r="F11" s="715">
        <v>0.06799999999999995</v>
      </c>
      <c r="G11" s="713">
        <v>0.06499999999999995</v>
      </c>
      <c r="H11" s="713">
        <v>0.06699999999999995</v>
      </c>
      <c r="I11" s="821">
        <v>0.06999999999999995</v>
      </c>
    </row>
    <row r="12" spans="2:9" ht="12.75">
      <c r="B12" s="318" t="s">
        <v>186</v>
      </c>
      <c r="C12" s="464">
        <v>0.038</v>
      </c>
      <c r="D12" s="464">
        <v>0.057</v>
      </c>
      <c r="E12" s="464">
        <v>0.08</v>
      </c>
      <c r="F12" s="464">
        <v>0.10399999999999998</v>
      </c>
      <c r="G12" s="545">
        <v>0.11699999999999999</v>
      </c>
      <c r="H12" s="545">
        <v>0.12</v>
      </c>
      <c r="I12" s="546">
        <v>0.1349109663409337</v>
      </c>
    </row>
    <row r="13" spans="2:10" ht="12.75">
      <c r="B13" s="309" t="s">
        <v>171</v>
      </c>
      <c r="C13" s="342">
        <v>0.4</v>
      </c>
      <c r="D13" s="342">
        <v>0.577</v>
      </c>
      <c r="E13" s="342">
        <v>0.5</v>
      </c>
      <c r="F13" s="342">
        <v>0.56</v>
      </c>
      <c r="G13" s="713">
        <v>0.665</v>
      </c>
      <c r="H13" s="713">
        <v>0.063</v>
      </c>
      <c r="I13" s="821">
        <v>0</v>
      </c>
      <c r="J13" s="157"/>
    </row>
    <row r="14" spans="2:9" ht="12.75">
      <c r="B14" s="318" t="s">
        <v>189</v>
      </c>
      <c r="C14" s="464">
        <v>0</v>
      </c>
      <c r="D14" s="464">
        <v>0</v>
      </c>
      <c r="E14" s="464">
        <v>0</v>
      </c>
      <c r="F14" s="464">
        <v>0</v>
      </c>
      <c r="G14" s="545">
        <v>0</v>
      </c>
      <c r="H14" s="545"/>
      <c r="I14" s="546"/>
    </row>
    <row r="15" spans="2:9" ht="12.75">
      <c r="B15" s="309" t="s">
        <v>182</v>
      </c>
      <c r="C15" s="342"/>
      <c r="D15" s="342">
        <v>0</v>
      </c>
      <c r="E15" s="342">
        <v>0</v>
      </c>
      <c r="F15" s="342">
        <v>0</v>
      </c>
      <c r="G15" s="713">
        <v>0</v>
      </c>
      <c r="H15" s="713">
        <v>0</v>
      </c>
      <c r="I15" s="821">
        <v>0</v>
      </c>
    </row>
    <row r="16" spans="2:9" ht="12.75">
      <c r="B16" s="318" t="s">
        <v>187</v>
      </c>
      <c r="C16" s="464"/>
      <c r="D16" s="464">
        <v>0</v>
      </c>
      <c r="E16" s="464">
        <v>0</v>
      </c>
      <c r="F16" s="464">
        <v>0</v>
      </c>
      <c r="G16" s="545">
        <v>0</v>
      </c>
      <c r="H16" s="545">
        <v>0</v>
      </c>
      <c r="I16" s="546">
        <v>0</v>
      </c>
    </row>
    <row r="17" spans="2:9" ht="12.75">
      <c r="B17" s="309" t="s">
        <v>188</v>
      </c>
      <c r="C17" s="342"/>
      <c r="D17" s="342">
        <v>0</v>
      </c>
      <c r="E17" s="342">
        <v>0.01</v>
      </c>
      <c r="F17" s="342"/>
      <c r="G17" s="713"/>
      <c r="H17" s="713">
        <v>0.05</v>
      </c>
      <c r="I17" s="821">
        <v>0.04987594514091187</v>
      </c>
    </row>
    <row r="18" spans="2:9" ht="12.75">
      <c r="B18" s="338" t="s">
        <v>209</v>
      </c>
      <c r="C18" s="464">
        <v>0</v>
      </c>
      <c r="D18" s="464">
        <v>0</v>
      </c>
      <c r="E18" s="464">
        <v>0</v>
      </c>
      <c r="F18" s="464">
        <v>0</v>
      </c>
      <c r="G18" s="545">
        <v>0</v>
      </c>
      <c r="H18" s="545">
        <v>0</v>
      </c>
      <c r="I18" s="546">
        <v>0</v>
      </c>
    </row>
    <row r="19" spans="2:9" ht="12.75">
      <c r="B19" s="309" t="s">
        <v>190</v>
      </c>
      <c r="C19" s="342">
        <v>0.098</v>
      </c>
      <c r="D19" s="342"/>
      <c r="E19" s="342">
        <v>0.083</v>
      </c>
      <c r="F19" s="342">
        <v>0.083</v>
      </c>
      <c r="G19" s="713"/>
      <c r="H19" s="788">
        <v>0.19</v>
      </c>
      <c r="I19" s="342">
        <v>0.23</v>
      </c>
    </row>
    <row r="20" spans="2:9" ht="12.75">
      <c r="B20" s="338" t="s">
        <v>169</v>
      </c>
      <c r="C20" s="464" t="s">
        <v>200</v>
      </c>
      <c r="D20" s="464" t="s">
        <v>200</v>
      </c>
      <c r="E20" s="464" t="s">
        <v>200</v>
      </c>
      <c r="F20" s="464" t="s">
        <v>200</v>
      </c>
      <c r="G20" s="545" t="s">
        <v>200</v>
      </c>
      <c r="H20" s="545" t="s">
        <v>200</v>
      </c>
      <c r="I20" s="546" t="s">
        <v>200</v>
      </c>
    </row>
    <row r="21" spans="2:9" ht="12.75">
      <c r="B21" s="309" t="s">
        <v>173</v>
      </c>
      <c r="C21" s="342">
        <v>0.101</v>
      </c>
      <c r="D21" s="342">
        <v>0.0908</v>
      </c>
      <c r="E21" s="342">
        <v>0.1054</v>
      </c>
      <c r="F21" s="342">
        <v>0.117</v>
      </c>
      <c r="G21" s="713">
        <v>0.123</v>
      </c>
      <c r="H21" s="713">
        <v>0.11</v>
      </c>
      <c r="I21" s="821">
        <v>0.0826</v>
      </c>
    </row>
    <row r="22" spans="2:9" ht="12.75">
      <c r="B22" s="318" t="s">
        <v>174</v>
      </c>
      <c r="C22" s="464">
        <v>0</v>
      </c>
      <c r="D22" s="464">
        <v>0</v>
      </c>
      <c r="E22" s="464">
        <v>0</v>
      </c>
      <c r="F22" s="464">
        <v>0</v>
      </c>
      <c r="G22" s="545">
        <v>0</v>
      </c>
      <c r="H22" s="545">
        <v>0</v>
      </c>
      <c r="I22" s="546">
        <v>0</v>
      </c>
    </row>
    <row r="23" spans="2:9" ht="12.75">
      <c r="B23" s="313" t="s">
        <v>191</v>
      </c>
      <c r="C23" s="342">
        <v>0</v>
      </c>
      <c r="D23" s="342"/>
      <c r="E23" s="342"/>
      <c r="F23" s="342"/>
      <c r="G23" s="713"/>
      <c r="H23" s="713">
        <v>0</v>
      </c>
      <c r="I23" s="821">
        <v>0</v>
      </c>
    </row>
    <row r="24" spans="2:9" ht="12.75">
      <c r="B24" s="338" t="s">
        <v>172</v>
      </c>
      <c r="C24" s="464">
        <v>0.014</v>
      </c>
      <c r="D24" s="464">
        <v>0.018</v>
      </c>
      <c r="E24" s="464">
        <v>0.018</v>
      </c>
      <c r="F24" s="464">
        <v>0.029</v>
      </c>
      <c r="G24" s="545">
        <v>0.03200000000000003</v>
      </c>
      <c r="H24" s="545">
        <v>0.032</v>
      </c>
      <c r="I24" s="546">
        <v>0.03453796679136323</v>
      </c>
    </row>
    <row r="25" spans="2:9" ht="12.75">
      <c r="B25" s="309" t="s">
        <v>175</v>
      </c>
      <c r="C25" s="342" t="s">
        <v>200</v>
      </c>
      <c r="D25" s="342" t="s">
        <v>200</v>
      </c>
      <c r="E25" s="342" t="s">
        <v>200</v>
      </c>
      <c r="F25" s="342" t="s">
        <v>200</v>
      </c>
      <c r="G25" s="713" t="s">
        <v>200</v>
      </c>
      <c r="H25" s="713" t="s">
        <v>200</v>
      </c>
      <c r="I25" s="821" t="s">
        <v>200</v>
      </c>
    </row>
    <row r="26" spans="2:9" ht="12.75">
      <c r="B26" s="318" t="s">
        <v>183</v>
      </c>
      <c r="C26" s="464">
        <v>0.019</v>
      </c>
      <c r="D26" s="464">
        <v>0.02</v>
      </c>
      <c r="E26" s="464">
        <v>0.048</v>
      </c>
      <c r="F26" s="464">
        <v>0.05</v>
      </c>
      <c r="G26" s="545"/>
      <c r="H26" s="545"/>
      <c r="I26" s="546">
        <v>0.149</v>
      </c>
    </row>
    <row r="27" spans="2:9" ht="12.75">
      <c r="B27" s="313" t="s">
        <v>192</v>
      </c>
      <c r="C27" s="342">
        <v>0.065</v>
      </c>
      <c r="D27" s="342"/>
      <c r="E27" s="342">
        <v>0.054</v>
      </c>
      <c r="F27" s="342">
        <v>0.08799999999999997</v>
      </c>
      <c r="G27" s="713">
        <v>0.123</v>
      </c>
      <c r="H27" s="713">
        <v>0.118</v>
      </c>
      <c r="I27" s="821">
        <v>0.12210335790335791</v>
      </c>
    </row>
    <row r="28" spans="2:9" ht="12.75">
      <c r="B28" s="318" t="s">
        <v>176</v>
      </c>
      <c r="C28" s="464">
        <v>0.0917</v>
      </c>
      <c r="D28" s="464">
        <v>0.368</v>
      </c>
      <c r="E28" s="464">
        <v>0.4831</v>
      </c>
      <c r="F28" s="464">
        <v>0.514</v>
      </c>
      <c r="G28" s="545">
        <v>0.5782</v>
      </c>
      <c r="H28" s="545">
        <v>0.558</v>
      </c>
      <c r="I28" s="546">
        <v>0.5173633906917657</v>
      </c>
    </row>
    <row r="29" spans="2:10" ht="12.75">
      <c r="B29" s="309" t="s">
        <v>193</v>
      </c>
      <c r="C29" s="342">
        <v>0.09</v>
      </c>
      <c r="D29" s="342"/>
      <c r="E29" s="713">
        <v>0.09</v>
      </c>
      <c r="F29" s="715">
        <v>0.06130000000000002</v>
      </c>
      <c r="G29" s="713">
        <v>0.059</v>
      </c>
      <c r="H29" s="713">
        <v>0.068</v>
      </c>
      <c r="I29" s="821">
        <v>0.054051151153680865</v>
      </c>
      <c r="J29" s="157"/>
    </row>
    <row r="30" spans="2:9" ht="12.75">
      <c r="B30" s="338" t="s">
        <v>177</v>
      </c>
      <c r="C30" s="464">
        <v>0.0053</v>
      </c>
      <c r="D30" s="464">
        <v>0.011</v>
      </c>
      <c r="E30" s="464">
        <v>0.0393</v>
      </c>
      <c r="F30" s="545"/>
      <c r="G30" s="464">
        <v>0.096</v>
      </c>
      <c r="H30" s="545">
        <v>0.091</v>
      </c>
      <c r="I30" s="546"/>
    </row>
    <row r="31" spans="2:9" ht="12.75">
      <c r="B31" s="309" t="s">
        <v>179</v>
      </c>
      <c r="C31" s="342">
        <v>0</v>
      </c>
      <c r="D31" s="342">
        <v>0</v>
      </c>
      <c r="E31" s="342">
        <v>0.0001</v>
      </c>
      <c r="F31" s="342">
        <v>0</v>
      </c>
      <c r="G31" s="713">
        <v>0</v>
      </c>
      <c r="H31" s="713">
        <v>0</v>
      </c>
      <c r="I31" s="821">
        <v>0</v>
      </c>
    </row>
    <row r="32" spans="2:9" ht="12.75">
      <c r="B32" s="338" t="s">
        <v>178</v>
      </c>
      <c r="C32" s="464">
        <v>0</v>
      </c>
      <c r="D32" s="464">
        <v>0.0003</v>
      </c>
      <c r="E32" s="464">
        <v>0.0003</v>
      </c>
      <c r="F32" s="464">
        <v>0.0338</v>
      </c>
      <c r="G32" s="545">
        <v>0.0376</v>
      </c>
      <c r="H32" s="545">
        <v>0.0374</v>
      </c>
      <c r="I32" s="820">
        <v>0.06</v>
      </c>
    </row>
    <row r="33" spans="2:9" ht="12.75">
      <c r="B33" s="309" t="s">
        <v>194</v>
      </c>
      <c r="C33" s="342">
        <v>0</v>
      </c>
      <c r="D33" s="342">
        <v>0</v>
      </c>
      <c r="E33" s="342">
        <v>0</v>
      </c>
      <c r="F33" s="342">
        <v>0</v>
      </c>
      <c r="G33" s="713">
        <v>0</v>
      </c>
      <c r="H33" s="713">
        <v>0</v>
      </c>
      <c r="I33" s="821">
        <v>0</v>
      </c>
    </row>
    <row r="34" spans="2:9" ht="12.75">
      <c r="B34" s="318" t="s">
        <v>195</v>
      </c>
      <c r="C34" s="464">
        <v>0.19</v>
      </c>
      <c r="D34" s="464"/>
      <c r="E34" s="464"/>
      <c r="F34" s="464"/>
      <c r="G34" s="545">
        <v>0.36</v>
      </c>
      <c r="H34" s="545"/>
      <c r="I34" s="546">
        <v>0.3347</v>
      </c>
    </row>
    <row r="35" spans="2:9" ht="12.75">
      <c r="B35" s="309" t="s">
        <v>184</v>
      </c>
      <c r="C35" s="342"/>
      <c r="D35" s="342">
        <v>0.895</v>
      </c>
      <c r="E35" s="342">
        <v>0.899</v>
      </c>
      <c r="F35" s="342">
        <v>0.8996929375639714</v>
      </c>
      <c r="G35" s="713">
        <v>0.897</v>
      </c>
      <c r="H35" s="789">
        <v>0.892</v>
      </c>
      <c r="I35" s="821"/>
    </row>
    <row r="36" spans="2:9" ht="12.75">
      <c r="B36" s="465" t="s">
        <v>196</v>
      </c>
      <c r="C36" s="466"/>
      <c r="D36" s="466">
        <v>0.12</v>
      </c>
      <c r="E36" s="466">
        <v>0.12</v>
      </c>
      <c r="F36" s="466">
        <v>0.1</v>
      </c>
      <c r="G36" s="714">
        <v>0.1</v>
      </c>
      <c r="H36" s="714">
        <v>0.1</v>
      </c>
      <c r="I36" s="466">
        <v>0.10699999999999998</v>
      </c>
    </row>
    <row r="37" spans="2:9" ht="35.25" customHeight="1">
      <c r="B37" s="952" t="s">
        <v>647</v>
      </c>
      <c r="C37" s="952"/>
      <c r="D37" s="952"/>
      <c r="E37" s="952"/>
      <c r="F37" s="952"/>
      <c r="G37" s="952"/>
      <c r="H37" s="952"/>
      <c r="I37" s="952"/>
    </row>
    <row r="38" spans="2:9" ht="33.75" customHeight="1">
      <c r="B38" s="953" t="s">
        <v>646</v>
      </c>
      <c r="C38" s="953"/>
      <c r="D38" s="953"/>
      <c r="E38" s="953"/>
      <c r="F38" s="953"/>
      <c r="G38" s="953"/>
      <c r="H38" s="953"/>
      <c r="I38" s="953"/>
    </row>
    <row r="46" ht="409.5"/>
    <row r="47" spans="9:10" ht="409.5">
      <c r="I47" s="791"/>
      <c r="J47" s="792"/>
    </row>
    <row r="48" spans="9:10" ht="409.5">
      <c r="I48" s="791"/>
      <c r="J48" s="792"/>
    </row>
    <row r="49" spans="9:10" ht="13.5" thickBot="1">
      <c r="I49" s="791"/>
      <c r="J49" s="792"/>
    </row>
    <row r="50" spans="9:17" ht="165.75" thickBot="1">
      <c r="I50" s="793" t="s">
        <v>642</v>
      </c>
      <c r="J50" s="794"/>
      <c r="K50" s="795"/>
      <c r="L50" s="796" t="s">
        <v>638</v>
      </c>
      <c r="M50" s="796" t="s">
        <v>639</v>
      </c>
      <c r="N50" s="797" t="s">
        <v>643</v>
      </c>
      <c r="O50" s="798" t="s">
        <v>640</v>
      </c>
      <c r="P50" s="796" t="s">
        <v>641</v>
      </c>
      <c r="Q50" s="799" t="s">
        <v>644</v>
      </c>
    </row>
    <row r="51" spans="9:17" ht="15">
      <c r="I51" s="800">
        <v>0</v>
      </c>
      <c r="J51" s="801"/>
      <c r="K51" s="802" t="s">
        <v>192</v>
      </c>
      <c r="L51" s="803">
        <v>0.1182</v>
      </c>
      <c r="M51" s="803">
        <v>0.12210335790335791</v>
      </c>
      <c r="N51" s="804">
        <v>0.0039033579033579124</v>
      </c>
      <c r="O51" s="805">
        <v>0.214</v>
      </c>
      <c r="P51" s="805">
        <v>0.236</v>
      </c>
      <c r="Q51" s="806">
        <v>0.021999999999999992</v>
      </c>
    </row>
    <row r="52" spans="9:17" ht="15">
      <c r="I52" s="800">
        <v>1</v>
      </c>
      <c r="J52" s="801"/>
      <c r="K52" s="802" t="s">
        <v>185</v>
      </c>
      <c r="L52" s="803">
        <v>0</v>
      </c>
      <c r="M52" s="803">
        <v>0.0326</v>
      </c>
      <c r="N52" s="804">
        <v>0.0326</v>
      </c>
      <c r="O52" s="805">
        <v>0.24340000000000003</v>
      </c>
      <c r="P52" s="805">
        <v>0.251</v>
      </c>
      <c r="Q52" s="806">
        <v>0.007599999999999968</v>
      </c>
    </row>
    <row r="53" spans="9:17" ht="15">
      <c r="I53" s="800">
        <v>0</v>
      </c>
      <c r="J53" s="801"/>
      <c r="K53" s="802" t="s">
        <v>168</v>
      </c>
      <c r="L53" s="803">
        <v>0</v>
      </c>
      <c r="M53" s="803">
        <v>0</v>
      </c>
      <c r="N53" s="804">
        <v>0</v>
      </c>
      <c r="O53" s="805">
        <v>0.4881000000000001</v>
      </c>
      <c r="P53" s="805">
        <v>0.514</v>
      </c>
      <c r="Q53" s="806">
        <v>0.025899999999999923</v>
      </c>
    </row>
    <row r="54" spans="9:17" ht="15">
      <c r="I54" s="800">
        <v>-0.1000000000003638</v>
      </c>
      <c r="J54" s="801"/>
      <c r="K54" s="802" t="s">
        <v>170</v>
      </c>
      <c r="L54" s="803">
        <v>0.066</v>
      </c>
      <c r="M54" s="803">
        <v>0.050000000000000044</v>
      </c>
      <c r="N54" s="804">
        <v>-0.01599999999999996</v>
      </c>
      <c r="O54" s="805">
        <v>0.301</v>
      </c>
      <c r="P54" s="805">
        <v>0.33499999999999996</v>
      </c>
      <c r="Q54" s="806">
        <v>0.033999999999999975</v>
      </c>
    </row>
    <row r="55" spans="9:17" ht="15">
      <c r="I55" s="800">
        <v>0</v>
      </c>
      <c r="J55" s="801"/>
      <c r="K55" s="802" t="s">
        <v>186</v>
      </c>
      <c r="L55" s="803">
        <v>0.12</v>
      </c>
      <c r="M55" s="803">
        <v>0.1349109663409337</v>
      </c>
      <c r="N55" s="804">
        <v>0.014910966340933696</v>
      </c>
      <c r="O55" s="805">
        <v>0.34099999999999997</v>
      </c>
      <c r="P55" s="805">
        <v>0.4089999999999999</v>
      </c>
      <c r="Q55" s="807">
        <v>0.06799999999999995</v>
      </c>
    </row>
    <row r="56" spans="9:17" ht="15">
      <c r="I56" s="800">
        <v>0</v>
      </c>
      <c r="J56" s="801"/>
      <c r="K56" s="802" t="s">
        <v>181</v>
      </c>
      <c r="L56" s="803">
        <v>0.067</v>
      </c>
      <c r="M56" s="803">
        <v>0.06999999999999995</v>
      </c>
      <c r="N56" s="804">
        <v>0.002999999999999947</v>
      </c>
      <c r="O56" s="805">
        <v>0.24000000000000002</v>
      </c>
      <c r="P56" s="808">
        <v>0.29000000000000004</v>
      </c>
      <c r="Q56" s="807">
        <v>0.05000000000000002</v>
      </c>
    </row>
    <row r="57" spans="9:17" ht="15">
      <c r="I57" s="800" t="e">
        <v>#VALUE!</v>
      </c>
      <c r="J57" s="801"/>
      <c r="K57" s="802" t="s">
        <v>171</v>
      </c>
      <c r="L57" s="803">
        <v>0.063</v>
      </c>
      <c r="M57" s="809">
        <v>0</v>
      </c>
      <c r="N57" s="810">
        <v>-0.063</v>
      </c>
      <c r="O57" s="805">
        <v>0.305</v>
      </c>
      <c r="P57" s="805">
        <v>0.29000000000000004</v>
      </c>
      <c r="Q57" s="806">
        <v>-0.014999999999999958</v>
      </c>
    </row>
    <row r="58" spans="9:17" ht="15">
      <c r="I58" s="800">
        <v>0</v>
      </c>
      <c r="J58" s="801"/>
      <c r="K58" s="802" t="s">
        <v>182</v>
      </c>
      <c r="L58" s="803">
        <v>0</v>
      </c>
      <c r="M58" s="803">
        <v>0</v>
      </c>
      <c r="N58" s="804">
        <v>0</v>
      </c>
      <c r="O58" s="805">
        <v>0</v>
      </c>
      <c r="P58" s="805">
        <v>0</v>
      </c>
      <c r="Q58" s="806">
        <v>0</v>
      </c>
    </row>
    <row r="59" spans="9:17" ht="15">
      <c r="I59" s="800" t="e">
        <v>#VALUE!</v>
      </c>
      <c r="J59" s="801"/>
      <c r="K59" s="802" t="s">
        <v>187</v>
      </c>
      <c r="L59" s="803">
        <v>0</v>
      </c>
      <c r="M59" s="803">
        <v>0</v>
      </c>
      <c r="N59" s="804">
        <v>0</v>
      </c>
      <c r="O59" s="805">
        <v>0.20520000000000002</v>
      </c>
      <c r="P59" s="808">
        <v>0.362</v>
      </c>
      <c r="Q59" s="807">
        <v>0.15679999999999997</v>
      </c>
    </row>
    <row r="60" spans="9:17" ht="15">
      <c r="I60" s="800">
        <v>0</v>
      </c>
      <c r="J60" s="801"/>
      <c r="K60" s="802" t="s">
        <v>194</v>
      </c>
      <c r="L60" s="803">
        <v>0</v>
      </c>
      <c r="M60" s="803">
        <v>0</v>
      </c>
      <c r="N60" s="804">
        <v>0</v>
      </c>
      <c r="O60" s="805">
        <v>0</v>
      </c>
      <c r="P60" s="805">
        <v>0</v>
      </c>
      <c r="Q60" s="806">
        <v>0</v>
      </c>
    </row>
    <row r="61" spans="9:17" ht="15">
      <c r="I61" s="800">
        <v>0</v>
      </c>
      <c r="J61" s="801"/>
      <c r="K61" s="802" t="s">
        <v>188</v>
      </c>
      <c r="L61" s="803">
        <v>0.05</v>
      </c>
      <c r="M61" s="803">
        <v>0.04987594514091187</v>
      </c>
      <c r="N61" s="804">
        <v>-0.0001240548590881324</v>
      </c>
      <c r="O61" s="805">
        <v>0.37</v>
      </c>
      <c r="P61" s="808">
        <v>0.256</v>
      </c>
      <c r="Q61" s="807">
        <v>-0.11399999999999999</v>
      </c>
    </row>
    <row r="62" spans="9:17" ht="15">
      <c r="I62" s="800">
        <v>0.10000000000002274</v>
      </c>
      <c r="J62" s="801"/>
      <c r="K62" s="802" t="s">
        <v>209</v>
      </c>
      <c r="L62" s="803">
        <v>0</v>
      </c>
      <c r="M62" s="803">
        <v>-0.00010515247108311421</v>
      </c>
      <c r="N62" s="804">
        <v>-0.00010515247108311421</v>
      </c>
      <c r="O62" s="805">
        <v>0.0052</v>
      </c>
      <c r="P62" s="805">
        <v>0.020000000000000018</v>
      </c>
      <c r="Q62" s="806">
        <v>0.014800000000000018</v>
      </c>
    </row>
    <row r="63" spans="9:17" ht="15">
      <c r="I63" s="800">
        <v>1.699999999999818</v>
      </c>
      <c r="J63" s="801"/>
      <c r="K63" s="811" t="s">
        <v>172</v>
      </c>
      <c r="L63" s="812">
        <v>0.032</v>
      </c>
      <c r="M63" s="803">
        <v>0.03453796679136323</v>
      </c>
      <c r="N63" s="804">
        <v>0.0025379667913632276</v>
      </c>
      <c r="O63" s="805">
        <v>0.37600000000000006</v>
      </c>
      <c r="P63" s="805">
        <v>0.396</v>
      </c>
      <c r="Q63" s="806">
        <v>0.019999999999999962</v>
      </c>
    </row>
    <row r="64" spans="9:17" ht="12.75" customHeight="1">
      <c r="I64" s="800" t="e">
        <v>#VALUE!</v>
      </c>
      <c r="J64" s="801"/>
      <c r="K64" s="811" t="s">
        <v>189</v>
      </c>
      <c r="L64" s="812">
        <v>0</v>
      </c>
      <c r="M64" s="803" t="e">
        <v>#VALUE!</v>
      </c>
      <c r="N64" s="804"/>
      <c r="O64" s="805">
        <v>0</v>
      </c>
      <c r="P64" s="805">
        <v>0</v>
      </c>
      <c r="Q64" s="806">
        <v>0</v>
      </c>
    </row>
    <row r="65" spans="9:17" ht="15">
      <c r="I65" s="800">
        <v>0.20000000000436557</v>
      </c>
      <c r="J65" s="801"/>
      <c r="K65" s="811" t="s">
        <v>190</v>
      </c>
      <c r="L65" s="812">
        <v>0.19</v>
      </c>
      <c r="M65" s="803">
        <v>0.23</v>
      </c>
      <c r="N65" s="804">
        <v>0.04000000000000001</v>
      </c>
      <c r="O65" s="805">
        <v>0.41</v>
      </c>
      <c r="P65" s="805">
        <v>0.412</v>
      </c>
      <c r="Q65" s="806">
        <v>0.0020000000000000018</v>
      </c>
    </row>
    <row r="66" spans="9:17" ht="15">
      <c r="I66" s="800">
        <v>0</v>
      </c>
      <c r="J66" s="801"/>
      <c r="K66" s="811" t="s">
        <v>174</v>
      </c>
      <c r="L66" s="812">
        <v>0</v>
      </c>
      <c r="M66" s="803">
        <v>0</v>
      </c>
      <c r="N66" s="804">
        <v>0</v>
      </c>
      <c r="O66" s="805">
        <v>0</v>
      </c>
      <c r="P66" s="805">
        <v>0</v>
      </c>
      <c r="Q66" s="806">
        <v>0</v>
      </c>
    </row>
    <row r="67" spans="9:17" ht="15">
      <c r="I67" s="800" t="e">
        <v>#VALUE!</v>
      </c>
      <c r="J67" s="801"/>
      <c r="K67" s="811" t="s">
        <v>191</v>
      </c>
      <c r="L67" s="812">
        <v>0</v>
      </c>
      <c r="M67" s="803">
        <v>0</v>
      </c>
      <c r="N67" s="804">
        <v>0</v>
      </c>
      <c r="O67" s="805">
        <v>0</v>
      </c>
      <c r="P67" s="805">
        <v>0</v>
      </c>
      <c r="Q67" s="806">
        <v>0</v>
      </c>
    </row>
    <row r="68" spans="9:17" ht="15">
      <c r="I68" s="800">
        <v>0</v>
      </c>
      <c r="J68" s="801"/>
      <c r="K68" s="811" t="s">
        <v>173</v>
      </c>
      <c r="L68" s="812">
        <v>0.11</v>
      </c>
      <c r="M68" s="803">
        <v>0.08251515397631148</v>
      </c>
      <c r="N68" s="804">
        <v>-0.027484846023688517</v>
      </c>
      <c r="O68" s="805">
        <v>0.215</v>
      </c>
      <c r="P68" s="805">
        <v>0.31099999999999994</v>
      </c>
      <c r="Q68" s="807">
        <v>0.09599999999999995</v>
      </c>
    </row>
    <row r="69" spans="9:17" ht="15">
      <c r="I69" s="800">
        <v>0</v>
      </c>
      <c r="J69" s="801"/>
      <c r="K69" s="811" t="s">
        <v>183</v>
      </c>
      <c r="L69" s="812"/>
      <c r="M69" s="803">
        <v>0.1489999999999999</v>
      </c>
      <c r="N69" s="804"/>
      <c r="O69" s="805">
        <v>0.41</v>
      </c>
      <c r="P69" s="808">
        <v>1</v>
      </c>
      <c r="Q69" s="807">
        <v>0.5900000000000001</v>
      </c>
    </row>
    <row r="70" spans="9:17" ht="15">
      <c r="I70" s="800">
        <v>0</v>
      </c>
      <c r="J70" s="801"/>
      <c r="K70" s="811" t="s">
        <v>196</v>
      </c>
      <c r="L70" s="812">
        <v>0.1</v>
      </c>
      <c r="M70" s="803">
        <v>0.10699999999999998</v>
      </c>
      <c r="N70" s="804">
        <v>0.0069999999999999785</v>
      </c>
      <c r="O70" s="805">
        <v>0.47</v>
      </c>
      <c r="P70" s="808">
        <v>0.42199999999999993</v>
      </c>
      <c r="Q70" s="807">
        <v>-0.04800000000000004</v>
      </c>
    </row>
    <row r="71" spans="9:17" ht="15">
      <c r="I71" s="800">
        <v>-6.799999999999272</v>
      </c>
      <c r="J71" s="801"/>
      <c r="K71" s="811" t="s">
        <v>176</v>
      </c>
      <c r="L71" s="812">
        <v>0.5575000000000001</v>
      </c>
      <c r="M71" s="803">
        <v>0.5173633906917657</v>
      </c>
      <c r="N71" s="804">
        <v>-0.04013660930823437</v>
      </c>
      <c r="O71" s="805">
        <v>0.36260000000000003</v>
      </c>
      <c r="P71" s="805">
        <v>0.381</v>
      </c>
      <c r="Q71" s="806">
        <v>0.018399999999999972</v>
      </c>
    </row>
    <row r="72" spans="9:17" ht="15">
      <c r="I72" s="800">
        <v>0</v>
      </c>
      <c r="J72" s="801"/>
      <c r="K72" s="811" t="s">
        <v>193</v>
      </c>
      <c r="L72" s="812">
        <v>0.068</v>
      </c>
      <c r="M72" s="803">
        <v>0.054051151153680865</v>
      </c>
      <c r="N72" s="804">
        <v>-0.01394884884631914</v>
      </c>
      <c r="O72" s="805">
        <v>0.113</v>
      </c>
      <c r="P72" s="805">
        <v>0.118</v>
      </c>
      <c r="Q72" s="806">
        <v>0.0049999999999999906</v>
      </c>
    </row>
    <row r="73" spans="9:17" ht="15">
      <c r="I73" s="800">
        <v>0</v>
      </c>
      <c r="J73" s="801"/>
      <c r="K73" s="811" t="s">
        <v>177</v>
      </c>
      <c r="L73" s="812">
        <v>0.0905</v>
      </c>
      <c r="M73" s="803" t="e">
        <v>#VALUE!</v>
      </c>
      <c r="N73" s="804"/>
      <c r="O73" s="805">
        <v>0.42800000000000005</v>
      </c>
      <c r="P73" s="805">
        <v>0.602</v>
      </c>
      <c r="Q73" s="807">
        <v>0.17399999999999993</v>
      </c>
    </row>
    <row r="74" spans="9:17" ht="15">
      <c r="I74" s="800">
        <v>0</v>
      </c>
      <c r="J74" s="801"/>
      <c r="K74" s="811" t="s">
        <v>195</v>
      </c>
      <c r="L74" s="812"/>
      <c r="M74" s="803">
        <v>0.1898469507887921</v>
      </c>
      <c r="N74" s="804"/>
      <c r="O74" s="805">
        <v>0.55</v>
      </c>
      <c r="P74" s="809">
        <v>0.31999999999999995</v>
      </c>
      <c r="Q74" s="807">
        <v>-0.2300000000000001</v>
      </c>
    </row>
    <row r="75" spans="9:17" ht="15">
      <c r="I75" s="800" t="e">
        <v>#VALUE!</v>
      </c>
      <c r="J75" s="801"/>
      <c r="K75" s="811" t="s">
        <v>179</v>
      </c>
      <c r="L75" s="812">
        <v>0</v>
      </c>
      <c r="M75" s="803">
        <v>0</v>
      </c>
      <c r="N75" s="804">
        <v>0</v>
      </c>
      <c r="O75" s="805">
        <v>0.0994</v>
      </c>
      <c r="P75" s="805">
        <v>0.121</v>
      </c>
      <c r="Q75" s="806">
        <v>0.021599999999999994</v>
      </c>
    </row>
    <row r="76" spans="9:17" ht="15">
      <c r="I76" s="800" t="e">
        <v>#VALUE!</v>
      </c>
      <c r="J76" s="801"/>
      <c r="K76" s="811" t="s">
        <v>178</v>
      </c>
      <c r="L76" s="812">
        <v>0.0374</v>
      </c>
      <c r="M76" s="803">
        <v>0.06</v>
      </c>
      <c r="N76" s="804">
        <v>0.022599999999999995</v>
      </c>
      <c r="O76" s="805">
        <v>0.1000000000000001</v>
      </c>
      <c r="P76" s="808">
        <v>0.221</v>
      </c>
      <c r="Q76" s="807">
        <v>0.1209999999999999</v>
      </c>
    </row>
    <row r="77" spans="9:17" ht="15.75" thickBot="1">
      <c r="I77" s="813">
        <v>0</v>
      </c>
      <c r="J77" s="801"/>
      <c r="K77" s="814" t="s">
        <v>184</v>
      </c>
      <c r="L77" s="815">
        <v>0.8920000000000003</v>
      </c>
      <c r="M77" s="816">
        <v>0.834374100063793</v>
      </c>
      <c r="N77" s="817">
        <v>-0.05762589993620737</v>
      </c>
      <c r="O77" s="818">
        <v>0.547</v>
      </c>
      <c r="P77" s="818">
        <v>0.526</v>
      </c>
      <c r="Q77" s="819">
        <v>-0.02100000000000002</v>
      </c>
    </row>
    <row r="78" spans="9:12" ht="409.5">
      <c r="I78" s="792"/>
      <c r="J78" s="792"/>
      <c r="K78" s="791"/>
      <c r="L78" s="791"/>
    </row>
    <row r="79" spans="9:12" ht="409.5">
      <c r="I79" s="792"/>
      <c r="J79" s="792"/>
      <c r="K79" s="791"/>
      <c r="L79" s="791"/>
    </row>
    <row r="80" spans="9:12" ht="409.5">
      <c r="I80" s="792"/>
      <c r="J80" s="792"/>
      <c r="K80" s="791"/>
      <c r="L80" s="791"/>
    </row>
  </sheetData>
  <sheetProtection/>
  <mergeCells count="3">
    <mergeCell ref="B2:I4"/>
    <mergeCell ref="B37:I37"/>
    <mergeCell ref="B38:I38"/>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8"/>
  <dimension ref="A1:J38"/>
  <sheetViews>
    <sheetView zoomScalePageLayoutView="0" workbookViewId="0" topLeftCell="A1">
      <selection activeCell="M4" sqref="M1:Z16384"/>
    </sheetView>
  </sheetViews>
  <sheetFormatPr defaultColWidth="9.140625" defaultRowHeight="12.75"/>
  <sheetData>
    <row r="1" ht="15.75">
      <c r="I1" s="45" t="s">
        <v>615</v>
      </c>
    </row>
    <row r="2" spans="2:9" ht="15.75" customHeight="1">
      <c r="B2" s="914" t="s">
        <v>537</v>
      </c>
      <c r="C2" s="914"/>
      <c r="D2" s="914"/>
      <c r="E2" s="914"/>
      <c r="F2" s="914"/>
      <c r="G2" s="914"/>
      <c r="H2" s="914"/>
      <c r="I2" s="914"/>
    </row>
    <row r="3" spans="2:9" ht="15.75" customHeight="1">
      <c r="B3" s="914"/>
      <c r="C3" s="914"/>
      <c r="D3" s="914"/>
      <c r="E3" s="914"/>
      <c r="F3" s="914"/>
      <c r="G3" s="914"/>
      <c r="H3" s="914"/>
      <c r="I3" s="914"/>
    </row>
    <row r="4" spans="2:9" ht="25.5" customHeight="1">
      <c r="B4" s="914"/>
      <c r="C4" s="914"/>
      <c r="D4" s="914"/>
      <c r="E4" s="914"/>
      <c r="F4" s="914"/>
      <c r="G4" s="914"/>
      <c r="H4" s="914"/>
      <c r="I4" s="914"/>
    </row>
    <row r="5" spans="3:9" ht="12.75">
      <c r="C5" s="340"/>
      <c r="D5" s="73"/>
      <c r="E5" s="73"/>
      <c r="F5" s="73"/>
      <c r="G5" s="73"/>
      <c r="H5" s="73"/>
      <c r="I5" s="339"/>
    </row>
    <row r="6" spans="3:9" ht="18.75" customHeight="1">
      <c r="C6" s="40">
        <v>2006</v>
      </c>
      <c r="D6" s="71">
        <v>2008</v>
      </c>
      <c r="E6" s="71">
        <v>2010</v>
      </c>
      <c r="F6" s="71">
        <v>2012</v>
      </c>
      <c r="G6" s="71">
        <v>2013</v>
      </c>
      <c r="H6" s="71">
        <v>2014</v>
      </c>
      <c r="I6" s="46">
        <v>2015</v>
      </c>
    </row>
    <row r="7" spans="3:9" ht="12.75">
      <c r="C7" s="59"/>
      <c r="D7" s="76"/>
      <c r="E7" s="76"/>
      <c r="F7" s="76"/>
      <c r="G7" s="76"/>
      <c r="H7" s="76"/>
      <c r="I7" s="778"/>
    </row>
    <row r="8" spans="2:9" ht="15.75" customHeight="1">
      <c r="B8" s="341" t="s">
        <v>185</v>
      </c>
      <c r="C8" s="343">
        <v>0.0003</v>
      </c>
      <c r="D8" s="343">
        <v>0.061</v>
      </c>
      <c r="E8" s="343">
        <v>0.1182</v>
      </c>
      <c r="F8" s="343">
        <v>0.1339</v>
      </c>
      <c r="G8" s="544">
        <v>0.1854</v>
      </c>
      <c r="H8" s="712">
        <v>0.243</v>
      </c>
      <c r="I8" s="343">
        <v>0.251</v>
      </c>
    </row>
    <row r="9" spans="2:9" ht="12.75">
      <c r="B9" s="309" t="s">
        <v>168</v>
      </c>
      <c r="C9" s="342">
        <v>0.0318</v>
      </c>
      <c r="D9" s="342">
        <v>0.1432</v>
      </c>
      <c r="E9" s="342">
        <v>0.216</v>
      </c>
      <c r="F9" s="342">
        <v>0.365</v>
      </c>
      <c r="G9" s="342">
        <v>0.44700000000000006</v>
      </c>
      <c r="H9" s="713">
        <v>0.488</v>
      </c>
      <c r="I9" s="342">
        <v>0.514</v>
      </c>
    </row>
    <row r="10" spans="2:9" ht="12.75">
      <c r="B10" s="338" t="s">
        <v>170</v>
      </c>
      <c r="C10" s="464"/>
      <c r="D10" s="464"/>
      <c r="E10" s="464">
        <v>0.1316</v>
      </c>
      <c r="F10" s="464">
        <v>0.20620000000000005</v>
      </c>
      <c r="G10" s="464">
        <v>0.2367</v>
      </c>
      <c r="H10" s="545">
        <v>0.301</v>
      </c>
      <c r="I10" s="464">
        <v>0.33499999999999996</v>
      </c>
    </row>
    <row r="11" spans="2:9" ht="12.75">
      <c r="B11" s="309" t="s">
        <v>181</v>
      </c>
      <c r="C11" s="342"/>
      <c r="D11" s="342"/>
      <c r="E11" s="342">
        <v>0.25</v>
      </c>
      <c r="F11" s="342">
        <v>0.27</v>
      </c>
      <c r="G11" s="342">
        <v>0.25</v>
      </c>
      <c r="H11" s="713">
        <v>0.24</v>
      </c>
      <c r="I11" s="342">
        <v>0.29000000000000004</v>
      </c>
    </row>
    <row r="12" spans="2:9" ht="14.25" customHeight="1">
      <c r="B12" s="318" t="s">
        <v>186</v>
      </c>
      <c r="C12" s="464">
        <v>0.164</v>
      </c>
      <c r="D12" s="464">
        <v>0.22</v>
      </c>
      <c r="E12" s="464">
        <v>0.25</v>
      </c>
      <c r="F12" s="464">
        <v>0.286</v>
      </c>
      <c r="G12" s="464">
        <v>0.326</v>
      </c>
      <c r="H12" s="545">
        <v>0.341</v>
      </c>
      <c r="I12" s="464">
        <v>0.4089999999999999</v>
      </c>
    </row>
    <row r="13" spans="2:9" ht="12.75">
      <c r="B13" s="309" t="s">
        <v>171</v>
      </c>
      <c r="C13" s="342">
        <v>0.306</v>
      </c>
      <c r="D13" s="342">
        <v>0.49</v>
      </c>
      <c r="E13" s="342">
        <v>0.45</v>
      </c>
      <c r="F13" s="342">
        <v>0.3</v>
      </c>
      <c r="G13" s="342">
        <v>0.35</v>
      </c>
      <c r="H13" s="713">
        <v>0.305</v>
      </c>
      <c r="I13" s="342">
        <v>0.29000000000000004</v>
      </c>
    </row>
    <row r="14" spans="2:9" ht="12.75">
      <c r="B14" s="318" t="s">
        <v>189</v>
      </c>
      <c r="C14" s="464">
        <v>0</v>
      </c>
      <c r="D14" s="464">
        <v>0</v>
      </c>
      <c r="E14" s="464">
        <v>0</v>
      </c>
      <c r="F14" s="464">
        <v>0</v>
      </c>
      <c r="G14" s="546">
        <v>0</v>
      </c>
      <c r="H14" s="787">
        <v>0</v>
      </c>
      <c r="I14" s="546"/>
    </row>
    <row r="15" spans="2:9" ht="12.75">
      <c r="B15" s="309" t="s">
        <v>182</v>
      </c>
      <c r="C15" s="342">
        <v>0</v>
      </c>
      <c r="D15" s="342">
        <v>0</v>
      </c>
      <c r="E15" s="342"/>
      <c r="F15" s="342">
        <v>0</v>
      </c>
      <c r="G15" s="342">
        <v>0</v>
      </c>
      <c r="H15" s="713">
        <v>0</v>
      </c>
      <c r="I15" s="342">
        <v>0</v>
      </c>
    </row>
    <row r="16" spans="2:9" ht="12.75">
      <c r="B16" s="318" t="s">
        <v>187</v>
      </c>
      <c r="C16" s="464">
        <v>0.049</v>
      </c>
      <c r="D16" s="464">
        <v>0.05</v>
      </c>
      <c r="E16" s="464">
        <v>0.0808</v>
      </c>
      <c r="F16" s="464">
        <v>0.1683</v>
      </c>
      <c r="G16" s="464">
        <v>0.1905</v>
      </c>
      <c r="H16" s="545">
        <v>0.205</v>
      </c>
      <c r="I16" s="464">
        <v>0.26</v>
      </c>
    </row>
    <row r="17" spans="2:9" ht="12.75">
      <c r="B17" s="309" t="s">
        <v>188</v>
      </c>
      <c r="C17" s="342">
        <v>0.006</v>
      </c>
      <c r="D17" s="342">
        <v>0.1</v>
      </c>
      <c r="E17" s="342">
        <v>0.2</v>
      </c>
      <c r="F17" s="342">
        <v>0.32</v>
      </c>
      <c r="G17" s="342">
        <v>0.36</v>
      </c>
      <c r="H17" s="713">
        <v>0.37</v>
      </c>
      <c r="I17" s="715">
        <v>0.256</v>
      </c>
    </row>
    <row r="18" spans="2:9" ht="12.75">
      <c r="B18" s="338" t="s">
        <v>209</v>
      </c>
      <c r="C18" s="464">
        <v>0</v>
      </c>
      <c r="D18" s="464">
        <v>0</v>
      </c>
      <c r="E18" s="464">
        <v>0</v>
      </c>
      <c r="F18" s="464">
        <v>0</v>
      </c>
      <c r="G18" s="464">
        <v>0</v>
      </c>
      <c r="H18" s="545">
        <v>0.005199999999999982</v>
      </c>
      <c r="I18" s="464">
        <v>0.020000000000000018</v>
      </c>
    </row>
    <row r="19" spans="2:9" ht="12.75">
      <c r="B19" s="309" t="s">
        <v>190</v>
      </c>
      <c r="C19" s="342">
        <v>0.115</v>
      </c>
      <c r="D19" s="342"/>
      <c r="E19" s="342">
        <v>0.241</v>
      </c>
      <c r="F19" s="342">
        <v>0.16800000000000004</v>
      </c>
      <c r="G19" s="713">
        <v>0.07599999999999996</v>
      </c>
      <c r="H19" s="788">
        <v>0.41</v>
      </c>
      <c r="I19" s="342">
        <v>0.412</v>
      </c>
    </row>
    <row r="20" spans="2:9" ht="12.75">
      <c r="B20" s="338" t="s">
        <v>169</v>
      </c>
      <c r="C20" s="464" t="s">
        <v>200</v>
      </c>
      <c r="D20" s="464" t="s">
        <v>200</v>
      </c>
      <c r="E20" s="464" t="s">
        <v>200</v>
      </c>
      <c r="F20" s="464" t="s">
        <v>200</v>
      </c>
      <c r="G20" s="464" t="s">
        <v>200</v>
      </c>
      <c r="H20" s="545" t="s">
        <v>200</v>
      </c>
      <c r="I20" s="464" t="s">
        <v>200</v>
      </c>
    </row>
    <row r="21" spans="2:9" ht="12.75">
      <c r="B21" s="309" t="s">
        <v>173</v>
      </c>
      <c r="C21" s="342">
        <v>0.106</v>
      </c>
      <c r="D21" s="342">
        <v>0.0957</v>
      </c>
      <c r="E21" s="342">
        <v>0.233</v>
      </c>
      <c r="F21" s="342">
        <v>0.226</v>
      </c>
      <c r="G21" s="342">
        <v>0.233</v>
      </c>
      <c r="H21" s="713">
        <v>0.215</v>
      </c>
      <c r="I21" s="342">
        <v>0.31099999999999994</v>
      </c>
    </row>
    <row r="22" spans="2:9" ht="12.75">
      <c r="B22" s="318" t="s">
        <v>174</v>
      </c>
      <c r="C22" s="464">
        <v>0</v>
      </c>
      <c r="D22" s="464">
        <v>0</v>
      </c>
      <c r="E22" s="464">
        <v>0</v>
      </c>
      <c r="F22" s="464">
        <v>0</v>
      </c>
      <c r="G22" s="464">
        <v>0</v>
      </c>
      <c r="H22" s="545">
        <v>0</v>
      </c>
      <c r="I22" s="464">
        <v>0</v>
      </c>
    </row>
    <row r="23" spans="2:9" ht="12.75">
      <c r="B23" s="313" t="s">
        <v>191</v>
      </c>
      <c r="C23" s="342">
        <v>0</v>
      </c>
      <c r="D23" s="342"/>
      <c r="E23" s="342">
        <v>0</v>
      </c>
      <c r="F23" s="342">
        <v>0</v>
      </c>
      <c r="G23" s="342"/>
      <c r="H23" s="713">
        <v>0</v>
      </c>
      <c r="I23" s="342">
        <v>0</v>
      </c>
    </row>
    <row r="24" spans="1:9" ht="12.75">
      <c r="A24" s="157"/>
      <c r="B24" s="338" t="s">
        <v>172</v>
      </c>
      <c r="C24" s="464">
        <v>0.09</v>
      </c>
      <c r="D24" s="464">
        <v>0.144</v>
      </c>
      <c r="E24" s="464">
        <v>0.1947</v>
      </c>
      <c r="F24" s="464">
        <v>0.318</v>
      </c>
      <c r="G24" s="464">
        <v>0.348</v>
      </c>
      <c r="H24" s="545">
        <v>0.376</v>
      </c>
      <c r="I24" s="464">
        <v>0.396</v>
      </c>
    </row>
    <row r="25" spans="2:9" ht="12.75">
      <c r="B25" s="309" t="s">
        <v>175</v>
      </c>
      <c r="C25" s="342" t="s">
        <v>200</v>
      </c>
      <c r="D25" s="342" t="s">
        <v>200</v>
      </c>
      <c r="E25" s="342" t="s">
        <v>200</v>
      </c>
      <c r="F25" s="342" t="s">
        <v>200</v>
      </c>
      <c r="G25" s="342" t="s">
        <v>200</v>
      </c>
      <c r="H25" s="713" t="s">
        <v>200</v>
      </c>
      <c r="I25" s="342" t="s">
        <v>200</v>
      </c>
    </row>
    <row r="26" spans="2:9" ht="12.75">
      <c r="B26" s="318" t="s">
        <v>183</v>
      </c>
      <c r="C26" s="464">
        <v>0.14</v>
      </c>
      <c r="D26" s="464">
        <v>0.25</v>
      </c>
      <c r="E26" s="464">
        <v>0.4</v>
      </c>
      <c r="F26" s="464">
        <v>0.36</v>
      </c>
      <c r="G26" s="464">
        <v>0.414</v>
      </c>
      <c r="H26" s="545">
        <v>0.41</v>
      </c>
      <c r="I26" s="820"/>
    </row>
    <row r="27" spans="2:9" ht="12.75">
      <c r="B27" s="313" t="s">
        <v>192</v>
      </c>
      <c r="C27" s="342">
        <v>0.1</v>
      </c>
      <c r="D27" s="342">
        <v>0.14</v>
      </c>
      <c r="E27" s="342">
        <v>0.146</v>
      </c>
      <c r="F27" s="342">
        <v>0.176</v>
      </c>
      <c r="G27" s="342">
        <v>0.19300000000000006</v>
      </c>
      <c r="H27" s="713">
        <v>0.214</v>
      </c>
      <c r="I27" s="342">
        <v>0.236</v>
      </c>
    </row>
    <row r="28" spans="2:9" ht="12.75">
      <c r="B28" s="318" t="s">
        <v>176</v>
      </c>
      <c r="C28" s="464">
        <v>0.169</v>
      </c>
      <c r="D28" s="464">
        <v>0.2397</v>
      </c>
      <c r="E28" s="464">
        <v>0.3582</v>
      </c>
      <c r="F28" s="464">
        <v>0.3293</v>
      </c>
      <c r="G28" s="464">
        <v>0.3453</v>
      </c>
      <c r="H28" s="545">
        <v>0.363</v>
      </c>
      <c r="I28" s="464">
        <v>0.381</v>
      </c>
    </row>
    <row r="29" spans="2:9" ht="12.75">
      <c r="B29" s="309" t="s">
        <v>193</v>
      </c>
      <c r="C29" s="342">
        <v>0</v>
      </c>
      <c r="D29" s="342"/>
      <c r="E29" s="713">
        <v>0.09</v>
      </c>
      <c r="F29" s="715">
        <v>0.10999999999999999</v>
      </c>
      <c r="G29" s="342">
        <v>0.134</v>
      </c>
      <c r="H29" s="713">
        <v>0.113</v>
      </c>
      <c r="I29" s="342">
        <v>0.118</v>
      </c>
    </row>
    <row r="30" spans="2:10" ht="12.75">
      <c r="B30" s="338" t="s">
        <v>177</v>
      </c>
      <c r="C30" s="464">
        <v>0.267</v>
      </c>
      <c r="D30" s="464">
        <v>0.4099</v>
      </c>
      <c r="E30" s="464">
        <v>0.547</v>
      </c>
      <c r="F30" s="464">
        <v>0.5368</v>
      </c>
      <c r="G30" s="545">
        <v>0.5760000000000001</v>
      </c>
      <c r="H30" s="545">
        <v>0.428</v>
      </c>
      <c r="I30" s="464">
        <v>0.602</v>
      </c>
      <c r="J30" s="157"/>
    </row>
    <row r="31" spans="2:9" ht="12.75">
      <c r="B31" s="309" t="s">
        <v>179</v>
      </c>
      <c r="C31" s="342">
        <v>0</v>
      </c>
      <c r="D31" s="342">
        <v>0</v>
      </c>
      <c r="E31" s="342">
        <v>0</v>
      </c>
      <c r="F31" s="342">
        <v>0.095</v>
      </c>
      <c r="G31" s="342">
        <v>0.0919</v>
      </c>
      <c r="H31" s="713">
        <v>0.099</v>
      </c>
      <c r="I31" s="342">
        <v>0.121</v>
      </c>
    </row>
    <row r="32" spans="2:9" ht="15" customHeight="1">
      <c r="B32" s="338" t="s">
        <v>178</v>
      </c>
      <c r="C32" s="464">
        <v>0.029</v>
      </c>
      <c r="D32" s="464">
        <v>0.02</v>
      </c>
      <c r="E32" s="464">
        <v>0.0203</v>
      </c>
      <c r="F32" s="464">
        <v>0.1176</v>
      </c>
      <c r="G32" s="464">
        <v>0.1347</v>
      </c>
      <c r="H32" s="545">
        <v>0.1</v>
      </c>
      <c r="I32" s="464">
        <v>0.176</v>
      </c>
    </row>
    <row r="33" spans="2:9" ht="12.75">
      <c r="B33" s="309" t="s">
        <v>194</v>
      </c>
      <c r="C33" s="342">
        <v>0</v>
      </c>
      <c r="D33" s="342">
        <v>0</v>
      </c>
      <c r="E33" s="342">
        <v>0</v>
      </c>
      <c r="F33" s="342">
        <v>0</v>
      </c>
      <c r="G33" s="342">
        <v>0</v>
      </c>
      <c r="H33" s="713">
        <v>0</v>
      </c>
      <c r="I33" s="342">
        <v>0</v>
      </c>
    </row>
    <row r="34" spans="2:9" ht="15" customHeight="1">
      <c r="B34" s="318" t="s">
        <v>195</v>
      </c>
      <c r="C34" s="464">
        <v>0.325</v>
      </c>
      <c r="D34" s="464"/>
      <c r="E34" s="464">
        <v>0.4</v>
      </c>
      <c r="F34" s="464"/>
      <c r="G34" s="464">
        <v>0.56</v>
      </c>
      <c r="H34" s="787">
        <v>0.55</v>
      </c>
      <c r="I34" s="464">
        <v>0.48</v>
      </c>
    </row>
    <row r="35" spans="2:9" ht="12.75">
      <c r="B35" s="309" t="s">
        <v>184</v>
      </c>
      <c r="C35" s="342"/>
      <c r="D35" s="342">
        <v>0.44200000000000006</v>
      </c>
      <c r="E35" s="342">
        <v>0.514</v>
      </c>
      <c r="F35" s="342">
        <v>0.536</v>
      </c>
      <c r="G35" s="342">
        <v>0.5449999999999999</v>
      </c>
      <c r="H35" s="789">
        <v>0.547</v>
      </c>
      <c r="I35" s="342">
        <v>0.526</v>
      </c>
    </row>
    <row r="36" spans="2:9" ht="12.75">
      <c r="B36" s="465" t="s">
        <v>196</v>
      </c>
      <c r="C36" s="466"/>
      <c r="D36" s="466">
        <v>0.21</v>
      </c>
      <c r="E36" s="466">
        <v>0.25</v>
      </c>
      <c r="F36" s="466">
        <v>0.38</v>
      </c>
      <c r="G36" s="466">
        <v>0.42</v>
      </c>
      <c r="H36" s="790">
        <v>0.47</v>
      </c>
      <c r="I36" s="466">
        <v>0.42199999999999993</v>
      </c>
    </row>
    <row r="37" spans="2:9" ht="18" customHeight="1">
      <c r="B37" s="952" t="s">
        <v>648</v>
      </c>
      <c r="C37" s="952"/>
      <c r="D37" s="952"/>
      <c r="E37" s="952"/>
      <c r="F37" s="952"/>
      <c r="G37" s="952"/>
      <c r="H37" s="952"/>
      <c r="I37" s="952"/>
    </row>
    <row r="38" spans="2:9" ht="27.75" customHeight="1">
      <c r="B38" s="943" t="s">
        <v>645</v>
      </c>
      <c r="C38" s="943"/>
      <c r="D38" s="943"/>
      <c r="E38" s="943"/>
      <c r="F38" s="943"/>
      <c r="G38" s="943"/>
      <c r="H38" s="943"/>
      <c r="I38" s="943"/>
    </row>
    <row r="64" ht="12.75" customHeight="1"/>
  </sheetData>
  <sheetProtection/>
  <mergeCells count="3">
    <mergeCell ref="B2:I4"/>
    <mergeCell ref="B37:I37"/>
    <mergeCell ref="B38:I3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AD37"/>
  <sheetViews>
    <sheetView zoomScalePageLayoutView="0" workbookViewId="0" topLeftCell="A1">
      <selection activeCell="E36" sqref="E36"/>
    </sheetView>
  </sheetViews>
  <sheetFormatPr defaultColWidth="9.140625" defaultRowHeight="12.75"/>
  <cols>
    <col min="1" max="1" width="12.00390625" style="0" customWidth="1"/>
    <col min="30" max="30" width="13.140625" style="0" customWidth="1"/>
  </cols>
  <sheetData>
    <row r="1" ht="14.25" customHeight="1">
      <c r="AD1" s="10" t="s">
        <v>408</v>
      </c>
    </row>
    <row r="2" spans="1:30" ht="19.5" customHeight="1">
      <c r="A2" s="835" t="s">
        <v>314</v>
      </c>
      <c r="B2" s="835"/>
      <c r="C2" s="835"/>
      <c r="D2" s="835"/>
      <c r="E2" s="835"/>
      <c r="F2" s="835"/>
      <c r="G2" s="835"/>
      <c r="H2" s="835"/>
      <c r="I2" s="835"/>
      <c r="J2" s="835"/>
      <c r="K2" s="835"/>
      <c r="L2" s="835"/>
      <c r="M2" s="835"/>
      <c r="N2" s="835"/>
      <c r="O2" s="835"/>
      <c r="P2" s="835"/>
      <c r="Q2" s="835"/>
      <c r="R2" s="835"/>
      <c r="S2" s="835"/>
      <c r="T2" s="835"/>
      <c r="U2" s="835"/>
      <c r="V2" s="835"/>
      <c r="W2" s="835"/>
      <c r="X2" s="835"/>
      <c r="Y2" s="835"/>
      <c r="Z2" s="835"/>
      <c r="AA2" s="835"/>
      <c r="AB2" s="835"/>
      <c r="AC2" s="835"/>
      <c r="AD2" s="835"/>
    </row>
    <row r="3" spans="1:30" ht="19.5" customHeight="1">
      <c r="A3" s="836" t="s">
        <v>510</v>
      </c>
      <c r="B3" s="836"/>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row>
    <row r="4" spans="1:30" ht="12.75">
      <c r="A4" s="837">
        <v>2015</v>
      </c>
      <c r="B4" s="837"/>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row>
    <row r="5" spans="2:29" ht="13.5" customHeight="1">
      <c r="B5" s="111" t="s">
        <v>252</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300"/>
    </row>
    <row r="6" spans="1:30" ht="24" customHeight="1">
      <c r="A6" s="110" t="s">
        <v>224</v>
      </c>
      <c r="B6" s="165" t="s">
        <v>225</v>
      </c>
      <c r="C6" s="166" t="s">
        <v>226</v>
      </c>
      <c r="D6" s="166" t="s">
        <v>227</v>
      </c>
      <c r="E6" s="166" t="s">
        <v>228</v>
      </c>
      <c r="F6" s="166" t="s">
        <v>229</v>
      </c>
      <c r="G6" s="166" t="s">
        <v>230</v>
      </c>
      <c r="H6" s="166" t="s">
        <v>231</v>
      </c>
      <c r="I6" s="166" t="s">
        <v>232</v>
      </c>
      <c r="J6" s="166" t="s">
        <v>233</v>
      </c>
      <c r="K6" s="166" t="s">
        <v>202</v>
      </c>
      <c r="L6" s="166" t="s">
        <v>481</v>
      </c>
      <c r="M6" s="166" t="s">
        <v>234</v>
      </c>
      <c r="N6" s="166" t="s">
        <v>235</v>
      </c>
      <c r="O6" s="166" t="s">
        <v>236</v>
      </c>
      <c r="P6" s="166" t="s">
        <v>237</v>
      </c>
      <c r="Q6" s="166" t="s">
        <v>238</v>
      </c>
      <c r="R6" s="166" t="s">
        <v>239</v>
      </c>
      <c r="S6" s="166" t="s">
        <v>240</v>
      </c>
      <c r="T6" s="166" t="s">
        <v>241</v>
      </c>
      <c r="U6" s="166" t="s">
        <v>201</v>
      </c>
      <c r="V6" s="166" t="s">
        <v>242</v>
      </c>
      <c r="W6" s="166" t="s">
        <v>243</v>
      </c>
      <c r="X6" s="166" t="s">
        <v>244</v>
      </c>
      <c r="Y6" s="166" t="s">
        <v>245</v>
      </c>
      <c r="Z6" s="166" t="s">
        <v>246</v>
      </c>
      <c r="AA6" s="166" t="s">
        <v>247</v>
      </c>
      <c r="AB6" s="166" t="s">
        <v>248</v>
      </c>
      <c r="AC6" s="167" t="s">
        <v>249</v>
      </c>
      <c r="AD6" s="8"/>
    </row>
    <row r="7" spans="1:30" ht="15" customHeight="1">
      <c r="A7" s="163" t="s">
        <v>225</v>
      </c>
      <c r="B7" s="344">
        <v>26.258</v>
      </c>
      <c r="C7" s="345">
        <v>184.838</v>
      </c>
      <c r="D7" s="345">
        <v>400.709</v>
      </c>
      <c r="E7" s="345">
        <v>579.417</v>
      </c>
      <c r="F7" s="345">
        <v>1716.742</v>
      </c>
      <c r="G7" s="345">
        <v>44.312</v>
      </c>
      <c r="H7" s="345">
        <v>541.248</v>
      </c>
      <c r="I7" s="345">
        <v>1026.367</v>
      </c>
      <c r="J7" s="345">
        <v>5433.032</v>
      </c>
      <c r="K7" s="345">
        <v>2173.61</v>
      </c>
      <c r="L7" s="345">
        <v>194.501</v>
      </c>
      <c r="M7" s="345">
        <v>3453.611</v>
      </c>
      <c r="N7" s="345">
        <v>48.662</v>
      </c>
      <c r="O7" s="345">
        <v>160.159</v>
      </c>
      <c r="P7" s="345">
        <v>103.05</v>
      </c>
      <c r="Q7" s="345">
        <v>0.798</v>
      </c>
      <c r="R7" s="345">
        <v>494.254</v>
      </c>
      <c r="S7" s="345">
        <v>101.528</v>
      </c>
      <c r="T7" s="345">
        <v>241.307</v>
      </c>
      <c r="U7" s="345">
        <v>421.863</v>
      </c>
      <c r="V7" s="345">
        <v>704.821</v>
      </c>
      <c r="W7" s="345">
        <v>1295.196</v>
      </c>
      <c r="X7" s="345">
        <v>485.726</v>
      </c>
      <c r="Y7" s="345">
        <v>103.246</v>
      </c>
      <c r="Z7" s="345">
        <v>59.077</v>
      </c>
      <c r="AA7" s="345">
        <v>186.595</v>
      </c>
      <c r="AB7" s="345">
        <v>488.081</v>
      </c>
      <c r="AC7" s="345">
        <v>1608.303</v>
      </c>
      <c r="AD7" s="168" t="s">
        <v>225</v>
      </c>
    </row>
    <row r="8" spans="1:30" ht="15" customHeight="1">
      <c r="A8" s="163" t="s">
        <v>226</v>
      </c>
      <c r="B8" s="346">
        <v>178.88</v>
      </c>
      <c r="C8" s="344">
        <v>161.769</v>
      </c>
      <c r="D8" s="346">
        <v>234.946</v>
      </c>
      <c r="E8" s="346">
        <v>74.84</v>
      </c>
      <c r="F8" s="346">
        <v>1404.615</v>
      </c>
      <c r="G8" s="346">
        <v>26.274</v>
      </c>
      <c r="H8" s="346">
        <v>30.244</v>
      </c>
      <c r="I8" s="346">
        <v>101.421</v>
      </c>
      <c r="J8" s="346">
        <v>282.671</v>
      </c>
      <c r="K8" s="346">
        <v>203.808</v>
      </c>
      <c r="L8" s="346">
        <v>0.456</v>
      </c>
      <c r="M8" s="346">
        <v>416.63</v>
      </c>
      <c r="N8" s="346">
        <v>79.151</v>
      </c>
      <c r="O8" s="346">
        <v>25.156</v>
      </c>
      <c r="P8" s="346">
        <v>29.448</v>
      </c>
      <c r="Q8" s="346">
        <v>21.884</v>
      </c>
      <c r="R8" s="346">
        <v>24.891</v>
      </c>
      <c r="S8" s="346">
        <v>37.679</v>
      </c>
      <c r="T8" s="346">
        <v>196.593</v>
      </c>
      <c r="U8" s="346">
        <v>414.489</v>
      </c>
      <c r="V8" s="346">
        <v>339.461</v>
      </c>
      <c r="W8" s="346">
        <v>0.479</v>
      </c>
      <c r="X8" s="346">
        <v>50.335</v>
      </c>
      <c r="Y8" s="346">
        <v>0.193</v>
      </c>
      <c r="Z8" s="346">
        <v>84.92</v>
      </c>
      <c r="AA8" s="346">
        <v>39.764</v>
      </c>
      <c r="AB8" s="346">
        <v>64.338</v>
      </c>
      <c r="AC8" s="346">
        <v>1067.707</v>
      </c>
      <c r="AD8" s="169" t="s">
        <v>226</v>
      </c>
    </row>
    <row r="9" spans="1:30" ht="15" customHeight="1">
      <c r="A9" s="163" t="s">
        <v>227</v>
      </c>
      <c r="B9" s="345">
        <v>399.082</v>
      </c>
      <c r="C9" s="345">
        <v>235.935</v>
      </c>
      <c r="D9" s="344">
        <v>107.756</v>
      </c>
      <c r="E9" s="345">
        <v>223.605</v>
      </c>
      <c r="F9" s="345">
        <v>1140.848</v>
      </c>
      <c r="G9" s="345">
        <v>0.015</v>
      </c>
      <c r="H9" s="345">
        <v>198.975</v>
      </c>
      <c r="I9" s="345">
        <v>697.15</v>
      </c>
      <c r="J9" s="345">
        <v>699.123</v>
      </c>
      <c r="K9" s="345">
        <v>877.547</v>
      </c>
      <c r="L9" s="345">
        <v>58.742</v>
      </c>
      <c r="M9" s="345">
        <v>975.611</v>
      </c>
      <c r="N9" s="345">
        <v>22.358</v>
      </c>
      <c r="O9" s="345">
        <v>39.781</v>
      </c>
      <c r="P9" s="345">
        <v>1.731</v>
      </c>
      <c r="Q9" s="345">
        <v>0.056</v>
      </c>
      <c r="R9" s="345">
        <v>62.48</v>
      </c>
      <c r="S9" s="345">
        <v>14.067</v>
      </c>
      <c r="T9" s="345">
        <v>547.664</v>
      </c>
      <c r="U9" s="345">
        <v>151.006</v>
      </c>
      <c r="V9" s="345">
        <v>183.91</v>
      </c>
      <c r="W9" s="345">
        <v>107.816</v>
      </c>
      <c r="X9" s="345">
        <v>79.259</v>
      </c>
      <c r="Y9" s="345">
        <v>12.288</v>
      </c>
      <c r="Z9" s="345">
        <v>75.568</v>
      </c>
      <c r="AA9" s="345">
        <v>222.579</v>
      </c>
      <c r="AB9" s="345">
        <v>205.291</v>
      </c>
      <c r="AC9" s="345">
        <v>1744.453</v>
      </c>
      <c r="AD9" s="169" t="s">
        <v>227</v>
      </c>
    </row>
    <row r="10" spans="1:30" ht="15" customHeight="1">
      <c r="A10" s="163" t="s">
        <v>228</v>
      </c>
      <c r="B10" s="346">
        <v>579.406</v>
      </c>
      <c r="C10" s="346">
        <v>69.659</v>
      </c>
      <c r="D10" s="346">
        <v>222.624</v>
      </c>
      <c r="E10" s="344">
        <v>1924.778</v>
      </c>
      <c r="F10" s="346">
        <v>2921.08</v>
      </c>
      <c r="G10" s="346">
        <v>103.575</v>
      </c>
      <c r="H10" s="346">
        <v>315.701</v>
      </c>
      <c r="I10" s="346">
        <v>830.768</v>
      </c>
      <c r="J10" s="346">
        <v>2501.44</v>
      </c>
      <c r="K10" s="346">
        <v>1383.569</v>
      </c>
      <c r="L10" s="346">
        <v>130.884</v>
      </c>
      <c r="M10" s="346">
        <v>1357.573</v>
      </c>
      <c r="N10" s="346">
        <v>52.349</v>
      </c>
      <c r="O10" s="346">
        <v>178.112</v>
      </c>
      <c r="P10" s="346">
        <v>254.42</v>
      </c>
      <c r="Q10" s="346">
        <v>79.396</v>
      </c>
      <c r="R10" s="346">
        <v>192.635</v>
      </c>
      <c r="S10" s="346">
        <v>66.474</v>
      </c>
      <c r="T10" s="346">
        <v>1489.625</v>
      </c>
      <c r="U10" s="346">
        <v>366.878</v>
      </c>
      <c r="V10" s="346">
        <v>564.375</v>
      </c>
      <c r="W10" s="346">
        <v>250.871</v>
      </c>
      <c r="X10" s="346">
        <v>32.642</v>
      </c>
      <c r="Y10" s="346">
        <v>22.122</v>
      </c>
      <c r="Z10" s="346">
        <v>0.036</v>
      </c>
      <c r="AA10" s="346">
        <v>792.257</v>
      </c>
      <c r="AB10" s="346">
        <v>1885.225</v>
      </c>
      <c r="AC10" s="346">
        <v>3373.999</v>
      </c>
      <c r="AD10" s="169" t="s">
        <v>228</v>
      </c>
    </row>
    <row r="11" spans="1:30" ht="15" customHeight="1">
      <c r="A11" s="163" t="s">
        <v>229</v>
      </c>
      <c r="B11" s="345">
        <v>1700.53</v>
      </c>
      <c r="C11" s="345">
        <v>1425.953</v>
      </c>
      <c r="D11" s="345">
        <v>1104.29</v>
      </c>
      <c r="E11" s="345">
        <v>2906.71</v>
      </c>
      <c r="F11" s="344">
        <v>23156.911</v>
      </c>
      <c r="G11" s="345">
        <v>347.609</v>
      </c>
      <c r="H11" s="345">
        <v>1842.424</v>
      </c>
      <c r="I11" s="345">
        <v>5294.785</v>
      </c>
      <c r="J11" s="345">
        <v>24855.32</v>
      </c>
      <c r="K11" s="345">
        <v>7144.249</v>
      </c>
      <c r="L11" s="345">
        <v>1580.144</v>
      </c>
      <c r="M11" s="345">
        <v>12383.109</v>
      </c>
      <c r="N11" s="345">
        <v>244.149</v>
      </c>
      <c r="O11" s="345">
        <v>763.139</v>
      </c>
      <c r="P11" s="345">
        <v>410.833</v>
      </c>
      <c r="Q11" s="345">
        <v>371.639</v>
      </c>
      <c r="R11" s="345">
        <v>1503.038</v>
      </c>
      <c r="S11" s="345">
        <v>616.833</v>
      </c>
      <c r="T11" s="345">
        <v>4020.825</v>
      </c>
      <c r="U11" s="345">
        <v>6793.083</v>
      </c>
      <c r="V11" s="345">
        <v>3608.302</v>
      </c>
      <c r="W11" s="345">
        <v>3789.785</v>
      </c>
      <c r="X11" s="345">
        <v>1890.046</v>
      </c>
      <c r="Y11" s="345">
        <v>232.478</v>
      </c>
      <c r="Z11" s="345">
        <v>20.249</v>
      </c>
      <c r="AA11" s="345">
        <v>1693.188</v>
      </c>
      <c r="AB11" s="345">
        <v>3052.535</v>
      </c>
      <c r="AC11" s="345">
        <v>13301.965</v>
      </c>
      <c r="AD11" s="169" t="s">
        <v>229</v>
      </c>
    </row>
    <row r="12" spans="1:30" ht="15" customHeight="1">
      <c r="A12" s="163" t="s">
        <v>230</v>
      </c>
      <c r="B12" s="346">
        <v>44.099</v>
      </c>
      <c r="C12" s="346">
        <v>26.531</v>
      </c>
      <c r="D12" s="346">
        <v>0</v>
      </c>
      <c r="E12" s="346">
        <v>103.332</v>
      </c>
      <c r="F12" s="346">
        <v>349.959</v>
      </c>
      <c r="G12" s="344">
        <v>19.559</v>
      </c>
      <c r="H12" s="346">
        <v>13.981</v>
      </c>
      <c r="I12" s="346">
        <v>35.289</v>
      </c>
      <c r="J12" s="346">
        <v>67.962</v>
      </c>
      <c r="K12" s="346">
        <v>58.374</v>
      </c>
      <c r="L12" s="346">
        <v>6.979</v>
      </c>
      <c r="M12" s="346">
        <v>67.516</v>
      </c>
      <c r="N12" s="346">
        <v>4.53</v>
      </c>
      <c r="O12" s="346">
        <v>185.366</v>
      </c>
      <c r="P12" s="346">
        <v>44.662</v>
      </c>
      <c r="Q12" s="346"/>
      <c r="R12" s="346"/>
      <c r="S12" s="346">
        <v>1.631</v>
      </c>
      <c r="T12" s="346">
        <v>80.313</v>
      </c>
      <c r="U12" s="346">
        <v>25.822</v>
      </c>
      <c r="V12" s="346">
        <v>36.157</v>
      </c>
      <c r="W12" s="346">
        <v>2.103</v>
      </c>
      <c r="X12" s="354"/>
      <c r="Y12" s="354">
        <v>0.172</v>
      </c>
      <c r="Z12" s="354">
        <v>0.077</v>
      </c>
      <c r="AA12" s="354">
        <v>212</v>
      </c>
      <c r="AB12" s="346">
        <v>106.469</v>
      </c>
      <c r="AC12" s="346">
        <v>148.541</v>
      </c>
      <c r="AD12" s="169" t="s">
        <v>230</v>
      </c>
    </row>
    <row r="13" spans="1:30" ht="15" customHeight="1">
      <c r="A13" s="163" t="s">
        <v>231</v>
      </c>
      <c r="B13" s="345">
        <v>539.481</v>
      </c>
      <c r="C13" s="345">
        <v>30.972</v>
      </c>
      <c r="D13" s="345">
        <v>198.82</v>
      </c>
      <c r="E13" s="345">
        <v>315.55</v>
      </c>
      <c r="F13" s="345">
        <v>1850.026</v>
      </c>
      <c r="G13" s="345">
        <v>13.949</v>
      </c>
      <c r="H13" s="344">
        <v>71.216</v>
      </c>
      <c r="I13" s="345">
        <v>89.866</v>
      </c>
      <c r="J13" s="345">
        <v>3425.328</v>
      </c>
      <c r="K13" s="345">
        <v>1904.435</v>
      </c>
      <c r="L13" s="345">
        <v>99.817</v>
      </c>
      <c r="M13" s="345">
        <v>1233.385</v>
      </c>
      <c r="O13" s="345">
        <v>127.798</v>
      </c>
      <c r="P13" s="345">
        <v>179.451</v>
      </c>
      <c r="Q13" s="345">
        <v>29.256</v>
      </c>
      <c r="R13" s="345">
        <v>195.45</v>
      </c>
      <c r="S13" s="345">
        <v>77.598</v>
      </c>
      <c r="T13" s="345">
        <v>905.807</v>
      </c>
      <c r="U13" s="345">
        <v>121.058</v>
      </c>
      <c r="V13" s="345">
        <v>976.803</v>
      </c>
      <c r="W13" s="345">
        <v>833.99</v>
      </c>
      <c r="X13" s="345">
        <v>131.249</v>
      </c>
      <c r="Z13" s="345">
        <v>127.121</v>
      </c>
      <c r="AA13" s="345">
        <v>61.827</v>
      </c>
      <c r="AB13" s="345">
        <v>85.287</v>
      </c>
      <c r="AC13" s="345">
        <v>11555.101</v>
      </c>
      <c r="AD13" s="169" t="s">
        <v>231</v>
      </c>
    </row>
    <row r="14" spans="1:30" ht="15" customHeight="1">
      <c r="A14" s="163" t="s">
        <v>232</v>
      </c>
      <c r="B14" s="346">
        <v>1055.412</v>
      </c>
      <c r="C14" s="346">
        <v>103.393</v>
      </c>
      <c r="D14" s="346">
        <v>696.029</v>
      </c>
      <c r="E14" s="346">
        <v>835.626</v>
      </c>
      <c r="F14" s="346">
        <v>5308.68</v>
      </c>
      <c r="G14" s="346">
        <v>33.911</v>
      </c>
      <c r="H14" s="346">
        <v>89.128</v>
      </c>
      <c r="I14" s="344">
        <v>7482.006</v>
      </c>
      <c r="J14" s="346">
        <v>457.807</v>
      </c>
      <c r="K14" s="346">
        <v>2302.338</v>
      </c>
      <c r="L14" s="346">
        <v>25.901</v>
      </c>
      <c r="M14" s="346">
        <v>2940.453</v>
      </c>
      <c r="N14" s="346">
        <v>1336.341</v>
      </c>
      <c r="O14" s="346">
        <v>65.297</v>
      </c>
      <c r="P14" s="346">
        <v>92.293</v>
      </c>
      <c r="Q14" s="346">
        <v>60.159</v>
      </c>
      <c r="R14" s="346">
        <v>261.663</v>
      </c>
      <c r="S14" s="346">
        <v>30.2</v>
      </c>
      <c r="T14" s="346">
        <v>1493.861</v>
      </c>
      <c r="U14" s="346">
        <v>919.08</v>
      </c>
      <c r="V14" s="346">
        <v>1300.303</v>
      </c>
      <c r="W14" s="346">
        <v>2.556</v>
      </c>
      <c r="X14" s="346">
        <v>314.619</v>
      </c>
      <c r="Y14" s="346">
        <v>74.491</v>
      </c>
      <c r="Z14" s="346">
        <v>180.258</v>
      </c>
      <c r="AA14" s="346">
        <v>395.334</v>
      </c>
      <c r="AB14" s="346">
        <v>1069.464</v>
      </c>
      <c r="AC14" s="346">
        <v>6119.552</v>
      </c>
      <c r="AD14" s="169" t="s">
        <v>232</v>
      </c>
    </row>
    <row r="15" spans="1:30" ht="15" customHeight="1">
      <c r="A15" s="163" t="s">
        <v>233</v>
      </c>
      <c r="B15" s="345">
        <v>5445.93</v>
      </c>
      <c r="C15" s="345">
        <v>282.845</v>
      </c>
      <c r="D15" s="345">
        <v>699.996</v>
      </c>
      <c r="E15" s="345">
        <v>2523.342</v>
      </c>
      <c r="F15" s="345">
        <v>25150.625</v>
      </c>
      <c r="G15" s="345">
        <v>68.025</v>
      </c>
      <c r="H15" s="345">
        <v>3439.476</v>
      </c>
      <c r="I15" s="345">
        <v>461.331</v>
      </c>
      <c r="J15" s="344">
        <v>30881.113</v>
      </c>
      <c r="K15" s="345">
        <v>12234.258</v>
      </c>
      <c r="L15" s="345">
        <v>218.327</v>
      </c>
      <c r="M15" s="345">
        <v>11844.21</v>
      </c>
      <c r="N15" s="345">
        <v>6.523</v>
      </c>
      <c r="O15" s="345">
        <v>92.448</v>
      </c>
      <c r="P15" s="345">
        <v>227.911</v>
      </c>
      <c r="Q15" s="345">
        <v>351.095</v>
      </c>
      <c r="R15" s="345">
        <v>505.839</v>
      </c>
      <c r="S15" s="345">
        <v>140.429</v>
      </c>
      <c r="T15" s="345">
        <v>6308.426</v>
      </c>
      <c r="U15" s="345">
        <v>1484.158</v>
      </c>
      <c r="V15" s="345">
        <v>1688.14</v>
      </c>
      <c r="W15" s="345">
        <v>3207.628</v>
      </c>
      <c r="X15" s="345">
        <v>1185.878</v>
      </c>
      <c r="Y15" s="345">
        <v>1.527</v>
      </c>
      <c r="Z15" s="345">
        <v>146.143</v>
      </c>
      <c r="AA15" s="345">
        <v>1387.359</v>
      </c>
      <c r="AB15" s="345">
        <v>3070.749</v>
      </c>
      <c r="AC15" s="345">
        <v>35995.11</v>
      </c>
      <c r="AD15" s="169" t="s">
        <v>233</v>
      </c>
    </row>
    <row r="16" spans="1:30" ht="15" customHeight="1">
      <c r="A16" s="163" t="s">
        <v>202</v>
      </c>
      <c r="B16" s="346">
        <v>1956.585</v>
      </c>
      <c r="C16" s="346">
        <v>193.655</v>
      </c>
      <c r="D16" s="346">
        <v>853.714</v>
      </c>
      <c r="E16" s="346">
        <v>1284.244</v>
      </c>
      <c r="F16" s="346">
        <v>7248.329</v>
      </c>
      <c r="G16" s="346">
        <v>57.804</v>
      </c>
      <c r="H16" s="346">
        <v>1819.255</v>
      </c>
      <c r="I16" s="346">
        <v>2102.926</v>
      </c>
      <c r="J16" s="346">
        <v>10920.041</v>
      </c>
      <c r="K16" s="344">
        <v>28169.886</v>
      </c>
      <c r="L16" s="346">
        <v>466.824</v>
      </c>
      <c r="M16" s="346">
        <v>10499.938</v>
      </c>
      <c r="N16" s="346">
        <v>61.274</v>
      </c>
      <c r="O16" s="346">
        <v>157.319</v>
      </c>
      <c r="P16" s="346">
        <v>102.872</v>
      </c>
      <c r="Q16" s="346">
        <v>145.136</v>
      </c>
      <c r="R16" s="346">
        <v>547.12</v>
      </c>
      <c r="S16" s="346">
        <v>276.435</v>
      </c>
      <c r="T16" s="346">
        <v>3149.949</v>
      </c>
      <c r="U16" s="346">
        <v>1016.937</v>
      </c>
      <c r="V16" s="346">
        <v>1108.104</v>
      </c>
      <c r="W16" s="346">
        <v>4721.481</v>
      </c>
      <c r="X16" s="346">
        <v>733.714</v>
      </c>
      <c r="Y16" s="346">
        <v>73.209</v>
      </c>
      <c r="Z16" s="346">
        <v>34.219</v>
      </c>
      <c r="AA16" s="346">
        <v>588.39</v>
      </c>
      <c r="AB16" s="346">
        <v>1112.619</v>
      </c>
      <c r="AC16" s="346">
        <v>10734.344</v>
      </c>
      <c r="AD16" s="169" t="s">
        <v>202</v>
      </c>
    </row>
    <row r="17" spans="1:30" ht="15" customHeight="1">
      <c r="A17" s="302" t="s">
        <v>481</v>
      </c>
      <c r="B17" s="347">
        <v>185.441</v>
      </c>
      <c r="C17" s="348">
        <v>0.283</v>
      </c>
      <c r="D17" s="348">
        <v>58.913</v>
      </c>
      <c r="E17" s="348">
        <v>130.799</v>
      </c>
      <c r="F17" s="348">
        <v>1533.102</v>
      </c>
      <c r="G17" s="348">
        <v>5.654</v>
      </c>
      <c r="H17" s="348">
        <v>100.015</v>
      </c>
      <c r="I17" s="348">
        <v>32.271</v>
      </c>
      <c r="J17" s="348">
        <v>218.835</v>
      </c>
      <c r="K17" s="348">
        <v>508.945</v>
      </c>
      <c r="L17" s="351">
        <v>466.738</v>
      </c>
      <c r="M17" s="348">
        <v>258.255</v>
      </c>
      <c r="N17" s="348">
        <v>0.01</v>
      </c>
      <c r="O17" s="348">
        <v>7.279</v>
      </c>
      <c r="P17" s="348">
        <v>0.155</v>
      </c>
      <c r="Q17" s="348">
        <v>3.701</v>
      </c>
      <c r="R17" s="348">
        <v>0.159</v>
      </c>
      <c r="S17" s="348">
        <v>3.625</v>
      </c>
      <c r="T17" s="348">
        <v>237.91</v>
      </c>
      <c r="U17" s="348">
        <v>280.061</v>
      </c>
      <c r="V17" s="348">
        <v>35.01</v>
      </c>
      <c r="W17" s="348">
        <v>29.544</v>
      </c>
      <c r="X17" s="348">
        <v>0.004</v>
      </c>
      <c r="Y17" s="348">
        <v>0.139</v>
      </c>
      <c r="Z17" s="348">
        <v>1.336</v>
      </c>
      <c r="AA17" s="348">
        <v>124.06</v>
      </c>
      <c r="AB17" s="348">
        <v>214.538</v>
      </c>
      <c r="AC17" s="349">
        <v>1027.426</v>
      </c>
      <c r="AD17" s="303" t="s">
        <v>481</v>
      </c>
    </row>
    <row r="18" spans="1:30" ht="15" customHeight="1">
      <c r="A18" s="163" t="s">
        <v>234</v>
      </c>
      <c r="B18" s="350">
        <v>3489.144</v>
      </c>
      <c r="C18" s="350">
        <v>415.939</v>
      </c>
      <c r="D18" s="350">
        <v>973.138</v>
      </c>
      <c r="E18" s="350">
        <v>1364.099</v>
      </c>
      <c r="F18" s="350">
        <v>12414.728</v>
      </c>
      <c r="G18" s="350">
        <v>68.015</v>
      </c>
      <c r="H18" s="350">
        <v>1230.476</v>
      </c>
      <c r="I18" s="350">
        <v>2927.427</v>
      </c>
      <c r="J18" s="350">
        <v>11790.807</v>
      </c>
      <c r="K18" s="350">
        <v>10910.412</v>
      </c>
      <c r="L18" s="350">
        <v>245.472</v>
      </c>
      <c r="M18" s="351">
        <v>29656.647</v>
      </c>
      <c r="N18" s="350">
        <v>79.45</v>
      </c>
      <c r="O18" s="350">
        <v>185.871</v>
      </c>
      <c r="P18" s="350">
        <v>286.853</v>
      </c>
      <c r="Q18" s="350">
        <v>220.382</v>
      </c>
      <c r="R18" s="350">
        <v>929.53</v>
      </c>
      <c r="S18" s="350">
        <v>932.257</v>
      </c>
      <c r="T18" s="350">
        <v>4288.194</v>
      </c>
      <c r="U18" s="350">
        <v>1230.114</v>
      </c>
      <c r="V18" s="350">
        <v>1615.993</v>
      </c>
      <c r="W18" s="350">
        <v>1568.261</v>
      </c>
      <c r="X18" s="350">
        <v>2538.1</v>
      </c>
      <c r="Y18" s="350">
        <v>1.496</v>
      </c>
      <c r="Z18" s="350">
        <v>245.901</v>
      </c>
      <c r="AA18" s="350">
        <v>558.9</v>
      </c>
      <c r="AB18" s="350">
        <v>757.865</v>
      </c>
      <c r="AC18" s="350">
        <v>12708.95</v>
      </c>
      <c r="AD18" s="169" t="s">
        <v>234</v>
      </c>
    </row>
    <row r="19" spans="1:30" ht="15" customHeight="1">
      <c r="A19" s="163" t="s">
        <v>235</v>
      </c>
      <c r="B19" s="352">
        <v>48.293</v>
      </c>
      <c r="C19" s="352">
        <v>79.182</v>
      </c>
      <c r="D19" s="352">
        <v>17.805</v>
      </c>
      <c r="E19" s="352">
        <v>52.208</v>
      </c>
      <c r="F19" s="352">
        <v>245.406</v>
      </c>
      <c r="G19" s="352">
        <v>4.532</v>
      </c>
      <c r="H19" s="352">
        <v>0.014</v>
      </c>
      <c r="I19" s="352">
        <v>1360.543</v>
      </c>
      <c r="J19" s="352">
        <v>6.524</v>
      </c>
      <c r="K19" s="352">
        <v>90.354</v>
      </c>
      <c r="L19" s="352">
        <v>0.061</v>
      </c>
      <c r="M19" s="352">
        <v>79.906</v>
      </c>
      <c r="N19" s="353">
        <v>0</v>
      </c>
      <c r="O19" s="352">
        <v>13.228</v>
      </c>
      <c r="P19" s="352">
        <v>42.927</v>
      </c>
      <c r="Q19" s="352">
        <v>0.327</v>
      </c>
      <c r="R19" s="352">
        <v>48.32</v>
      </c>
      <c r="S19" s="352">
        <v>24.753</v>
      </c>
      <c r="T19" s="352">
        <v>59.548</v>
      </c>
      <c r="U19" s="352">
        <v>235.444</v>
      </c>
      <c r="V19" s="352">
        <v>133.751</v>
      </c>
      <c r="W19" s="352">
        <v>0.003</v>
      </c>
      <c r="X19" s="352">
        <v>126.812</v>
      </c>
      <c r="Y19" s="352">
        <v>0.004</v>
      </c>
      <c r="Z19" s="352">
        <v>2.874</v>
      </c>
      <c r="AA19" s="352">
        <v>35.403</v>
      </c>
      <c r="AB19" s="352">
        <v>208.165</v>
      </c>
      <c r="AC19" s="352">
        <v>2428.714</v>
      </c>
      <c r="AD19" s="169" t="s">
        <v>235</v>
      </c>
    </row>
    <row r="20" spans="1:30" ht="15" customHeight="1">
      <c r="A20" s="163" t="s">
        <v>236</v>
      </c>
      <c r="B20" s="354">
        <v>160.218</v>
      </c>
      <c r="C20" s="354">
        <v>25.429</v>
      </c>
      <c r="D20" s="354">
        <v>39.73</v>
      </c>
      <c r="E20" s="354">
        <v>177.388</v>
      </c>
      <c r="F20" s="354">
        <v>768.146</v>
      </c>
      <c r="G20" s="354">
        <v>186.31</v>
      </c>
      <c r="H20" s="354">
        <v>127.781</v>
      </c>
      <c r="I20" s="354">
        <v>66.698</v>
      </c>
      <c r="J20" s="354">
        <v>92.158</v>
      </c>
      <c r="K20" s="354">
        <v>158.549</v>
      </c>
      <c r="L20" s="354">
        <v>13.491</v>
      </c>
      <c r="M20" s="354">
        <v>186.017</v>
      </c>
      <c r="N20" s="354">
        <v>13.272</v>
      </c>
      <c r="O20" s="353">
        <v>0.174</v>
      </c>
      <c r="P20" s="354">
        <v>194.278</v>
      </c>
      <c r="Q20" s="354">
        <v>0.001</v>
      </c>
      <c r="R20" s="354">
        <v>16.005</v>
      </c>
      <c r="S20" s="354">
        <v>5.828</v>
      </c>
      <c r="T20" s="354">
        <v>159.297</v>
      </c>
      <c r="U20" s="354">
        <v>89.633</v>
      </c>
      <c r="V20" s="354">
        <v>87.117</v>
      </c>
      <c r="W20" s="354">
        <v>2.562</v>
      </c>
      <c r="X20" s="354">
        <v>10.061</v>
      </c>
      <c r="Y20" s="354">
        <v>0.103</v>
      </c>
      <c r="Z20" s="354">
        <v>1.974</v>
      </c>
      <c r="AA20" s="354">
        <v>270.49</v>
      </c>
      <c r="AB20" s="354">
        <v>214.59</v>
      </c>
      <c r="AC20" s="354">
        <v>726.11</v>
      </c>
      <c r="AD20" s="169" t="s">
        <v>236</v>
      </c>
    </row>
    <row r="21" spans="1:30" ht="15" customHeight="1">
      <c r="A21" s="163" t="s">
        <v>237</v>
      </c>
      <c r="B21" s="352">
        <v>102.316</v>
      </c>
      <c r="C21" s="352">
        <v>29.486</v>
      </c>
      <c r="D21" s="352">
        <v>1.733</v>
      </c>
      <c r="E21" s="352">
        <v>253.524</v>
      </c>
      <c r="F21" s="352">
        <v>411.723</v>
      </c>
      <c r="G21" s="352">
        <v>45.372</v>
      </c>
      <c r="H21" s="352">
        <v>175.106</v>
      </c>
      <c r="I21" s="352">
        <v>92.593</v>
      </c>
      <c r="J21" s="352">
        <v>224.999</v>
      </c>
      <c r="K21" s="352">
        <v>103.012</v>
      </c>
      <c r="L21" s="352">
        <v>0.186</v>
      </c>
      <c r="M21" s="352">
        <v>285.445</v>
      </c>
      <c r="N21" s="352">
        <v>42.185</v>
      </c>
      <c r="O21" s="352">
        <v>192.034</v>
      </c>
      <c r="P21" s="353">
        <v>0.343</v>
      </c>
      <c r="Q21" s="352">
        <v>0.016</v>
      </c>
      <c r="R21">
        <v>0.045</v>
      </c>
      <c r="S21" s="352">
        <v>22.756</v>
      </c>
      <c r="T21" s="352">
        <v>98.047</v>
      </c>
      <c r="U21" s="352">
        <v>52.482</v>
      </c>
      <c r="V21" s="352">
        <v>101.117</v>
      </c>
      <c r="W21" s="352">
        <v>3.683</v>
      </c>
      <c r="X21" s="352">
        <v>0.247</v>
      </c>
      <c r="Y21" s="352">
        <v>0.004</v>
      </c>
      <c r="Z21" s="352">
        <v>0</v>
      </c>
      <c r="AA21" s="352">
        <v>82.824</v>
      </c>
      <c r="AB21" s="352">
        <v>106.289</v>
      </c>
      <c r="AC21" s="352">
        <v>826.846</v>
      </c>
      <c r="AD21" s="169" t="s">
        <v>237</v>
      </c>
    </row>
    <row r="22" spans="1:30" ht="15" customHeight="1">
      <c r="A22" s="163" t="s">
        <v>250</v>
      </c>
      <c r="B22" s="354">
        <v>0.639</v>
      </c>
      <c r="C22" s="354">
        <v>22.579</v>
      </c>
      <c r="D22" s="354">
        <v>0.033</v>
      </c>
      <c r="E22" s="354">
        <v>78.753</v>
      </c>
      <c r="F22" s="354">
        <v>374.909</v>
      </c>
      <c r="G22" s="354">
        <v>0.008</v>
      </c>
      <c r="H22" s="354">
        <v>29.298</v>
      </c>
      <c r="I22" s="354">
        <v>58.154</v>
      </c>
      <c r="J22" s="354">
        <v>340.978</v>
      </c>
      <c r="K22" s="354">
        <v>144.805</v>
      </c>
      <c r="L22" s="354">
        <v>3.425</v>
      </c>
      <c r="M22" s="354">
        <v>217.88</v>
      </c>
      <c r="N22" s="354">
        <v>0.314</v>
      </c>
      <c r="O22" s="354">
        <v>0.003</v>
      </c>
      <c r="P22" s="282">
        <v>0.004</v>
      </c>
      <c r="Q22" s="353">
        <v>0.961</v>
      </c>
      <c r="R22" s="354">
        <v>0.004</v>
      </c>
      <c r="S22" s="354">
        <v>2.784</v>
      </c>
      <c r="T22" s="354">
        <v>147.677</v>
      </c>
      <c r="U22" s="354">
        <v>94.424</v>
      </c>
      <c r="V22" s="354">
        <v>0.073</v>
      </c>
      <c r="W22" s="354">
        <v>344.087</v>
      </c>
      <c r="X22" s="354">
        <v>0.015</v>
      </c>
      <c r="Y22" s="354">
        <v>0</v>
      </c>
      <c r="Z22" s="354">
        <v>0.056</v>
      </c>
      <c r="AA22" s="354">
        <v>1.189</v>
      </c>
      <c r="AB22" s="354">
        <v>22.747</v>
      </c>
      <c r="AC22" s="354">
        <v>394.737</v>
      </c>
      <c r="AD22" s="169" t="s">
        <v>250</v>
      </c>
    </row>
    <row r="23" spans="1:30" ht="15" customHeight="1">
      <c r="A23" s="163" t="s">
        <v>239</v>
      </c>
      <c r="B23" s="352">
        <v>491.794</v>
      </c>
      <c r="C23" s="352">
        <v>21.273</v>
      </c>
      <c r="D23" s="352">
        <v>61.698</v>
      </c>
      <c r="E23" s="352">
        <v>192.619</v>
      </c>
      <c r="F23" s="352">
        <v>1498.922</v>
      </c>
      <c r="G23" s="352">
        <v>0</v>
      </c>
      <c r="H23" s="352">
        <v>195.597</v>
      </c>
      <c r="I23" s="352">
        <v>254.962</v>
      </c>
      <c r="J23" s="352">
        <v>503.93</v>
      </c>
      <c r="K23" s="352">
        <v>546.995</v>
      </c>
      <c r="L23" s="352">
        <v>2.455</v>
      </c>
      <c r="M23" s="352">
        <v>924.191</v>
      </c>
      <c r="N23" s="352">
        <v>47.173</v>
      </c>
      <c r="O23" s="352">
        <v>15.889</v>
      </c>
      <c r="P23" s="352">
        <v>0</v>
      </c>
      <c r="Q23" s="352">
        <v>0</v>
      </c>
      <c r="R23" s="353">
        <v>0</v>
      </c>
      <c r="S23" s="352">
        <v>60.791</v>
      </c>
      <c r="T23" s="352">
        <v>596.068</v>
      </c>
      <c r="U23" s="352">
        <v>105.058</v>
      </c>
      <c r="V23" s="352">
        <v>197.233</v>
      </c>
      <c r="W23" s="352">
        <v>97.762</v>
      </c>
      <c r="X23" s="352">
        <v>86.956</v>
      </c>
      <c r="Y23" s="352">
        <v>0.092</v>
      </c>
      <c r="Z23" s="352">
        <v>0.305</v>
      </c>
      <c r="AA23" s="352">
        <v>219.721</v>
      </c>
      <c r="AB23" s="352">
        <v>336.047</v>
      </c>
      <c r="AC23" s="352">
        <v>1634.709</v>
      </c>
      <c r="AD23" s="169" t="s">
        <v>239</v>
      </c>
    </row>
    <row r="24" spans="1:30" ht="15" customHeight="1">
      <c r="A24" s="163" t="s">
        <v>240</v>
      </c>
      <c r="B24" s="354">
        <v>103.11</v>
      </c>
      <c r="C24" s="354">
        <v>37.307</v>
      </c>
      <c r="D24" s="354">
        <v>13.922</v>
      </c>
      <c r="E24" s="354">
        <v>65.552</v>
      </c>
      <c r="F24" s="354">
        <v>617.17</v>
      </c>
      <c r="G24" s="354">
        <v>1.653</v>
      </c>
      <c r="H24" s="354">
        <v>76.927</v>
      </c>
      <c r="I24" s="354">
        <v>28.14</v>
      </c>
      <c r="J24" s="354">
        <v>138.889</v>
      </c>
      <c r="K24" s="354">
        <v>278.629</v>
      </c>
      <c r="L24" s="354">
        <v>3.646</v>
      </c>
      <c r="M24" s="354">
        <v>927.138</v>
      </c>
      <c r="N24" s="354">
        <v>24.531</v>
      </c>
      <c r="O24" s="354">
        <v>5.804</v>
      </c>
      <c r="P24" s="354">
        <v>22.925</v>
      </c>
      <c r="Q24" s="354">
        <v>3.247</v>
      </c>
      <c r="R24" s="354">
        <v>60.161</v>
      </c>
      <c r="S24" s="353">
        <v>0.259</v>
      </c>
      <c r="T24" s="354">
        <v>129.714</v>
      </c>
      <c r="U24" s="354">
        <v>108.845</v>
      </c>
      <c r="V24" s="354">
        <v>103.559</v>
      </c>
      <c r="W24" s="354">
        <v>2.51</v>
      </c>
      <c r="X24" s="354">
        <v>35.356</v>
      </c>
      <c r="Y24" s="354">
        <v>4.363</v>
      </c>
      <c r="Z24" s="354">
        <v>3.38</v>
      </c>
      <c r="AA24" s="354">
        <v>19.047</v>
      </c>
      <c r="AB24" s="354">
        <v>87.464</v>
      </c>
      <c r="AC24" s="354">
        <v>1285.404</v>
      </c>
      <c r="AD24" s="169" t="s">
        <v>240</v>
      </c>
    </row>
    <row r="25" spans="1:30" ht="15" customHeight="1">
      <c r="A25" s="163" t="s">
        <v>251</v>
      </c>
      <c r="B25" s="352">
        <v>227.795</v>
      </c>
      <c r="C25" s="352">
        <v>202.399</v>
      </c>
      <c r="D25" s="352">
        <v>547.113</v>
      </c>
      <c r="E25" s="352">
        <v>1490.506</v>
      </c>
      <c r="F25" s="352">
        <v>4038.742</v>
      </c>
      <c r="G25" s="352">
        <v>80.269</v>
      </c>
      <c r="H25" s="352">
        <v>902.095</v>
      </c>
      <c r="I25" s="352">
        <v>1405.115</v>
      </c>
      <c r="J25" s="352">
        <v>6268.376</v>
      </c>
      <c r="K25" s="352">
        <v>3162.579</v>
      </c>
      <c r="L25" s="352">
        <v>236.444</v>
      </c>
      <c r="M25" s="352">
        <v>4278.805</v>
      </c>
      <c r="N25" s="352">
        <v>59.686</v>
      </c>
      <c r="O25" s="352">
        <v>159.439</v>
      </c>
      <c r="P25" s="352">
        <v>98.951</v>
      </c>
      <c r="Q25" s="352">
        <v>148.533</v>
      </c>
      <c r="R25" s="352">
        <v>627.493</v>
      </c>
      <c r="S25" s="352">
        <v>130.132</v>
      </c>
      <c r="T25" s="353">
        <v>1.547</v>
      </c>
      <c r="U25" s="352">
        <v>824.362</v>
      </c>
      <c r="V25" s="352">
        <v>911.283</v>
      </c>
      <c r="W25" s="352">
        <v>1681.293</v>
      </c>
      <c r="X25" s="352">
        <v>482.132</v>
      </c>
      <c r="Y25" s="352">
        <v>23.633</v>
      </c>
      <c r="Z25" s="352">
        <v>0.21</v>
      </c>
      <c r="AA25" s="352">
        <v>524.769</v>
      </c>
      <c r="AB25" s="352">
        <v>1161.503</v>
      </c>
      <c r="AC25" s="352">
        <v>9490.768</v>
      </c>
      <c r="AD25" s="169" t="s">
        <v>251</v>
      </c>
    </row>
    <row r="26" spans="1:30" ht="15" customHeight="1">
      <c r="A26" s="163" t="s">
        <v>201</v>
      </c>
      <c r="B26" s="354">
        <v>419.307</v>
      </c>
      <c r="C26" s="354">
        <v>414.065</v>
      </c>
      <c r="D26" s="354">
        <v>149.198</v>
      </c>
      <c r="E26" s="354">
        <v>365.082</v>
      </c>
      <c r="F26" s="354">
        <v>6807.141</v>
      </c>
      <c r="G26" s="354">
        <v>25.656</v>
      </c>
      <c r="H26" s="354">
        <v>120.571</v>
      </c>
      <c r="I26" s="354">
        <v>917.316</v>
      </c>
      <c r="J26" s="354">
        <v>1511.198</v>
      </c>
      <c r="K26" s="354">
        <v>1018.056</v>
      </c>
      <c r="L26" s="354">
        <v>284.458</v>
      </c>
      <c r="M26" s="354">
        <v>1229.098</v>
      </c>
      <c r="N26" s="354">
        <v>235.19</v>
      </c>
      <c r="O26" s="354">
        <v>89.634</v>
      </c>
      <c r="P26" s="354">
        <v>52.701</v>
      </c>
      <c r="Q26" s="354">
        <v>95.044</v>
      </c>
      <c r="R26" s="354">
        <v>104.956</v>
      </c>
      <c r="S26" s="354">
        <v>109.164</v>
      </c>
      <c r="T26" s="354">
        <v>852.669</v>
      </c>
      <c r="U26" s="353">
        <v>529.61</v>
      </c>
      <c r="V26" s="354">
        <v>277.758</v>
      </c>
      <c r="W26" s="354">
        <v>183.907</v>
      </c>
      <c r="X26" s="354">
        <v>462.532</v>
      </c>
      <c r="Y26" s="354">
        <v>63.677</v>
      </c>
      <c r="Z26" s="354">
        <v>59.369</v>
      </c>
      <c r="AA26" s="354">
        <v>173.126</v>
      </c>
      <c r="AB26" s="354">
        <v>330.673</v>
      </c>
      <c r="AC26" s="354">
        <v>1776.478</v>
      </c>
      <c r="AD26" s="169" t="s">
        <v>201</v>
      </c>
    </row>
    <row r="27" spans="1:30" ht="15" customHeight="1">
      <c r="A27" s="163" t="s">
        <v>242</v>
      </c>
      <c r="B27" s="352">
        <v>710.322</v>
      </c>
      <c r="C27" s="352">
        <v>329.172</v>
      </c>
      <c r="D27" s="352">
        <v>180.827</v>
      </c>
      <c r="E27" s="352">
        <v>563.422</v>
      </c>
      <c r="F27" s="352">
        <v>3633.14</v>
      </c>
      <c r="G27" s="352">
        <v>36.185</v>
      </c>
      <c r="H27" s="352">
        <v>964.658</v>
      </c>
      <c r="I27" s="352">
        <v>1206.413</v>
      </c>
      <c r="J27" s="352">
        <v>1644.33</v>
      </c>
      <c r="K27" s="352">
        <v>1164.595</v>
      </c>
      <c r="L27" s="352">
        <v>29.075</v>
      </c>
      <c r="M27" s="352">
        <v>1628.962</v>
      </c>
      <c r="N27" s="352">
        <v>133.964</v>
      </c>
      <c r="O27" s="352">
        <v>86.889</v>
      </c>
      <c r="P27" s="352">
        <v>102.025</v>
      </c>
      <c r="Q27" s="352">
        <v>0.084</v>
      </c>
      <c r="R27" s="352">
        <v>197.286</v>
      </c>
      <c r="S27" s="352">
        <v>104.568</v>
      </c>
      <c r="T27" s="352">
        <v>903.419</v>
      </c>
      <c r="U27" s="352">
        <v>278.444</v>
      </c>
      <c r="V27" s="353">
        <v>1586.827</v>
      </c>
      <c r="W27" s="352">
        <v>211.284</v>
      </c>
      <c r="X27" s="352">
        <v>108.991</v>
      </c>
      <c r="Y27" s="352">
        <v>15.646</v>
      </c>
      <c r="Z27" s="352">
        <v>1.06</v>
      </c>
      <c r="AA27" s="352">
        <v>242.106</v>
      </c>
      <c r="AB27" s="352">
        <v>883.842</v>
      </c>
      <c r="AC27" s="352">
        <v>6260.051</v>
      </c>
      <c r="AD27" s="169" t="s">
        <v>242</v>
      </c>
    </row>
    <row r="28" spans="1:30" ht="15" customHeight="1">
      <c r="A28" s="163" t="s">
        <v>243</v>
      </c>
      <c r="B28" s="354">
        <v>1292.948</v>
      </c>
      <c r="C28" s="354">
        <v>0.75</v>
      </c>
      <c r="D28" s="354">
        <v>114.243</v>
      </c>
      <c r="E28" s="354">
        <v>253.244</v>
      </c>
      <c r="F28" s="354">
        <v>3831.382</v>
      </c>
      <c r="G28" s="354">
        <v>2.295</v>
      </c>
      <c r="H28" s="354">
        <v>835.13</v>
      </c>
      <c r="I28" s="354">
        <v>2.673</v>
      </c>
      <c r="J28" s="354">
        <v>3261.978</v>
      </c>
      <c r="K28" s="354">
        <v>5236.218</v>
      </c>
      <c r="L28" s="354">
        <v>28.286</v>
      </c>
      <c r="M28" s="354">
        <v>1572.005</v>
      </c>
      <c r="N28" s="354">
        <v>0.065</v>
      </c>
      <c r="O28" s="354">
        <v>2.549</v>
      </c>
      <c r="P28" s="354">
        <v>3.703</v>
      </c>
      <c r="Q28" s="354">
        <v>350.474</v>
      </c>
      <c r="R28" s="354">
        <v>96.43</v>
      </c>
      <c r="S28" s="354">
        <v>2.447</v>
      </c>
      <c r="T28" s="354">
        <v>1695.579</v>
      </c>
      <c r="U28" s="354">
        <v>185.675</v>
      </c>
      <c r="V28" s="354">
        <v>222.002</v>
      </c>
      <c r="W28" s="353">
        <v>3660.909</v>
      </c>
      <c r="X28" s="354">
        <v>57.772</v>
      </c>
      <c r="Y28" s="354">
        <v>0.304</v>
      </c>
      <c r="Z28" s="354">
        <v>0.61</v>
      </c>
      <c r="AA28" s="354">
        <v>116.843</v>
      </c>
      <c r="AB28" s="354">
        <v>205.033</v>
      </c>
      <c r="AC28" s="354">
        <v>6657.53</v>
      </c>
      <c r="AD28" s="169" t="s">
        <v>243</v>
      </c>
    </row>
    <row r="29" spans="1:30" ht="15" customHeight="1">
      <c r="A29" s="163" t="s">
        <v>244</v>
      </c>
      <c r="B29" s="352">
        <v>485.894</v>
      </c>
      <c r="C29" s="352">
        <v>35.103</v>
      </c>
      <c r="D29" s="352">
        <v>79.281</v>
      </c>
      <c r="E29" s="352">
        <v>32.44</v>
      </c>
      <c r="F29" s="352">
        <v>1823.334</v>
      </c>
      <c r="H29" s="352">
        <v>131.718</v>
      </c>
      <c r="I29" s="352">
        <v>290.213</v>
      </c>
      <c r="J29" s="352">
        <v>1171.165</v>
      </c>
      <c r="K29" s="352">
        <v>772.999</v>
      </c>
      <c r="L29" s="352">
        <v>0.104</v>
      </c>
      <c r="M29" s="352">
        <v>2463.19</v>
      </c>
      <c r="N29" s="352">
        <v>126.73</v>
      </c>
      <c r="O29" s="352">
        <v>8.4</v>
      </c>
      <c r="R29" s="352">
        <v>87.291</v>
      </c>
      <c r="S29" s="352">
        <v>35.619</v>
      </c>
      <c r="T29" s="352">
        <v>480.377</v>
      </c>
      <c r="U29" s="352">
        <v>458.967</v>
      </c>
      <c r="V29" s="352">
        <v>108.342</v>
      </c>
      <c r="W29" s="352">
        <v>57.557</v>
      </c>
      <c r="X29" s="353">
        <v>506.152</v>
      </c>
      <c r="Z29" s="352">
        <v>0.417</v>
      </c>
      <c r="AA29" s="352">
        <v>0.134</v>
      </c>
      <c r="AB29" s="352">
        <v>96.493</v>
      </c>
      <c r="AC29" s="352">
        <v>1507.8</v>
      </c>
      <c r="AD29" s="169" t="s">
        <v>244</v>
      </c>
    </row>
    <row r="30" spans="1:30" ht="15" customHeight="1">
      <c r="A30" s="163" t="s">
        <v>245</v>
      </c>
      <c r="B30" s="354">
        <v>103.258</v>
      </c>
      <c r="C30" s="354">
        <v>0.193</v>
      </c>
      <c r="D30" s="354">
        <v>12.275</v>
      </c>
      <c r="E30" s="354">
        <v>22.082</v>
      </c>
      <c r="F30" s="354">
        <v>233.12</v>
      </c>
      <c r="G30" s="354"/>
      <c r="H30" s="354">
        <v>0</v>
      </c>
      <c r="I30" s="354">
        <v>60.83</v>
      </c>
      <c r="J30" s="354">
        <v>1.223</v>
      </c>
      <c r="K30" s="354">
        <v>73.534</v>
      </c>
      <c r="L30" s="354">
        <v>0.108</v>
      </c>
      <c r="M30" s="354">
        <v>1.497</v>
      </c>
      <c r="N30" s="354">
        <v>1.733</v>
      </c>
      <c r="O30" s="354">
        <v>0.103</v>
      </c>
      <c r="P30" s="346"/>
      <c r="Q30" s="346"/>
      <c r="R30" s="354">
        <v>0.744</v>
      </c>
      <c r="S30" s="354">
        <v>3.893</v>
      </c>
      <c r="T30" s="354">
        <v>23.668</v>
      </c>
      <c r="U30" s="354">
        <v>63.84</v>
      </c>
      <c r="V30" s="354">
        <v>15.448</v>
      </c>
      <c r="W30" s="354">
        <v>0.293</v>
      </c>
      <c r="X30" s="354">
        <v>0.04</v>
      </c>
      <c r="Y30" s="353">
        <v>0.132</v>
      </c>
      <c r="Z30" s="354">
        <v>0</v>
      </c>
      <c r="AA30" s="354">
        <v>32.514</v>
      </c>
      <c r="AB30" s="354">
        <v>6.104</v>
      </c>
      <c r="AC30" s="354">
        <v>157.246</v>
      </c>
      <c r="AD30" s="169" t="s">
        <v>245</v>
      </c>
    </row>
    <row r="31" spans="1:30" ht="15" customHeight="1">
      <c r="A31" s="163" t="s">
        <v>246</v>
      </c>
      <c r="B31" s="352">
        <v>57.59</v>
      </c>
      <c r="C31" s="352">
        <v>66.8</v>
      </c>
      <c r="D31" s="352">
        <v>52.251</v>
      </c>
      <c r="E31" s="352">
        <v>0.03</v>
      </c>
      <c r="F31" s="352">
        <v>20.204</v>
      </c>
      <c r="G31" s="352">
        <v>0.002</v>
      </c>
      <c r="H31" s="352">
        <v>124.78</v>
      </c>
      <c r="I31" s="352">
        <v>173.576</v>
      </c>
      <c r="J31" s="352">
        <v>144.549</v>
      </c>
      <c r="K31" s="352">
        <v>35.603</v>
      </c>
      <c r="L31" s="352">
        <v>1.755</v>
      </c>
      <c r="M31" s="352">
        <v>244.384</v>
      </c>
      <c r="N31" s="352">
        <v>2.846</v>
      </c>
      <c r="O31" s="352">
        <v>0.153</v>
      </c>
      <c r="P31" s="352">
        <v>0</v>
      </c>
      <c r="Q31" s="352">
        <v>0.203</v>
      </c>
      <c r="R31" s="352">
        <v>0.375</v>
      </c>
      <c r="S31" s="352">
        <v>3.395</v>
      </c>
      <c r="T31" s="352">
        <v>0.132</v>
      </c>
      <c r="U31" s="352">
        <v>59.132</v>
      </c>
      <c r="V31" s="352">
        <v>0.464</v>
      </c>
      <c r="W31" s="352">
        <v>0.068</v>
      </c>
      <c r="X31" s="352">
        <v>0.156</v>
      </c>
      <c r="Y31" s="352">
        <v>0.04</v>
      </c>
      <c r="Z31" s="353">
        <v>21.586</v>
      </c>
      <c r="AA31" s="352">
        <v>0.138</v>
      </c>
      <c r="AB31" s="352">
        <v>0.498</v>
      </c>
      <c r="AC31" s="352">
        <v>588.082</v>
      </c>
      <c r="AD31" s="169" t="s">
        <v>246</v>
      </c>
    </row>
    <row r="32" spans="1:30" ht="15" customHeight="1">
      <c r="A32" s="163" t="s">
        <v>247</v>
      </c>
      <c r="B32" s="354">
        <v>185.084</v>
      </c>
      <c r="C32" s="354">
        <v>39.205</v>
      </c>
      <c r="D32" s="354">
        <v>221.471</v>
      </c>
      <c r="E32" s="354">
        <v>788.517</v>
      </c>
      <c r="F32" s="354">
        <v>1693.437</v>
      </c>
      <c r="G32" s="354">
        <v>231.385</v>
      </c>
      <c r="H32" s="354">
        <v>61.353</v>
      </c>
      <c r="I32" s="354">
        <v>393.249</v>
      </c>
      <c r="J32" s="354">
        <v>1367.201</v>
      </c>
      <c r="K32" s="354">
        <v>589.589</v>
      </c>
      <c r="L32" s="354">
        <v>125.27</v>
      </c>
      <c r="M32" s="354">
        <v>553.805</v>
      </c>
      <c r="N32" s="354">
        <v>34.044</v>
      </c>
      <c r="O32" s="354">
        <v>270.647</v>
      </c>
      <c r="P32" s="354">
        <v>82.769</v>
      </c>
      <c r="Q32" s="354">
        <v>1.15</v>
      </c>
      <c r="R32" s="354">
        <v>218.402</v>
      </c>
      <c r="S32" s="354">
        <v>19.079</v>
      </c>
      <c r="T32" s="354">
        <v>522.309</v>
      </c>
      <c r="U32" s="354">
        <v>172.791</v>
      </c>
      <c r="V32" s="354">
        <v>240.702</v>
      </c>
      <c r="W32" s="354">
        <v>112.489</v>
      </c>
      <c r="X32" s="354">
        <v>0.842</v>
      </c>
      <c r="Y32" s="354">
        <v>32.275</v>
      </c>
      <c r="Z32" s="354">
        <v>0.244</v>
      </c>
      <c r="AA32" s="353">
        <v>2599.136</v>
      </c>
      <c r="AB32" s="354">
        <v>1658.582</v>
      </c>
      <c r="AC32" s="354">
        <v>1144.778</v>
      </c>
      <c r="AD32" s="169" t="s">
        <v>247</v>
      </c>
    </row>
    <row r="33" spans="1:30" ht="15" customHeight="1">
      <c r="A33" s="163" t="s">
        <v>248</v>
      </c>
      <c r="B33" s="352">
        <v>488.376</v>
      </c>
      <c r="C33" s="352">
        <v>65.102</v>
      </c>
      <c r="D33" s="352">
        <v>210.649</v>
      </c>
      <c r="E33" s="352">
        <v>1847.263</v>
      </c>
      <c r="F33" s="352">
        <v>3025.875</v>
      </c>
      <c r="G33" s="352">
        <v>106.775</v>
      </c>
      <c r="H33" s="352">
        <v>85.305</v>
      </c>
      <c r="I33" s="352">
        <v>1057.009</v>
      </c>
      <c r="J33" s="352">
        <v>2936.098</v>
      </c>
      <c r="K33" s="352">
        <v>1124.186</v>
      </c>
      <c r="L33" s="352">
        <v>238.884</v>
      </c>
      <c r="M33" s="352">
        <v>757.959</v>
      </c>
      <c r="N33" s="352">
        <v>201.504</v>
      </c>
      <c r="O33" s="352">
        <v>213.681</v>
      </c>
      <c r="P33" s="352">
        <v>107.096</v>
      </c>
      <c r="Q33" s="352">
        <v>23.148</v>
      </c>
      <c r="R33" s="352">
        <v>337.672</v>
      </c>
      <c r="S33" s="352">
        <v>88.437</v>
      </c>
      <c r="T33" s="352">
        <v>1035.67</v>
      </c>
      <c r="U33" s="352">
        <v>348.252</v>
      </c>
      <c r="V33" s="352">
        <v>936.836</v>
      </c>
      <c r="W33" s="352">
        <v>201.199</v>
      </c>
      <c r="X33" s="352">
        <v>96.81</v>
      </c>
      <c r="Y33" s="352">
        <v>5.694</v>
      </c>
      <c r="Z33" s="352">
        <v>0.543</v>
      </c>
      <c r="AA33" s="352">
        <v>1651.652</v>
      </c>
      <c r="AB33" s="353">
        <v>7446.19</v>
      </c>
      <c r="AC33" s="352">
        <v>2681.79</v>
      </c>
      <c r="AD33" s="169" t="s">
        <v>248</v>
      </c>
    </row>
    <row r="34" spans="1:30" ht="15" customHeight="1">
      <c r="A34" s="164" t="s">
        <v>249</v>
      </c>
      <c r="B34" s="355">
        <v>1591.663</v>
      </c>
      <c r="C34" s="356">
        <v>1126.581</v>
      </c>
      <c r="D34" s="356">
        <v>1746.573</v>
      </c>
      <c r="E34" s="356">
        <v>3375.868</v>
      </c>
      <c r="F34" s="356">
        <v>13276.551</v>
      </c>
      <c r="G34" s="356">
        <v>147.197</v>
      </c>
      <c r="H34" s="356">
        <v>11523.901</v>
      </c>
      <c r="I34" s="356">
        <v>6096.289</v>
      </c>
      <c r="J34" s="356">
        <v>35726.682</v>
      </c>
      <c r="K34" s="356">
        <v>11942.851</v>
      </c>
      <c r="L34" s="356">
        <v>1058.726</v>
      </c>
      <c r="M34" s="356">
        <v>12703.835</v>
      </c>
      <c r="N34" s="356">
        <v>2408.905</v>
      </c>
      <c r="O34" s="356">
        <v>718.373</v>
      </c>
      <c r="P34" s="356">
        <v>835.76</v>
      </c>
      <c r="Q34" s="356">
        <v>395.223</v>
      </c>
      <c r="R34" s="356">
        <v>1736.718</v>
      </c>
      <c r="S34" s="356">
        <v>1289.195</v>
      </c>
      <c r="T34" s="356">
        <v>9454.534</v>
      </c>
      <c r="U34" s="356">
        <v>1778.801</v>
      </c>
      <c r="V34" s="356">
        <v>6164.007</v>
      </c>
      <c r="W34" s="356">
        <v>6589.384</v>
      </c>
      <c r="X34" s="356">
        <v>1552.772</v>
      </c>
      <c r="Y34" s="356">
        <v>163.734</v>
      </c>
      <c r="Z34" s="356">
        <v>653.367</v>
      </c>
      <c r="AA34" s="356">
        <v>1151.241</v>
      </c>
      <c r="AB34" s="356">
        <v>2674.24</v>
      </c>
      <c r="AC34" s="357">
        <v>22828.234</v>
      </c>
      <c r="AD34" s="170" t="s">
        <v>249</v>
      </c>
    </row>
    <row r="35" ht="8.25" customHeight="1"/>
    <row r="36" ht="12.75">
      <c r="A36" s="20" t="s">
        <v>483</v>
      </c>
    </row>
    <row r="37" spans="1:2" ht="11.25" customHeight="1">
      <c r="A37" s="69" t="s">
        <v>456</v>
      </c>
      <c r="B37" s="3" t="s">
        <v>541</v>
      </c>
    </row>
  </sheetData>
  <sheetProtection/>
  <mergeCells count="3">
    <mergeCell ref="A2:AD2"/>
    <mergeCell ref="A3:AD3"/>
    <mergeCell ref="A4:AD4"/>
  </mergeCells>
  <printOptions horizontalCentered="1" verticalCentered="1"/>
  <pageMargins left="0.4724409448818898" right="0.4724409448818898" top="0.3937007874015748" bottom="0.3937007874015748" header="0" footer="0"/>
  <pageSetup fitToHeight="1" fitToWidth="1" horizontalDpi="600" verticalDpi="600" orientation="landscape" paperSize="9" scale="60" r:id="rId1"/>
</worksheet>
</file>

<file path=xl/worksheets/sheet20.xml><?xml version="1.0" encoding="utf-8"?>
<worksheet xmlns="http://schemas.openxmlformats.org/spreadsheetml/2006/main" xmlns:r="http://schemas.openxmlformats.org/officeDocument/2006/relationships">
  <sheetPr codeName="Sheet54"/>
  <dimension ref="A1:T41"/>
  <sheetViews>
    <sheetView zoomScalePageLayoutView="0" workbookViewId="0" topLeftCell="A1">
      <selection activeCell="L34" sqref="L34"/>
    </sheetView>
  </sheetViews>
  <sheetFormatPr defaultColWidth="9.140625" defaultRowHeight="12.75"/>
  <cols>
    <col min="1" max="1" width="4.28125" style="0" customWidth="1"/>
    <col min="2" max="2" width="8.28125" style="0" customWidth="1"/>
    <col min="3" max="7" width="10.7109375" style="0" customWidth="1"/>
    <col min="8" max="8" width="5.140625" style="0" customWidth="1"/>
  </cols>
  <sheetData>
    <row r="1" spans="1:8" ht="14.25" customHeight="1">
      <c r="A1" s="1"/>
      <c r="B1" s="21"/>
      <c r="C1" s="903"/>
      <c r="D1" s="903"/>
      <c r="E1" s="22"/>
      <c r="F1" s="11"/>
      <c r="H1" s="10" t="s">
        <v>423</v>
      </c>
    </row>
    <row r="2" spans="2:7" ht="30" customHeight="1">
      <c r="B2" s="851" t="s">
        <v>612</v>
      </c>
      <c r="C2" s="851"/>
      <c r="D2" s="851"/>
      <c r="E2" s="851"/>
      <c r="F2" s="851"/>
      <c r="G2" s="851"/>
    </row>
    <row r="3" spans="2:7" ht="19.5" customHeight="1">
      <c r="B3" s="109"/>
      <c r="C3" s="842" t="s">
        <v>266</v>
      </c>
      <c r="D3" s="919"/>
      <c r="E3" s="919"/>
      <c r="F3" s="919"/>
      <c r="G3" s="923"/>
    </row>
    <row r="4" spans="2:7" ht="12.75" customHeight="1">
      <c r="B4" s="108"/>
      <c r="C4" s="937" t="s">
        <v>121</v>
      </c>
      <c r="D4" s="938"/>
      <c r="E4" s="938"/>
      <c r="F4" s="938"/>
      <c r="G4" s="939"/>
    </row>
    <row r="5" spans="2:7" ht="12.75" customHeight="1">
      <c r="B5" s="108"/>
      <c r="C5" s="846" t="s">
        <v>155</v>
      </c>
      <c r="D5" s="849"/>
      <c r="E5" s="849"/>
      <c r="F5" s="849"/>
      <c r="G5" s="956"/>
    </row>
    <row r="6" spans="2:7" ht="12.75" customHeight="1">
      <c r="B6" s="33"/>
      <c r="C6" s="963" t="s">
        <v>158</v>
      </c>
      <c r="D6" s="964"/>
      <c r="E6" s="115" t="s">
        <v>201</v>
      </c>
      <c r="F6" s="116" t="s">
        <v>202</v>
      </c>
      <c r="G6" s="117" t="s">
        <v>213</v>
      </c>
    </row>
    <row r="7" spans="2:7" ht="12.75" customHeight="1">
      <c r="B7" s="17"/>
      <c r="C7" s="957" t="s">
        <v>156</v>
      </c>
      <c r="D7" s="959" t="s">
        <v>159</v>
      </c>
      <c r="E7" s="961" t="s">
        <v>157</v>
      </c>
      <c r="F7" s="202" t="s">
        <v>292</v>
      </c>
      <c r="G7" s="70"/>
    </row>
    <row r="8" spans="2:7" ht="12.75" customHeight="1">
      <c r="B8" s="17"/>
      <c r="C8" s="958"/>
      <c r="D8" s="960"/>
      <c r="E8" s="962"/>
      <c r="F8" s="203"/>
      <c r="G8" s="124"/>
    </row>
    <row r="9" spans="2:7" ht="12.75" customHeight="1">
      <c r="B9" s="105">
        <v>1985</v>
      </c>
      <c r="C9" s="249">
        <v>11.2</v>
      </c>
      <c r="D9" s="249">
        <v>2.8</v>
      </c>
      <c r="E9" s="249">
        <v>4.7</v>
      </c>
      <c r="F9" s="249">
        <v>7.5</v>
      </c>
      <c r="G9" s="250">
        <f>SUM(C9:F9)</f>
        <v>26.2</v>
      </c>
    </row>
    <row r="10" spans="2:7" ht="12.75" customHeight="1">
      <c r="B10" s="104">
        <v>1990</v>
      </c>
      <c r="C10" s="251">
        <v>13.6</v>
      </c>
      <c r="D10" s="251">
        <v>4.3</v>
      </c>
      <c r="E10" s="251">
        <v>5.5</v>
      </c>
      <c r="F10" s="251">
        <v>7.2</v>
      </c>
      <c r="G10" s="242">
        <f aca="true" t="shared" si="0" ref="G10:G25">SUM(C10:F10)</f>
        <v>30.599999999999998</v>
      </c>
    </row>
    <row r="11" spans="2:7" ht="12.75" customHeight="1">
      <c r="B11" s="104">
        <v>1994</v>
      </c>
      <c r="C11" s="251">
        <v>13.2</v>
      </c>
      <c r="D11" s="251">
        <v>4.7</v>
      </c>
      <c r="E11" s="251">
        <v>8.3</v>
      </c>
      <c r="F11" s="251">
        <v>7.7</v>
      </c>
      <c r="G11" s="242">
        <f t="shared" si="0"/>
        <v>33.9</v>
      </c>
    </row>
    <row r="12" spans="2:7" ht="12.75" customHeight="1">
      <c r="B12" s="104">
        <v>1995</v>
      </c>
      <c r="C12" s="251">
        <v>13.6</v>
      </c>
      <c r="D12" s="251">
        <v>4.4</v>
      </c>
      <c r="E12" s="251">
        <v>8.4</v>
      </c>
      <c r="F12" s="251">
        <v>8</v>
      </c>
      <c r="G12" s="242">
        <f t="shared" si="0"/>
        <v>34.4</v>
      </c>
    </row>
    <row r="13" spans="2:7" ht="12.75" customHeight="1">
      <c r="B13" s="104">
        <v>1996</v>
      </c>
      <c r="C13" s="251">
        <v>11.7</v>
      </c>
      <c r="D13" s="251">
        <v>4</v>
      </c>
      <c r="E13" s="251">
        <v>7.9</v>
      </c>
      <c r="F13" s="251">
        <v>9.7</v>
      </c>
      <c r="G13" s="242">
        <f t="shared" si="0"/>
        <v>33.3</v>
      </c>
    </row>
    <row r="14" spans="2:7" ht="12.75" customHeight="1">
      <c r="B14" s="104">
        <v>1997</v>
      </c>
      <c r="C14" s="251">
        <v>13.7</v>
      </c>
      <c r="D14" s="251">
        <v>4.3</v>
      </c>
      <c r="E14" s="251">
        <v>7.8</v>
      </c>
      <c r="F14" s="251">
        <v>10.1</v>
      </c>
      <c r="G14" s="242">
        <f t="shared" si="0"/>
        <v>35.9</v>
      </c>
    </row>
    <row r="15" spans="2:7" ht="12.75" customHeight="1">
      <c r="B15" s="104">
        <v>1998</v>
      </c>
      <c r="C15" s="251">
        <v>15</v>
      </c>
      <c r="D15" s="251">
        <v>4.3</v>
      </c>
      <c r="E15" s="251">
        <v>8.6</v>
      </c>
      <c r="F15" s="251">
        <v>9.3</v>
      </c>
      <c r="G15" s="242">
        <f t="shared" si="0"/>
        <v>37.2</v>
      </c>
    </row>
    <row r="16" spans="2:7" ht="12.75" customHeight="1">
      <c r="B16" s="104">
        <v>1999</v>
      </c>
      <c r="C16" s="251">
        <v>14.9</v>
      </c>
      <c r="D16" s="251">
        <v>3.5</v>
      </c>
      <c r="E16" s="251">
        <v>8.3</v>
      </c>
      <c r="F16" s="251">
        <v>8.4</v>
      </c>
      <c r="G16" s="242">
        <f t="shared" si="0"/>
        <v>35.1</v>
      </c>
    </row>
    <row r="17" spans="2:7" ht="12.75" customHeight="1">
      <c r="B17" s="104">
        <v>2000</v>
      </c>
      <c r="C17" s="251">
        <v>16.8</v>
      </c>
      <c r="D17" s="251">
        <v>3.8</v>
      </c>
      <c r="E17" s="251">
        <v>8.7</v>
      </c>
      <c r="F17" s="251">
        <v>8.6</v>
      </c>
      <c r="G17" s="242">
        <f t="shared" si="0"/>
        <v>37.9</v>
      </c>
    </row>
    <row r="18" spans="2:7" ht="12.75" customHeight="1">
      <c r="B18" s="104">
        <v>2001</v>
      </c>
      <c r="C18" s="251">
        <v>15.8</v>
      </c>
      <c r="D18" s="251">
        <v>4.8</v>
      </c>
      <c r="E18" s="251">
        <v>10.7</v>
      </c>
      <c r="F18" s="251">
        <v>8.6</v>
      </c>
      <c r="G18" s="242">
        <f t="shared" si="0"/>
        <v>39.9</v>
      </c>
    </row>
    <row r="19" spans="2:7" ht="12.75" customHeight="1">
      <c r="B19" s="104">
        <v>2002</v>
      </c>
      <c r="C19" s="251">
        <v>14.2</v>
      </c>
      <c r="D19" s="251">
        <v>4.8</v>
      </c>
      <c r="E19" s="251">
        <v>10.5</v>
      </c>
      <c r="F19" s="251">
        <v>8.6</v>
      </c>
      <c r="G19" s="242">
        <f t="shared" si="0"/>
        <v>38.1</v>
      </c>
    </row>
    <row r="20" spans="2:7" ht="12.75" customHeight="1">
      <c r="B20" s="104">
        <v>2003</v>
      </c>
      <c r="C20" s="251">
        <v>14.3</v>
      </c>
      <c r="D20" s="251">
        <v>5.6</v>
      </c>
      <c r="E20" s="251">
        <v>10.7</v>
      </c>
      <c r="F20" s="251">
        <v>7.8</v>
      </c>
      <c r="G20" s="242">
        <f t="shared" si="0"/>
        <v>38.4</v>
      </c>
    </row>
    <row r="21" spans="2:7" ht="12.75" customHeight="1">
      <c r="B21" s="104">
        <v>2004</v>
      </c>
      <c r="C21" s="251">
        <v>16.1</v>
      </c>
      <c r="D21" s="251">
        <v>6.8</v>
      </c>
      <c r="E21" s="251">
        <v>10.7</v>
      </c>
      <c r="F21" s="251">
        <v>6.4</v>
      </c>
      <c r="G21" s="242">
        <f t="shared" si="0"/>
        <v>40</v>
      </c>
    </row>
    <row r="22" spans="2:7" ht="12.75" customHeight="1">
      <c r="B22" s="104">
        <v>2005</v>
      </c>
      <c r="C22" s="251">
        <v>15.6</v>
      </c>
      <c r="D22" s="251">
        <v>8.1</v>
      </c>
      <c r="E22" s="251">
        <v>10</v>
      </c>
      <c r="F22" s="251">
        <v>5.2</v>
      </c>
      <c r="G22" s="242">
        <f t="shared" si="0"/>
        <v>38.900000000000006</v>
      </c>
    </row>
    <row r="23" spans="2:7" ht="12.75" customHeight="1">
      <c r="B23" s="104">
        <v>2006</v>
      </c>
      <c r="C23" s="251">
        <v>16.2</v>
      </c>
      <c r="D23" s="251">
        <v>9</v>
      </c>
      <c r="E23" s="251">
        <v>11.6</v>
      </c>
      <c r="F23" s="251">
        <v>4.8</v>
      </c>
      <c r="G23" s="242">
        <f t="shared" si="0"/>
        <v>41.599999999999994</v>
      </c>
    </row>
    <row r="24" spans="2:7" ht="12.75" customHeight="1">
      <c r="B24" s="104">
        <v>2007</v>
      </c>
      <c r="C24" s="251">
        <v>15.5</v>
      </c>
      <c r="D24" s="251">
        <v>9.7</v>
      </c>
      <c r="E24" s="251">
        <v>13.3</v>
      </c>
      <c r="F24" s="251">
        <v>5.7</v>
      </c>
      <c r="G24" s="242">
        <f t="shared" si="0"/>
        <v>44.2</v>
      </c>
    </row>
    <row r="25" spans="2:7" ht="12.75" customHeight="1">
      <c r="B25" s="104">
        <v>2008</v>
      </c>
      <c r="C25" s="251">
        <v>15.5</v>
      </c>
      <c r="D25" s="251">
        <v>9.9</v>
      </c>
      <c r="E25" s="251">
        <v>14</v>
      </c>
      <c r="F25" s="251">
        <v>4.6</v>
      </c>
      <c r="G25" s="242">
        <f t="shared" si="0"/>
        <v>44</v>
      </c>
    </row>
    <row r="26" spans="2:7" ht="15" customHeight="1">
      <c r="B26" s="104">
        <v>2009</v>
      </c>
      <c r="C26" s="251">
        <v>11.6</v>
      </c>
      <c r="D26" s="251">
        <v>9.2</v>
      </c>
      <c r="E26" s="251">
        <v>13.1</v>
      </c>
      <c r="F26" s="251">
        <v>2.4</v>
      </c>
      <c r="G26" s="242">
        <f aca="true" t="shared" si="1" ref="G26:G32">SUM(C26:F26)</f>
        <v>36.3</v>
      </c>
    </row>
    <row r="27" spans="2:7" ht="15" customHeight="1">
      <c r="B27" s="104">
        <v>2010</v>
      </c>
      <c r="C27" s="251">
        <v>14.4</v>
      </c>
      <c r="D27" s="251">
        <v>9.6</v>
      </c>
      <c r="E27" s="251">
        <v>14.4</v>
      </c>
      <c r="F27" s="251">
        <v>3</v>
      </c>
      <c r="G27" s="242">
        <f t="shared" si="1"/>
        <v>41.4</v>
      </c>
    </row>
    <row r="28" spans="2:7" ht="15" customHeight="1">
      <c r="B28" s="104">
        <v>2011</v>
      </c>
      <c r="C28" s="251">
        <v>14.4</v>
      </c>
      <c r="D28" s="251">
        <v>11.3</v>
      </c>
      <c r="E28" s="251">
        <v>14.1</v>
      </c>
      <c r="F28" s="251">
        <v>3.4</v>
      </c>
      <c r="G28" s="242">
        <f t="shared" si="1"/>
        <v>43.2</v>
      </c>
    </row>
    <row r="29" spans="2:7" ht="16.5" customHeight="1">
      <c r="B29" s="104">
        <v>2012</v>
      </c>
      <c r="C29" s="251">
        <v>13.9</v>
      </c>
      <c r="D29" s="251">
        <v>9.8</v>
      </c>
      <c r="E29" s="251">
        <v>11.2</v>
      </c>
      <c r="F29" s="251">
        <v>3.4</v>
      </c>
      <c r="G29" s="242">
        <f t="shared" si="1"/>
        <v>38.300000000000004</v>
      </c>
    </row>
    <row r="30" spans="2:7" ht="16.5" customHeight="1">
      <c r="B30" s="104">
        <v>2013</v>
      </c>
      <c r="C30" s="251">
        <f>15.0445</f>
        <v>15.0445</v>
      </c>
      <c r="D30" s="251">
        <v>10.1301</v>
      </c>
      <c r="E30" s="251">
        <f>11.7016</f>
        <v>11.7016</v>
      </c>
      <c r="F30" s="251">
        <v>3.2448</v>
      </c>
      <c r="G30" s="242">
        <f t="shared" si="1"/>
        <v>40.120999999999995</v>
      </c>
    </row>
    <row r="31" spans="2:7" ht="16.5" customHeight="1">
      <c r="B31" s="720">
        <v>2014</v>
      </c>
      <c r="C31" s="251">
        <f>15.5863</f>
        <v>15.5863</v>
      </c>
      <c r="D31" s="251">
        <v>10.4625</v>
      </c>
      <c r="E31" s="251">
        <v>11.9261</v>
      </c>
      <c r="F31" s="251">
        <v>3.2989</v>
      </c>
      <c r="G31" s="106">
        <f t="shared" si="1"/>
        <v>41.2738</v>
      </c>
    </row>
    <row r="32" spans="2:7" ht="12.75" customHeight="1">
      <c r="B32" s="709">
        <v>2015</v>
      </c>
      <c r="C32" s="252">
        <v>15.2506</v>
      </c>
      <c r="D32" s="252">
        <v>11.6882</v>
      </c>
      <c r="E32" s="252">
        <v>12.5607</v>
      </c>
      <c r="F32" s="252">
        <v>3.1655</v>
      </c>
      <c r="G32" s="716">
        <f t="shared" si="1"/>
        <v>42.665</v>
      </c>
    </row>
    <row r="33" ht="12.75" customHeight="1">
      <c r="B33" s="1"/>
    </row>
    <row r="34" spans="2:7" ht="15" customHeight="1">
      <c r="B34" s="253"/>
      <c r="C34" s="845" t="s">
        <v>351</v>
      </c>
      <c r="D34" s="848"/>
      <c r="E34" s="848"/>
      <c r="F34" s="848"/>
      <c r="G34" s="955"/>
    </row>
    <row r="35" spans="2:8" ht="18" customHeight="1">
      <c r="B35" s="184" t="s">
        <v>1</v>
      </c>
      <c r="C35" s="254">
        <f>(POWER((C17/C9),1/15)-1)</f>
        <v>0.02739965906371644</v>
      </c>
      <c r="D35" s="177">
        <f>(POWER((D17/D9),1/15)-1)</f>
        <v>0.02056743010068951</v>
      </c>
      <c r="E35" s="177">
        <f>(POWER((E17/E9),1/15)-1)</f>
        <v>0.041904929963260784</v>
      </c>
      <c r="F35" s="255">
        <f>(POWER((F17/F9),1/15)-1)</f>
        <v>0.009165695583873257</v>
      </c>
      <c r="G35" s="256">
        <f>(POWER((G17/G9),1/15)-1)</f>
        <v>0.024918174951352734</v>
      </c>
      <c r="H35" s="118"/>
    </row>
    <row r="36" spans="2:7" ht="19.5" customHeight="1">
      <c r="B36" s="327" t="s">
        <v>607</v>
      </c>
      <c r="C36" s="257">
        <f>(POWER((C32/C17),1/15)-1)</f>
        <v>-0.00642990842169</v>
      </c>
      <c r="D36" s="178">
        <f>(POWER((D32/D17),1/15)-1)</f>
        <v>0.07778202398200174</v>
      </c>
      <c r="E36" s="178">
        <f>(POWER((E32/E17),1/15)-1)</f>
        <v>0.02478550207281538</v>
      </c>
      <c r="F36" s="258">
        <f>(POWER((F32/F17),1/15)-1)</f>
        <v>-0.06445878615342704</v>
      </c>
      <c r="G36" s="259">
        <f>(POWER((G32/G17),1/15)-1)</f>
        <v>0.007926435831420164</v>
      </c>
    </row>
    <row r="37" spans="2:7" ht="17.25" customHeight="1">
      <c r="B37" s="274" t="s">
        <v>608</v>
      </c>
      <c r="C37" s="146">
        <f>(C32/C31-1)</f>
        <v>-0.02153814567921819</v>
      </c>
      <c r="D37" s="147">
        <f>(D32/D31-1)</f>
        <v>0.11715173237753884</v>
      </c>
      <c r="E37" s="147">
        <f>(E32/E31-1)</f>
        <v>0.05321102455957938</v>
      </c>
      <c r="F37" s="260">
        <f>(F32/F31-1)</f>
        <v>-0.04043772166479731</v>
      </c>
      <c r="G37" s="176">
        <f>(G32/G31-1)</f>
        <v>0.033706612911822864</v>
      </c>
    </row>
    <row r="38" spans="2:7" ht="12.75" customHeight="1">
      <c r="B38" s="952" t="s">
        <v>597</v>
      </c>
      <c r="C38" s="954"/>
      <c r="D38" s="954"/>
      <c r="E38" s="954"/>
      <c r="F38" s="954"/>
      <c r="G38" s="954"/>
    </row>
    <row r="39" spans="2:20" ht="15.75">
      <c r="B39" s="11"/>
      <c r="C39" s="11"/>
      <c r="D39" s="11"/>
      <c r="E39" s="11"/>
      <c r="F39" s="11"/>
      <c r="G39" s="11"/>
      <c r="T39" s="275"/>
    </row>
    <row r="40" ht="12.75">
      <c r="T40" s="275"/>
    </row>
    <row r="41" spans="3:20" ht="12.75">
      <c r="C41" s="277"/>
      <c r="T41" s="275"/>
    </row>
  </sheetData>
  <sheetProtection/>
  <mergeCells count="11">
    <mergeCell ref="C6:D6"/>
    <mergeCell ref="B38:G38"/>
    <mergeCell ref="C1:D1"/>
    <mergeCell ref="B2:G2"/>
    <mergeCell ref="C3:G3"/>
    <mergeCell ref="C4:G4"/>
    <mergeCell ref="C34:G34"/>
    <mergeCell ref="C5:G5"/>
    <mergeCell ref="C7:C8"/>
    <mergeCell ref="D7:D8"/>
    <mergeCell ref="E7:E8"/>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Sheet9"/>
  <dimension ref="B1:I35"/>
  <sheetViews>
    <sheetView zoomScalePageLayoutView="0" workbookViewId="0" topLeftCell="A1">
      <selection activeCell="AC23" sqref="AC23"/>
    </sheetView>
  </sheetViews>
  <sheetFormatPr defaultColWidth="9.140625" defaultRowHeight="12.75"/>
  <cols>
    <col min="1" max="1" width="2.00390625" style="0" customWidth="1"/>
    <col min="2" max="2" width="5.28125" style="0" customWidth="1"/>
    <col min="3" max="8" width="8.7109375" style="0" customWidth="1"/>
    <col min="9" max="9" width="7.28125" style="0" customWidth="1"/>
  </cols>
  <sheetData>
    <row r="1" ht="15.75">
      <c r="H1" s="32" t="s">
        <v>532</v>
      </c>
    </row>
    <row r="2" spans="2:8" ht="15" customHeight="1">
      <c r="B2" s="862" t="s">
        <v>542</v>
      </c>
      <c r="C2" s="862"/>
      <c r="D2" s="862"/>
      <c r="E2" s="862"/>
      <c r="F2" s="862"/>
      <c r="G2" s="862"/>
      <c r="H2" s="862"/>
    </row>
    <row r="3" spans="2:8" ht="15" customHeight="1">
      <c r="B3" s="966" t="s">
        <v>99</v>
      </c>
      <c r="C3" s="966"/>
      <c r="D3" s="966"/>
      <c r="E3" s="966"/>
      <c r="F3" s="966"/>
      <c r="G3" s="966"/>
      <c r="H3" s="966"/>
    </row>
    <row r="4" spans="2:8" ht="15" customHeight="1">
      <c r="B4" s="161"/>
      <c r="C4" s="161"/>
      <c r="D4" s="161"/>
      <c r="E4" s="161"/>
      <c r="F4" s="161"/>
      <c r="G4" s="161"/>
      <c r="H4" s="161"/>
    </row>
    <row r="5" spans="3:8" ht="12.75">
      <c r="C5" s="967" t="s">
        <v>115</v>
      </c>
      <c r="D5" s="973"/>
      <c r="E5" s="973"/>
      <c r="F5" s="968"/>
      <c r="G5" s="967" t="s">
        <v>116</v>
      </c>
      <c r="H5" s="968"/>
    </row>
    <row r="6" spans="3:8" ht="12.75" customHeight="1">
      <c r="C6" s="969" t="s">
        <v>117</v>
      </c>
      <c r="D6" s="925"/>
      <c r="E6" s="926"/>
      <c r="F6" s="86" t="s">
        <v>288</v>
      </c>
      <c r="G6" s="127" t="s">
        <v>286</v>
      </c>
      <c r="H6" s="970" t="s">
        <v>123</v>
      </c>
    </row>
    <row r="7" spans="3:8" ht="12.75" customHeight="1">
      <c r="C7" s="152"/>
      <c r="D7" s="153"/>
      <c r="E7" s="86"/>
      <c r="F7" s="86" t="s">
        <v>287</v>
      </c>
      <c r="G7" s="127" t="s">
        <v>287</v>
      </c>
      <c r="H7" s="970"/>
    </row>
    <row r="8" spans="3:8" ht="12.75" customHeight="1">
      <c r="C8" s="971" t="s">
        <v>118</v>
      </c>
      <c r="D8" s="972"/>
      <c r="E8" s="46" t="s">
        <v>123</v>
      </c>
      <c r="F8" s="107" t="s">
        <v>215</v>
      </c>
      <c r="G8" s="127"/>
      <c r="H8" s="970"/>
    </row>
    <row r="9" spans="3:8" ht="12.75">
      <c r="C9" s="87" t="s">
        <v>216</v>
      </c>
      <c r="D9" s="102" t="s">
        <v>217</v>
      </c>
      <c r="E9" s="234"/>
      <c r="F9" s="86"/>
      <c r="G9" s="127"/>
      <c r="H9" s="970"/>
    </row>
    <row r="10" spans="3:8" ht="12.75">
      <c r="C10" s="88">
        <v>1000</v>
      </c>
      <c r="D10" s="103">
        <v>1000</v>
      </c>
      <c r="E10" s="235">
        <v>1000</v>
      </c>
      <c r="F10" s="80" t="s">
        <v>203</v>
      </c>
      <c r="G10" s="88" t="s">
        <v>203</v>
      </c>
      <c r="H10" s="80" t="s">
        <v>4</v>
      </c>
    </row>
    <row r="11" spans="2:8" ht="12.75">
      <c r="B11" s="718">
        <v>1995</v>
      </c>
      <c r="C11" s="467">
        <v>1223</v>
      </c>
      <c r="D11" s="236">
        <v>23</v>
      </c>
      <c r="E11" s="468">
        <v>391</v>
      </c>
      <c r="F11" s="142">
        <v>4.2</v>
      </c>
      <c r="G11" s="121">
        <v>2.92</v>
      </c>
      <c r="H11" s="469">
        <v>1411</v>
      </c>
    </row>
    <row r="12" spans="2:8" ht="15" customHeight="1">
      <c r="B12" s="719">
        <v>1996</v>
      </c>
      <c r="C12" s="470">
        <v>2077</v>
      </c>
      <c r="D12" s="237">
        <v>58</v>
      </c>
      <c r="E12" s="435">
        <v>519</v>
      </c>
      <c r="F12" s="144">
        <v>7.9</v>
      </c>
      <c r="G12" s="122">
        <v>4.866</v>
      </c>
      <c r="H12" s="471">
        <v>2361</v>
      </c>
    </row>
    <row r="13" spans="2:8" ht="12.75">
      <c r="B13" s="719">
        <v>1997</v>
      </c>
      <c r="C13" s="470">
        <v>2329</v>
      </c>
      <c r="D13" s="237">
        <v>54</v>
      </c>
      <c r="E13" s="435">
        <v>268</v>
      </c>
      <c r="F13" s="144">
        <v>8.6</v>
      </c>
      <c r="G13" s="122">
        <v>6.004</v>
      </c>
      <c r="H13" s="471">
        <v>2925</v>
      </c>
    </row>
    <row r="14" spans="2:8" ht="12.75">
      <c r="B14" s="719">
        <v>1998</v>
      </c>
      <c r="C14" s="470">
        <v>3351</v>
      </c>
      <c r="D14" s="237">
        <v>97</v>
      </c>
      <c r="E14" s="435">
        <v>705</v>
      </c>
      <c r="F14" s="144">
        <v>12.2</v>
      </c>
      <c r="G14" s="122">
        <v>6.307</v>
      </c>
      <c r="H14" s="471">
        <v>3141</v>
      </c>
    </row>
    <row r="15" spans="2:8" ht="15" customHeight="1">
      <c r="B15" s="719">
        <v>1999</v>
      </c>
      <c r="C15" s="470">
        <v>3260</v>
      </c>
      <c r="D15" s="237">
        <v>82</v>
      </c>
      <c r="E15" s="435">
        <v>839</v>
      </c>
      <c r="F15" s="144">
        <v>10.8</v>
      </c>
      <c r="G15" s="122">
        <v>6.593</v>
      </c>
      <c r="H15" s="471">
        <v>2865</v>
      </c>
    </row>
    <row r="16" spans="2:8" ht="12.75">
      <c r="B16" s="719">
        <v>2000</v>
      </c>
      <c r="C16" s="470">
        <v>2784.493</v>
      </c>
      <c r="D16" s="237">
        <v>79.46</v>
      </c>
      <c r="E16" s="435">
        <v>1133</v>
      </c>
      <c r="F16" s="145">
        <v>10.1</v>
      </c>
      <c r="G16" s="122">
        <v>7.13</v>
      </c>
      <c r="H16" s="471">
        <v>2947</v>
      </c>
    </row>
    <row r="17" spans="2:8" ht="12.75">
      <c r="B17" s="719">
        <v>2001</v>
      </c>
      <c r="C17" s="470">
        <v>2529.757</v>
      </c>
      <c r="D17" s="237">
        <v>75.502</v>
      </c>
      <c r="E17" s="435">
        <v>1198</v>
      </c>
      <c r="F17" s="145">
        <v>9.3</v>
      </c>
      <c r="G17" s="122">
        <v>6.947</v>
      </c>
      <c r="H17" s="471">
        <v>2447</v>
      </c>
    </row>
    <row r="18" spans="2:8" ht="12.75">
      <c r="B18" s="719">
        <v>2002</v>
      </c>
      <c r="C18" s="470">
        <v>2335.625</v>
      </c>
      <c r="D18" s="237">
        <v>71.911</v>
      </c>
      <c r="E18" s="435">
        <v>1231.1</v>
      </c>
      <c r="F18" s="145">
        <v>8.7</v>
      </c>
      <c r="G18" s="122">
        <v>6.603</v>
      </c>
      <c r="H18" s="471">
        <v>1464</v>
      </c>
    </row>
    <row r="19" spans="2:8" ht="12.75">
      <c r="B19" s="719">
        <v>2003</v>
      </c>
      <c r="C19" s="470">
        <v>2278.999</v>
      </c>
      <c r="D19" s="237">
        <v>71.942</v>
      </c>
      <c r="E19" s="435">
        <v>1284.875</v>
      </c>
      <c r="F19" s="145">
        <v>8.5</v>
      </c>
      <c r="G19" s="122">
        <v>6.314795</v>
      </c>
      <c r="H19" s="471">
        <v>1743.686</v>
      </c>
    </row>
    <row r="20" spans="2:8" ht="12.75">
      <c r="B20" s="719">
        <v>2004</v>
      </c>
      <c r="C20" s="470">
        <v>2101.323</v>
      </c>
      <c r="D20" s="237">
        <v>63.467</v>
      </c>
      <c r="E20" s="435">
        <v>1281.207</v>
      </c>
      <c r="F20" s="145">
        <v>7.8</v>
      </c>
      <c r="G20" s="122">
        <v>7.276675</v>
      </c>
      <c r="H20" s="471">
        <v>1899.175</v>
      </c>
    </row>
    <row r="21" spans="2:8" ht="12.75">
      <c r="B21" s="719">
        <v>2005</v>
      </c>
      <c r="C21" s="470">
        <v>2047.166</v>
      </c>
      <c r="D21" s="237">
        <v>77.267</v>
      </c>
      <c r="E21" s="435">
        <v>1308.786</v>
      </c>
      <c r="F21" s="328">
        <v>8.2</v>
      </c>
      <c r="G21" s="122">
        <v>7.454497</v>
      </c>
      <c r="H21" s="471">
        <v>1587.79</v>
      </c>
    </row>
    <row r="22" spans="2:8" ht="12.75">
      <c r="B22" s="719">
        <v>2006</v>
      </c>
      <c r="C22" s="470">
        <v>2021.543</v>
      </c>
      <c r="D22" s="237">
        <v>67.201</v>
      </c>
      <c r="E22" s="435">
        <v>1296.269</v>
      </c>
      <c r="F22" s="328">
        <v>7.8</v>
      </c>
      <c r="G22" s="122">
        <v>7.858337000000001</v>
      </c>
      <c r="H22" s="471">
        <v>1569.429</v>
      </c>
    </row>
    <row r="23" spans="2:8" ht="12.75">
      <c r="B23" s="719">
        <v>2007</v>
      </c>
      <c r="C23" s="470">
        <v>2141.573</v>
      </c>
      <c r="D23" s="237">
        <v>65.331</v>
      </c>
      <c r="E23" s="435">
        <v>1414.709</v>
      </c>
      <c r="F23" s="328">
        <v>9.5</v>
      </c>
      <c r="G23" s="122">
        <v>8.26098</v>
      </c>
      <c r="H23" s="471">
        <v>1213.647</v>
      </c>
    </row>
    <row r="24" spans="2:8" ht="12.75">
      <c r="B24" s="719">
        <v>2008</v>
      </c>
      <c r="C24" s="470">
        <v>1907.484</v>
      </c>
      <c r="D24" s="237">
        <v>55.751</v>
      </c>
      <c r="E24" s="435">
        <v>1254.282</v>
      </c>
      <c r="F24" s="328">
        <v>8.4</v>
      </c>
      <c r="G24" s="122">
        <v>9.113371</v>
      </c>
      <c r="H24" s="471">
        <v>1239.445</v>
      </c>
    </row>
    <row r="25" spans="2:8" ht="15" customHeight="1">
      <c r="B25" s="719">
        <v>2009</v>
      </c>
      <c r="C25" s="470">
        <v>1916.647</v>
      </c>
      <c r="D25" s="237">
        <v>54.547</v>
      </c>
      <c r="E25" s="435">
        <v>769.261</v>
      </c>
      <c r="F25" s="328">
        <v>7.8</v>
      </c>
      <c r="G25" s="122">
        <v>9.220233</v>
      </c>
      <c r="H25" s="471">
        <v>1181.089</v>
      </c>
    </row>
    <row r="26" spans="2:8" ht="12.75" customHeight="1">
      <c r="B26" s="719">
        <v>2010</v>
      </c>
      <c r="C26" s="470">
        <v>2125.259</v>
      </c>
      <c r="D26" s="237">
        <v>56.507</v>
      </c>
      <c r="E26" s="435">
        <v>1089.051</v>
      </c>
      <c r="F26" s="328">
        <v>8.8</v>
      </c>
      <c r="G26" s="122">
        <v>9.528558</v>
      </c>
      <c r="H26" s="471">
        <v>1128.079</v>
      </c>
    </row>
    <row r="27" spans="2:8" ht="12.75" customHeight="1">
      <c r="B27" s="719">
        <v>2011</v>
      </c>
      <c r="C27" s="470">
        <v>2262.811</v>
      </c>
      <c r="D27" s="237">
        <v>56.095</v>
      </c>
      <c r="E27" s="435">
        <v>1263.327</v>
      </c>
      <c r="F27" s="328">
        <v>9.3</v>
      </c>
      <c r="G27" s="122">
        <v>9.679764</v>
      </c>
      <c r="H27" s="471">
        <v>1324.673</v>
      </c>
    </row>
    <row r="28" spans="2:8" ht="12.75" customHeight="1">
      <c r="B28" s="719">
        <v>2012</v>
      </c>
      <c r="C28" s="470">
        <v>2424.342</v>
      </c>
      <c r="D28" s="237">
        <v>58.966</v>
      </c>
      <c r="E28" s="435">
        <v>1464.88</v>
      </c>
      <c r="F28" s="328">
        <v>10</v>
      </c>
      <c r="G28" s="122">
        <v>9.911649</v>
      </c>
      <c r="H28" s="471">
        <v>1227.139</v>
      </c>
    </row>
    <row r="29" spans="2:8" ht="12.75" customHeight="1">
      <c r="B29" s="719">
        <v>2013</v>
      </c>
      <c r="C29" s="470">
        <v>2481.167</v>
      </c>
      <c r="D29" s="237">
        <v>64.507</v>
      </c>
      <c r="E29" s="435">
        <v>1362.849</v>
      </c>
      <c r="F29" s="547">
        <v>10.3</v>
      </c>
      <c r="G29" s="548">
        <v>10.132691</v>
      </c>
      <c r="H29" s="471">
        <v>1360</v>
      </c>
    </row>
    <row r="30" spans="2:8" ht="12.75" customHeight="1">
      <c r="B30" s="720">
        <v>2014</v>
      </c>
      <c r="C30" s="470">
        <f>2572.263</f>
        <v>2572.263</v>
      </c>
      <c r="D30" s="237">
        <v>63.059</v>
      </c>
      <c r="E30" s="471">
        <v>1440.214</v>
      </c>
      <c r="F30" s="547">
        <v>10.6</v>
      </c>
      <c r="G30" s="717">
        <v>10.397894</v>
      </c>
      <c r="H30" s="471">
        <v>1650</v>
      </c>
    </row>
    <row r="31" spans="2:8" ht="12.75" customHeight="1">
      <c r="B31" s="720">
        <v>2015</v>
      </c>
      <c r="C31" s="470">
        <v>2556.585</v>
      </c>
      <c r="D31" s="237">
        <v>58.387</v>
      </c>
      <c r="E31" s="471">
        <v>1483.741</v>
      </c>
      <c r="F31" s="547">
        <v>10.5</v>
      </c>
      <c r="G31" s="717">
        <v>10.399267</v>
      </c>
      <c r="H31" s="471">
        <v>1420</v>
      </c>
    </row>
    <row r="32" spans="2:9" ht="15" customHeight="1">
      <c r="B32" s="721">
        <v>2016</v>
      </c>
      <c r="C32" s="472">
        <v>2610.242</v>
      </c>
      <c r="D32" s="238">
        <v>53.623</v>
      </c>
      <c r="E32" s="473">
        <v>1641.638</v>
      </c>
      <c r="F32" s="329">
        <v>10.6</v>
      </c>
      <c r="G32" s="549">
        <v>10.011337</v>
      </c>
      <c r="H32" s="473">
        <v>1040</v>
      </c>
      <c r="I32" s="171"/>
    </row>
    <row r="33" spans="2:8" ht="18" customHeight="1">
      <c r="B33" s="4" t="s">
        <v>282</v>
      </c>
      <c r="C33" s="154"/>
      <c r="D33" s="155"/>
      <c r="E33" s="154"/>
      <c r="F33" s="143"/>
      <c r="G33" s="156"/>
      <c r="H33" s="154"/>
    </row>
    <row r="34" spans="2:8" ht="15" customHeight="1">
      <c r="B34" s="965" t="s">
        <v>281</v>
      </c>
      <c r="C34" s="965"/>
      <c r="D34" s="965"/>
      <c r="E34" s="965"/>
      <c r="F34" s="965"/>
      <c r="G34" s="965"/>
      <c r="H34" s="965"/>
    </row>
    <row r="35" spans="2:8" ht="25.5" customHeight="1">
      <c r="B35" s="865" t="s">
        <v>519</v>
      </c>
      <c r="C35" s="865"/>
      <c r="D35" s="865"/>
      <c r="E35" s="865"/>
      <c r="F35" s="865"/>
      <c r="G35" s="865"/>
      <c r="H35" s="865"/>
    </row>
    <row r="48" ht="409.5"/>
    <row r="49" ht="409.5"/>
    <row r="50" ht="409.5"/>
    <row r="51" ht="409.5"/>
    <row r="52" ht="409.5"/>
    <row r="53" ht="409.5"/>
    <row r="54" ht="409.5"/>
    <row r="55" ht="409.5"/>
    <row r="56" ht="409.5"/>
    <row r="57" ht="409.5"/>
    <row r="58" ht="409.5"/>
    <row r="59" ht="409.5"/>
  </sheetData>
  <sheetProtection/>
  <mergeCells count="9">
    <mergeCell ref="B34:H34"/>
    <mergeCell ref="B35:H35"/>
    <mergeCell ref="B3:H3"/>
    <mergeCell ref="B2:H2"/>
    <mergeCell ref="G5:H5"/>
    <mergeCell ref="C6:E6"/>
    <mergeCell ref="H6:H9"/>
    <mergeCell ref="C8:D8"/>
    <mergeCell ref="C5:F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Z79"/>
  <sheetViews>
    <sheetView zoomScalePageLayoutView="0" workbookViewId="0" topLeftCell="A13">
      <selection activeCell="W16" sqref="W16"/>
    </sheetView>
  </sheetViews>
  <sheetFormatPr defaultColWidth="9.140625" defaultRowHeight="12.75"/>
  <cols>
    <col min="1" max="1" width="5.421875" style="229" customWidth="1"/>
    <col min="2" max="2" width="22.140625" style="0" customWidth="1"/>
    <col min="3" max="3" width="8.00390625" style="0" customWidth="1"/>
    <col min="4" max="4" width="10.140625" style="0" customWidth="1"/>
    <col min="5" max="5" width="6.8515625" style="0" customWidth="1"/>
    <col min="6" max="7" width="10.140625" style="0" customWidth="1"/>
    <col min="8" max="8" width="9.57421875" style="0" customWidth="1"/>
    <col min="9" max="9" width="10.8515625" style="0" customWidth="1"/>
    <col min="10" max="10" width="7.57421875" style="0" customWidth="1"/>
    <col min="11" max="19" width="7.140625" style="0" customWidth="1"/>
    <col min="20" max="20" width="6.57421875" style="0" customWidth="1"/>
    <col min="21" max="21" width="6.140625" style="0" customWidth="1"/>
    <col min="22" max="22" width="9.00390625" style="0" customWidth="1"/>
  </cols>
  <sheetData>
    <row r="1" spans="2:22" ht="14.25" customHeight="1">
      <c r="B1" s="28"/>
      <c r="C1" s="28"/>
      <c r="D1" s="16"/>
      <c r="E1" s="16"/>
      <c r="F1" s="16"/>
      <c r="G1" s="16"/>
      <c r="H1" s="16"/>
      <c r="I1" s="16"/>
      <c r="J1" s="16"/>
      <c r="K1" s="16"/>
      <c r="L1" s="16"/>
      <c r="M1" s="16"/>
      <c r="N1" s="16"/>
      <c r="O1" s="16"/>
      <c r="P1" s="16"/>
      <c r="Q1" s="16"/>
      <c r="R1" s="16"/>
      <c r="S1" s="16"/>
      <c r="T1" s="10" t="s">
        <v>409</v>
      </c>
      <c r="U1" s="10"/>
      <c r="V1" s="10"/>
    </row>
    <row r="2" spans="2:22" ht="30" customHeight="1">
      <c r="B2" s="851" t="s">
        <v>495</v>
      </c>
      <c r="C2" s="851"/>
      <c r="D2" s="851"/>
      <c r="E2" s="851"/>
      <c r="F2" s="851"/>
      <c r="G2" s="851"/>
      <c r="H2" s="851"/>
      <c r="I2" s="851"/>
      <c r="J2" s="851"/>
      <c r="K2" s="851"/>
      <c r="L2" s="851"/>
      <c r="M2" s="851"/>
      <c r="N2" s="851"/>
      <c r="O2" s="851"/>
      <c r="P2" s="851"/>
      <c r="Q2" s="851"/>
      <c r="R2" s="851"/>
      <c r="S2" s="851"/>
      <c r="T2" s="851"/>
      <c r="U2" s="632"/>
      <c r="V2" s="632"/>
    </row>
    <row r="3" spans="2:22" ht="15" customHeight="1">
      <c r="B3" s="852" t="s">
        <v>348</v>
      </c>
      <c r="C3" s="852"/>
      <c r="D3" s="852"/>
      <c r="E3" s="852"/>
      <c r="F3" s="852"/>
      <c r="G3" s="852"/>
      <c r="H3" s="852"/>
      <c r="I3" s="852"/>
      <c r="J3" s="852"/>
      <c r="K3" s="852"/>
      <c r="L3" s="852"/>
      <c r="M3" s="852"/>
      <c r="N3" s="852"/>
      <c r="O3" s="852"/>
      <c r="P3" s="852"/>
      <c r="Q3" s="852"/>
      <c r="R3" s="852"/>
      <c r="S3" s="852"/>
      <c r="T3" s="852"/>
      <c r="U3" s="633"/>
      <c r="V3" s="633"/>
    </row>
    <row r="4" spans="2:22" ht="12" customHeight="1">
      <c r="B4" s="853" t="s">
        <v>526</v>
      </c>
      <c r="C4" s="854"/>
      <c r="D4" s="854"/>
      <c r="E4" s="854"/>
      <c r="F4" s="854"/>
      <c r="G4" s="854"/>
      <c r="H4" s="854"/>
      <c r="I4" s="854"/>
      <c r="J4" s="854"/>
      <c r="K4" s="854"/>
      <c r="L4" s="854"/>
      <c r="M4" s="854"/>
      <c r="N4" s="854"/>
      <c r="O4" s="854"/>
      <c r="P4" s="854"/>
      <c r="Q4" s="854"/>
      <c r="R4" s="854"/>
      <c r="S4" s="854"/>
      <c r="T4" s="854"/>
      <c r="U4" s="646"/>
      <c r="V4" s="646"/>
    </row>
    <row r="5" spans="1:22" ht="12" customHeight="1">
      <c r="A5" s="841" t="s">
        <v>349</v>
      </c>
      <c r="B5" s="842" t="s">
        <v>6</v>
      </c>
      <c r="C5" s="41"/>
      <c r="D5" s="845">
        <v>1990</v>
      </c>
      <c r="E5" s="848">
        <v>2000</v>
      </c>
      <c r="F5" s="159"/>
      <c r="G5" s="159"/>
      <c r="H5" s="159"/>
      <c r="I5" s="159"/>
      <c r="J5" s="848">
        <v>2005</v>
      </c>
      <c r="K5" s="848">
        <v>2006</v>
      </c>
      <c r="L5" s="848">
        <v>2007</v>
      </c>
      <c r="M5" s="848">
        <v>2008</v>
      </c>
      <c r="N5" s="159"/>
      <c r="O5" s="159"/>
      <c r="P5" s="159"/>
      <c r="Q5" s="159"/>
      <c r="R5" s="159"/>
      <c r="S5" s="159"/>
      <c r="T5" s="722"/>
      <c r="U5" s="78" t="s">
        <v>332</v>
      </c>
      <c r="V5" s="647"/>
    </row>
    <row r="6" spans="1:22" ht="12" customHeight="1">
      <c r="A6" s="841"/>
      <c r="B6" s="843"/>
      <c r="C6" s="42"/>
      <c r="D6" s="846"/>
      <c r="E6" s="849"/>
      <c r="F6" s="71">
        <v>2001</v>
      </c>
      <c r="G6" s="71">
        <v>2002</v>
      </c>
      <c r="H6" s="71">
        <v>2003</v>
      </c>
      <c r="I6" s="71">
        <v>2004</v>
      </c>
      <c r="J6" s="849"/>
      <c r="K6" s="849"/>
      <c r="L6" s="849"/>
      <c r="M6" s="849"/>
      <c r="N6" s="71">
        <v>2009</v>
      </c>
      <c r="O6" s="71">
        <v>2010</v>
      </c>
      <c r="P6" s="71">
        <v>2011</v>
      </c>
      <c r="Q6" s="71">
        <v>2012</v>
      </c>
      <c r="R6" s="71">
        <v>2013</v>
      </c>
      <c r="S6" s="71">
        <v>2014</v>
      </c>
      <c r="T6" s="46">
        <v>2015</v>
      </c>
      <c r="U6" s="131" t="s">
        <v>598</v>
      </c>
      <c r="V6" s="648"/>
    </row>
    <row r="7" spans="1:22" ht="12" customHeight="1">
      <c r="A7" s="841"/>
      <c r="B7" s="844"/>
      <c r="C7" s="43"/>
      <c r="D7" s="847"/>
      <c r="E7" s="850"/>
      <c r="F7" s="130"/>
      <c r="G7" s="130"/>
      <c r="H7" s="130"/>
      <c r="I7" s="130"/>
      <c r="J7" s="850"/>
      <c r="K7" s="850"/>
      <c r="L7" s="850"/>
      <c r="M7" s="850"/>
      <c r="N7" s="130"/>
      <c r="O7" s="130"/>
      <c r="P7" s="130"/>
      <c r="Q7" s="130"/>
      <c r="R7" s="130"/>
      <c r="S7" s="130"/>
      <c r="T7" s="47"/>
      <c r="U7" s="44" t="s">
        <v>198</v>
      </c>
      <c r="V7" s="768"/>
    </row>
    <row r="8" spans="1:26" s="7" customFormat="1" ht="12.75" customHeight="1">
      <c r="A8" s="17">
        <v>1</v>
      </c>
      <c r="B8" s="675" t="s">
        <v>588</v>
      </c>
      <c r="C8" s="278" t="s">
        <v>186</v>
      </c>
      <c r="D8" s="281">
        <v>41.9667</v>
      </c>
      <c r="E8" s="281">
        <v>92.16</v>
      </c>
      <c r="F8" s="281">
        <v>90.389</v>
      </c>
      <c r="G8" s="281">
        <v>88.57</v>
      </c>
      <c r="H8" s="281">
        <v>90.708</v>
      </c>
      <c r="I8" s="281">
        <v>104.064</v>
      </c>
      <c r="J8" s="281">
        <v>108.185</v>
      </c>
      <c r="K8" s="281">
        <v>110.33</v>
      </c>
      <c r="L8" s="281">
        <v>117.656</v>
      </c>
      <c r="M8" s="281">
        <v>126.014</v>
      </c>
      <c r="N8" s="281">
        <v>123.02467200000001</v>
      </c>
      <c r="O8" s="281">
        <v>129.668</v>
      </c>
      <c r="P8" s="281">
        <v>147.848</v>
      </c>
      <c r="Q8" s="281">
        <v>149.887</v>
      </c>
      <c r="R8" s="281">
        <v>153.334</v>
      </c>
      <c r="S8" s="281">
        <v>156.826</v>
      </c>
      <c r="T8" s="281">
        <v>146.317</v>
      </c>
      <c r="U8" s="283">
        <f>T8/S8*100-100</f>
        <v>-6.7010572226543985</v>
      </c>
      <c r="V8" s="645"/>
      <c r="X8" s="649"/>
      <c r="Y8" s="650"/>
      <c r="Z8" s="649"/>
    </row>
    <row r="9" spans="1:26" s="7" customFormat="1" ht="12.75" customHeight="1">
      <c r="A9" s="17">
        <v>2</v>
      </c>
      <c r="B9" s="230" t="s">
        <v>457</v>
      </c>
      <c r="C9" s="38" t="s">
        <v>188</v>
      </c>
      <c r="D9" s="123">
        <v>36.78</v>
      </c>
      <c r="E9" s="123">
        <v>91.848</v>
      </c>
      <c r="F9" s="123">
        <v>93.355</v>
      </c>
      <c r="G9" s="123">
        <v>94.828</v>
      </c>
      <c r="H9" s="123">
        <v>99.932</v>
      </c>
      <c r="I9" s="123">
        <v>105.281547</v>
      </c>
      <c r="J9" s="123">
        <v>115.163047</v>
      </c>
      <c r="K9" s="123">
        <v>123.458031</v>
      </c>
      <c r="L9" s="123">
        <v>128.877742</v>
      </c>
      <c r="M9" s="123">
        <v>131.848906</v>
      </c>
      <c r="N9" s="123">
        <v>125.657242</v>
      </c>
      <c r="O9" s="123">
        <v>125.165469</v>
      </c>
      <c r="P9" s="123">
        <v>133.036297</v>
      </c>
      <c r="Q9" s="123">
        <v>135.82395300000002</v>
      </c>
      <c r="R9" s="123">
        <v>136.43534400000001</v>
      </c>
      <c r="S9" s="123">
        <v>136.47481200000001</v>
      </c>
      <c r="T9" s="123">
        <v>142.487</v>
      </c>
      <c r="U9" s="284">
        <f aca="true" t="shared" si="0" ref="U9:U39">T9/S9*100-100</f>
        <v>4.405346240740741</v>
      </c>
      <c r="V9" s="645"/>
      <c r="X9" s="649"/>
      <c r="Y9" s="650"/>
      <c r="Z9" s="649"/>
    </row>
    <row r="10" spans="1:26" s="7" customFormat="1" ht="12.75" customHeight="1">
      <c r="A10" s="17">
        <v>3</v>
      </c>
      <c r="B10" s="279" t="s">
        <v>7</v>
      </c>
      <c r="C10" s="280" t="s">
        <v>184</v>
      </c>
      <c r="D10" s="281">
        <v>66.965</v>
      </c>
      <c r="E10" s="281">
        <v>119.385</v>
      </c>
      <c r="F10" s="281">
        <v>123.197</v>
      </c>
      <c r="G10" s="281">
        <v>106.27</v>
      </c>
      <c r="H10" s="281">
        <v>100.112</v>
      </c>
      <c r="I10" s="281">
        <v>103.092</v>
      </c>
      <c r="J10" s="281">
        <v>107.892</v>
      </c>
      <c r="K10" s="281">
        <v>111.859</v>
      </c>
      <c r="L10" s="281">
        <v>112.851</v>
      </c>
      <c r="M10" s="281">
        <v>118.337</v>
      </c>
      <c r="N10" s="281">
        <v>112.371</v>
      </c>
      <c r="O10" s="281">
        <v>106.082</v>
      </c>
      <c r="P10" s="281">
        <v>117.348</v>
      </c>
      <c r="Q10" s="281">
        <v>126.436</v>
      </c>
      <c r="R10" s="281">
        <v>131.333</v>
      </c>
      <c r="S10" s="281">
        <v>138.431</v>
      </c>
      <c r="T10" s="281">
        <v>142.016</v>
      </c>
      <c r="U10" s="285">
        <f t="shared" si="0"/>
        <v>2.5897378477364015</v>
      </c>
      <c r="V10" s="645"/>
      <c r="X10" s="649"/>
      <c r="Y10" s="650"/>
      <c r="Z10" s="649"/>
    </row>
    <row r="11" spans="1:26" s="7" customFormat="1" ht="12.75" customHeight="1">
      <c r="A11" s="17">
        <v>4</v>
      </c>
      <c r="B11" s="230" t="s">
        <v>207</v>
      </c>
      <c r="C11" s="38" t="s">
        <v>180</v>
      </c>
      <c r="D11" s="123">
        <v>5.789</v>
      </c>
      <c r="E11" s="123">
        <v>17.396</v>
      </c>
      <c r="F11" s="123">
        <v>15.679</v>
      </c>
      <c r="G11" s="123">
        <v>16.594</v>
      </c>
      <c r="H11" s="123">
        <v>16.112</v>
      </c>
      <c r="I11" s="123">
        <v>18.595</v>
      </c>
      <c r="J11" s="123">
        <v>21.318</v>
      </c>
      <c r="K11" s="123">
        <v>24.334801</v>
      </c>
      <c r="L11" s="123">
        <v>30.252</v>
      </c>
      <c r="M11" s="123">
        <v>34.266</v>
      </c>
      <c r="N11" s="123">
        <v>40.129391000000005</v>
      </c>
      <c r="O11" s="123">
        <v>47.949898000000005</v>
      </c>
      <c r="P11" s="123">
        <v>58.940902</v>
      </c>
      <c r="Q11" s="123">
        <v>74.658008</v>
      </c>
      <c r="R11" s="123">
        <v>92.000281</v>
      </c>
      <c r="S11" s="123">
        <v>106.913336</v>
      </c>
      <c r="T11" s="123">
        <v>119.37192200000001</v>
      </c>
      <c r="U11" s="284">
        <f t="shared" si="0"/>
        <v>11.652976575345122</v>
      </c>
      <c r="V11" s="645"/>
      <c r="X11" s="649"/>
      <c r="Y11" s="650"/>
      <c r="Z11" s="649"/>
    </row>
    <row r="12" spans="1:26" s="7" customFormat="1" ht="12.75" customHeight="1">
      <c r="A12" s="17">
        <v>5</v>
      </c>
      <c r="B12" s="279" t="s">
        <v>459</v>
      </c>
      <c r="C12" s="280" t="s">
        <v>189</v>
      </c>
      <c r="D12" s="281">
        <v>0.399</v>
      </c>
      <c r="E12" s="281">
        <v>4.772</v>
      </c>
      <c r="F12" s="281">
        <v>4.989</v>
      </c>
      <c r="G12" s="281">
        <v>7.252</v>
      </c>
      <c r="H12" s="281">
        <v>10.849805</v>
      </c>
      <c r="I12" s="281">
        <v>16.775273000000002</v>
      </c>
      <c r="J12" s="281">
        <v>31.20502</v>
      </c>
      <c r="K12" s="281">
        <v>30.301518</v>
      </c>
      <c r="L12" s="281">
        <v>40.117582</v>
      </c>
      <c r="M12" s="281">
        <v>50.858527</v>
      </c>
      <c r="N12" s="281">
        <v>63.076488</v>
      </c>
      <c r="O12" s="281">
        <v>72.14928900000001</v>
      </c>
      <c r="P12" s="281">
        <v>85.690344</v>
      </c>
      <c r="Q12" s="281">
        <v>94.262383</v>
      </c>
      <c r="R12" s="281">
        <v>96.32375</v>
      </c>
      <c r="S12" s="281">
        <v>103.73291400000001</v>
      </c>
      <c r="T12" s="281">
        <v>113.184</v>
      </c>
      <c r="U12" s="285">
        <f t="shared" si="0"/>
        <v>9.110980917782754</v>
      </c>
      <c r="V12" s="645"/>
      <c r="X12" s="649"/>
      <c r="Y12" s="650"/>
      <c r="Z12" s="649"/>
    </row>
    <row r="13" spans="1:26" s="7" customFormat="1" ht="12.75" customHeight="1">
      <c r="A13" s="17">
        <v>6</v>
      </c>
      <c r="B13" s="230" t="s">
        <v>458</v>
      </c>
      <c r="C13" s="38" t="s">
        <v>183</v>
      </c>
      <c r="D13" s="123">
        <v>26.41</v>
      </c>
      <c r="E13" s="123">
        <v>60.336</v>
      </c>
      <c r="F13" s="123">
        <v>60.047</v>
      </c>
      <c r="G13" s="123">
        <v>58.447</v>
      </c>
      <c r="H13" s="123">
        <v>59.417</v>
      </c>
      <c r="I13" s="123">
        <v>63.027301</v>
      </c>
      <c r="J13" s="123">
        <v>68.322227</v>
      </c>
      <c r="K13" s="123">
        <v>71.76920299999999</v>
      </c>
      <c r="L13" s="123">
        <v>74.496234</v>
      </c>
      <c r="M13" s="123">
        <v>77.529523</v>
      </c>
      <c r="N13" s="123">
        <v>73.471953</v>
      </c>
      <c r="O13" s="123">
        <v>76.06456200000001</v>
      </c>
      <c r="P13" s="123">
        <v>84.217</v>
      </c>
      <c r="Q13" s="123">
        <v>86.281383</v>
      </c>
      <c r="R13" s="123">
        <v>89.039</v>
      </c>
      <c r="S13" s="123">
        <v>91.47735899999999</v>
      </c>
      <c r="T13" s="123">
        <v>93.227891</v>
      </c>
      <c r="U13" s="284">
        <f t="shared" si="0"/>
        <v>1.9136232387294996</v>
      </c>
      <c r="V13" s="645"/>
      <c r="X13" s="649"/>
      <c r="Y13" s="650"/>
      <c r="Z13" s="649"/>
    </row>
    <row r="14" spans="1:26" s="7" customFormat="1" ht="12.75" customHeight="1">
      <c r="A14" s="17">
        <v>7</v>
      </c>
      <c r="B14" s="279" t="s">
        <v>460</v>
      </c>
      <c r="C14" s="280" t="s">
        <v>184</v>
      </c>
      <c r="D14" s="281" t="s">
        <v>200</v>
      </c>
      <c r="E14" s="281">
        <v>3.926</v>
      </c>
      <c r="F14" s="281">
        <v>5.903</v>
      </c>
      <c r="G14" s="281">
        <v>9.208</v>
      </c>
      <c r="H14" s="281">
        <v>17.735</v>
      </c>
      <c r="I14" s="281">
        <v>21.566</v>
      </c>
      <c r="J14" s="281">
        <v>27.448</v>
      </c>
      <c r="K14" s="281">
        <v>31.621</v>
      </c>
      <c r="L14" s="281">
        <v>36.976</v>
      </c>
      <c r="M14" s="281">
        <v>47.69</v>
      </c>
      <c r="N14" s="281">
        <v>50.566</v>
      </c>
      <c r="O14" s="281">
        <v>56.128</v>
      </c>
      <c r="P14" s="281">
        <v>61.347</v>
      </c>
      <c r="Q14" s="281">
        <v>65.227</v>
      </c>
      <c r="R14" s="281">
        <v>67.573</v>
      </c>
      <c r="S14" s="281">
        <v>72.933</v>
      </c>
      <c r="T14" s="281">
        <v>77.619</v>
      </c>
      <c r="U14" s="285">
        <f t="shared" si="0"/>
        <v>6.425075068898849</v>
      </c>
      <c r="V14" s="645"/>
      <c r="X14" s="649"/>
      <c r="Y14" s="650"/>
      <c r="Z14" s="649"/>
    </row>
    <row r="15" spans="1:26" s="7" customFormat="1" ht="12.75" customHeight="1">
      <c r="A15" s="17">
        <v>8</v>
      </c>
      <c r="B15" s="230" t="s">
        <v>8</v>
      </c>
      <c r="C15" s="38" t="s">
        <v>187</v>
      </c>
      <c r="D15" s="123">
        <v>22.11</v>
      </c>
      <c r="E15" s="123">
        <v>40.049</v>
      </c>
      <c r="F15" s="123">
        <v>41.39</v>
      </c>
      <c r="G15" s="123">
        <v>40.47</v>
      </c>
      <c r="H15" s="123">
        <v>42.1</v>
      </c>
      <c r="I15" s="123">
        <v>45.924</v>
      </c>
      <c r="J15" s="123">
        <v>49.06</v>
      </c>
      <c r="K15" s="123">
        <v>52.493</v>
      </c>
      <c r="L15" s="123">
        <v>54.229</v>
      </c>
      <c r="M15" s="123">
        <v>52.885</v>
      </c>
      <c r="N15" s="123">
        <v>49.612</v>
      </c>
      <c r="O15" s="123">
        <v>51.242</v>
      </c>
      <c r="P15" s="123">
        <v>51.268</v>
      </c>
      <c r="Q15" s="123">
        <v>49.663</v>
      </c>
      <c r="R15" s="123">
        <v>41.493</v>
      </c>
      <c r="S15" s="123">
        <v>42.686</v>
      </c>
      <c r="T15" s="123">
        <v>48.564</v>
      </c>
      <c r="U15" s="284">
        <f t="shared" si="0"/>
        <v>13.770322822471059</v>
      </c>
      <c r="V15" s="645"/>
      <c r="X15" s="649"/>
      <c r="Y15" s="650"/>
      <c r="Z15" s="649"/>
    </row>
    <row r="16" spans="1:26" s="7" customFormat="1" ht="12.75" customHeight="1">
      <c r="A16" s="17">
        <v>9</v>
      </c>
      <c r="B16" s="279" t="s">
        <v>9</v>
      </c>
      <c r="C16" s="280" t="s">
        <v>186</v>
      </c>
      <c r="D16" s="281" t="s">
        <v>197</v>
      </c>
      <c r="E16" s="281">
        <v>7.813</v>
      </c>
      <c r="F16" s="281">
        <v>10.63</v>
      </c>
      <c r="G16" s="281">
        <v>12.725</v>
      </c>
      <c r="H16" s="281">
        <v>15.822231</v>
      </c>
      <c r="I16" s="281">
        <v>17.201617</v>
      </c>
      <c r="J16" s="281">
        <v>20.527</v>
      </c>
      <c r="K16" s="281">
        <v>42.77</v>
      </c>
      <c r="L16" s="281">
        <v>46.07</v>
      </c>
      <c r="M16" s="281">
        <v>44.314602</v>
      </c>
      <c r="N16" s="281">
        <v>39.1635</v>
      </c>
      <c r="O16" s="281">
        <v>46.96</v>
      </c>
      <c r="P16" s="281">
        <v>52.14</v>
      </c>
      <c r="Q16" s="281">
        <v>50.388691</v>
      </c>
      <c r="R16" s="281">
        <v>48.574699</v>
      </c>
      <c r="S16" s="281">
        <v>49.269699</v>
      </c>
      <c r="T16" s="281">
        <v>47.01</v>
      </c>
      <c r="U16" s="285">
        <f t="shared" si="0"/>
        <v>-4.586386858178301</v>
      </c>
      <c r="V16" s="645"/>
      <c r="X16" s="649"/>
      <c r="Y16" s="650"/>
      <c r="Z16" s="649"/>
    </row>
    <row r="17" spans="1:26" s="7" customFormat="1" ht="12.75" customHeight="1">
      <c r="A17" s="17">
        <v>10</v>
      </c>
      <c r="B17" s="230" t="s">
        <v>496</v>
      </c>
      <c r="C17" s="38" t="s">
        <v>196</v>
      </c>
      <c r="D17" s="123"/>
      <c r="E17" s="123"/>
      <c r="F17" s="123"/>
      <c r="G17" s="123">
        <v>0.13</v>
      </c>
      <c r="H17" s="123">
        <v>0.718</v>
      </c>
      <c r="I17" s="123">
        <v>1.538</v>
      </c>
      <c r="J17" s="123">
        <v>2.703</v>
      </c>
      <c r="K17" s="123">
        <v>4.223</v>
      </c>
      <c r="L17" s="123">
        <v>5.586</v>
      </c>
      <c r="M17" s="123">
        <v>9.074</v>
      </c>
      <c r="N17" s="123">
        <v>10.602</v>
      </c>
      <c r="O17" s="123">
        <v>13.774</v>
      </c>
      <c r="P17" s="123">
        <v>17.421</v>
      </c>
      <c r="Q17" s="123">
        <v>20.353</v>
      </c>
      <c r="R17" s="123">
        <v>26.881</v>
      </c>
      <c r="S17" s="123">
        <v>37.615</v>
      </c>
      <c r="T17" s="123">
        <v>42.284</v>
      </c>
      <c r="U17" s="284">
        <f t="shared" si="0"/>
        <v>12.412601355842085</v>
      </c>
      <c r="V17" s="645"/>
      <c r="X17" s="649"/>
      <c r="Y17" s="650"/>
      <c r="Z17" s="649"/>
    </row>
    <row r="18" spans="1:26" s="7" customFormat="1" ht="12.75" customHeight="1">
      <c r="A18" s="17">
        <v>11</v>
      </c>
      <c r="B18" s="772" t="s">
        <v>617</v>
      </c>
      <c r="C18" s="280" t="s">
        <v>618</v>
      </c>
      <c r="D18" s="773" t="s">
        <v>197</v>
      </c>
      <c r="E18" s="773">
        <v>3.481</v>
      </c>
      <c r="F18" s="773">
        <v>3.168</v>
      </c>
      <c r="G18" s="773">
        <v>23.612</v>
      </c>
      <c r="H18" s="773">
        <v>25.059</v>
      </c>
      <c r="I18" s="773">
        <v>21.303</v>
      </c>
      <c r="J18" s="773">
        <v>21.164394</v>
      </c>
      <c r="K18" s="773">
        <v>22.74998</v>
      </c>
      <c r="L18" s="773">
        <v>25.85223</v>
      </c>
      <c r="M18" s="773">
        <v>28.866</v>
      </c>
      <c r="N18" s="773">
        <v>27.511</v>
      </c>
      <c r="O18" s="773">
        <v>29.522</v>
      </c>
      <c r="P18" s="773">
        <v>31.606</v>
      </c>
      <c r="Q18" s="773">
        <v>33.527</v>
      </c>
      <c r="R18" s="773">
        <v>35.093</v>
      </c>
      <c r="S18" s="773">
        <v>35.717</v>
      </c>
      <c r="T18" s="774">
        <v>40.047348</v>
      </c>
      <c r="U18" s="285">
        <f t="shared" si="0"/>
        <v>12.124052971974137</v>
      </c>
      <c r="V18" s="645"/>
      <c r="X18" s="649"/>
      <c r="Y18" s="650"/>
      <c r="Z18" s="649"/>
    </row>
    <row r="19" spans="1:26" s="7" customFormat="1" ht="12.75" customHeight="1">
      <c r="A19" s="17">
        <v>12</v>
      </c>
      <c r="B19" s="230" t="s">
        <v>206</v>
      </c>
      <c r="C19" s="38" t="s">
        <v>184</v>
      </c>
      <c r="D19" s="123" t="s">
        <v>200</v>
      </c>
      <c r="E19" s="123">
        <v>31.315</v>
      </c>
      <c r="F19" s="123">
        <v>28.41</v>
      </c>
      <c r="G19" s="123">
        <v>27.004</v>
      </c>
      <c r="H19" s="123">
        <v>26.931</v>
      </c>
      <c r="I19" s="123">
        <v>30.222</v>
      </c>
      <c r="J19" s="123">
        <v>32.1179</v>
      </c>
      <c r="K19" s="123">
        <v>35.278602</v>
      </c>
      <c r="L19" s="123">
        <v>40.545898</v>
      </c>
      <c r="M19" s="123">
        <v>41.179</v>
      </c>
      <c r="N19" s="123">
        <v>39.256789</v>
      </c>
      <c r="O19" s="123">
        <v>38.157602</v>
      </c>
      <c r="P19" s="123">
        <v>37.99968</v>
      </c>
      <c r="Q19" s="123">
        <v>39.406445</v>
      </c>
      <c r="R19" s="123">
        <v>39.538277</v>
      </c>
      <c r="S19" s="123">
        <v>37.664254</v>
      </c>
      <c r="T19" s="123">
        <v>37.157</v>
      </c>
      <c r="U19" s="284">
        <f t="shared" si="0"/>
        <v>-1.3467783007198477</v>
      </c>
      <c r="V19" s="645"/>
      <c r="X19" s="649"/>
      <c r="Y19" s="650"/>
      <c r="Z19" s="649"/>
    </row>
    <row r="20" spans="1:26" s="7" customFormat="1" ht="12.75" customHeight="1">
      <c r="A20" s="17">
        <v>13</v>
      </c>
      <c r="B20" s="279" t="s">
        <v>520</v>
      </c>
      <c r="C20" s="280" t="s">
        <v>190</v>
      </c>
      <c r="D20" s="281">
        <v>23.422</v>
      </c>
      <c r="E20" s="281">
        <v>40.846</v>
      </c>
      <c r="F20" s="281">
        <v>36.523</v>
      </c>
      <c r="G20" s="281">
        <v>30.025</v>
      </c>
      <c r="H20" s="281">
        <v>31.626</v>
      </c>
      <c r="I20" s="281">
        <v>33.860102</v>
      </c>
      <c r="J20" s="281">
        <v>37.969</v>
      </c>
      <c r="K20" s="281">
        <v>38.429</v>
      </c>
      <c r="L20" s="281">
        <v>38.832</v>
      </c>
      <c r="M20" s="281">
        <v>29.205498</v>
      </c>
      <c r="N20" s="281">
        <v>30.034830000000003</v>
      </c>
      <c r="O20" s="281">
        <v>33.343523</v>
      </c>
      <c r="P20" s="281">
        <v>35.679241999999995</v>
      </c>
      <c r="Q20" s="281">
        <v>36.288106</v>
      </c>
      <c r="R20" s="281">
        <v>34.927672</v>
      </c>
      <c r="S20" s="281">
        <v>34.510734</v>
      </c>
      <c r="T20" s="281">
        <v>34.396789</v>
      </c>
      <c r="U20" s="285">
        <f t="shared" si="0"/>
        <v>-0.3301726355631871</v>
      </c>
      <c r="V20" s="645"/>
      <c r="X20" s="649"/>
      <c r="Y20" s="650"/>
      <c r="Z20" s="649"/>
    </row>
    <row r="21" spans="1:26" s="7" customFormat="1" ht="12.75" customHeight="1">
      <c r="A21" s="17">
        <v>14</v>
      </c>
      <c r="B21" s="230" t="s">
        <v>204</v>
      </c>
      <c r="C21" s="38" t="s">
        <v>498</v>
      </c>
      <c r="D21" s="123">
        <v>16.658</v>
      </c>
      <c r="E21" s="123">
        <v>22.922</v>
      </c>
      <c r="F21" s="123">
        <v>22.956</v>
      </c>
      <c r="G21" s="123">
        <v>23.212</v>
      </c>
      <c r="H21" s="123">
        <v>21.901</v>
      </c>
      <c r="I21" s="123">
        <v>26.443</v>
      </c>
      <c r="J21" s="123">
        <v>27.724</v>
      </c>
      <c r="K21" s="123">
        <v>30.732</v>
      </c>
      <c r="L21" s="123">
        <v>30.882</v>
      </c>
      <c r="M21" s="123">
        <v>27.89</v>
      </c>
      <c r="N21" s="123">
        <v>23.241</v>
      </c>
      <c r="O21" s="123">
        <v>23.496758000000003</v>
      </c>
      <c r="P21" s="123">
        <v>26.374</v>
      </c>
      <c r="Q21" s="123">
        <v>27.798</v>
      </c>
      <c r="R21" s="123">
        <v>32.658</v>
      </c>
      <c r="S21" s="123">
        <v>34.594</v>
      </c>
      <c r="T21" s="123">
        <v>33.78</v>
      </c>
      <c r="U21" s="284">
        <f t="shared" si="0"/>
        <v>-2.353009192345496</v>
      </c>
      <c r="V21" s="645"/>
      <c r="X21" s="649"/>
      <c r="Y21" s="650"/>
      <c r="Z21" s="649"/>
    </row>
    <row r="22" spans="1:26" s="7" customFormat="1" ht="12.75" customHeight="1">
      <c r="A22" s="17">
        <v>15</v>
      </c>
      <c r="B22" s="279" t="s">
        <v>499</v>
      </c>
      <c r="C22" s="280" t="s">
        <v>184</v>
      </c>
      <c r="D22" s="281"/>
      <c r="E22" s="281">
        <v>20.3</v>
      </c>
      <c r="F22" s="281">
        <v>18.972</v>
      </c>
      <c r="G22" s="281">
        <v>18.43</v>
      </c>
      <c r="H22" s="281">
        <v>18.769199</v>
      </c>
      <c r="I22" s="281">
        <v>21.244585999999998</v>
      </c>
      <c r="J22" s="281">
        <v>23.337</v>
      </c>
      <c r="K22" s="281">
        <v>24.01917</v>
      </c>
      <c r="L22" s="281">
        <v>23.147986</v>
      </c>
      <c r="M22" s="281">
        <v>33.639676</v>
      </c>
      <c r="N22" s="281">
        <v>32.649508000000004</v>
      </c>
      <c r="O22" s="281">
        <v>32.713643</v>
      </c>
      <c r="P22" s="281">
        <v>32.969238</v>
      </c>
      <c r="Q22" s="281">
        <v>32.073182</v>
      </c>
      <c r="R22" s="281">
        <v>31.574748</v>
      </c>
      <c r="S22" s="281">
        <v>31.651764</v>
      </c>
      <c r="T22" s="281">
        <v>33.395387</v>
      </c>
      <c r="U22" s="285">
        <f t="shared" si="0"/>
        <v>5.50877038006476</v>
      </c>
      <c r="V22" s="645"/>
      <c r="X22" s="649"/>
      <c r="Y22" s="650"/>
      <c r="Z22" s="649"/>
    </row>
    <row r="23" spans="1:26" s="7" customFormat="1" ht="12.75" customHeight="1">
      <c r="A23" s="17">
        <v>16</v>
      </c>
      <c r="B23" s="230" t="s">
        <v>208</v>
      </c>
      <c r="C23" s="38" t="s">
        <v>193</v>
      </c>
      <c r="D23" s="123">
        <v>6.85</v>
      </c>
      <c r="E23" s="123">
        <v>10.414</v>
      </c>
      <c r="F23" s="123">
        <v>10.456</v>
      </c>
      <c r="G23" s="123">
        <v>11.383</v>
      </c>
      <c r="H23" s="123">
        <v>12.013342</v>
      </c>
      <c r="I23" s="123">
        <v>13.641408</v>
      </c>
      <c r="J23" s="123">
        <v>14.536</v>
      </c>
      <c r="K23" s="123">
        <v>16.649</v>
      </c>
      <c r="L23" s="123">
        <v>19.135</v>
      </c>
      <c r="M23" s="123">
        <v>21.918680000000002</v>
      </c>
      <c r="N23" s="123">
        <v>21.074990000000003</v>
      </c>
      <c r="O23" s="123">
        <v>23.650740000000003</v>
      </c>
      <c r="P23" s="123">
        <v>25.97</v>
      </c>
      <c r="Q23" s="123">
        <v>27.226</v>
      </c>
      <c r="R23" s="123">
        <v>28.151684</v>
      </c>
      <c r="S23" s="123">
        <v>30.118641</v>
      </c>
      <c r="T23" s="123">
        <v>29.552336</v>
      </c>
      <c r="U23" s="284">
        <f t="shared" si="0"/>
        <v>-1.8802475184720322</v>
      </c>
      <c r="V23" s="645"/>
      <c r="X23" s="649"/>
      <c r="Y23" s="650"/>
      <c r="Z23" s="649"/>
    </row>
    <row r="24" spans="1:26" s="7" customFormat="1" ht="12.75" customHeight="1">
      <c r="A24" s="17">
        <v>17</v>
      </c>
      <c r="B24" s="279" t="s">
        <v>491</v>
      </c>
      <c r="C24" s="280" t="s">
        <v>186</v>
      </c>
      <c r="D24" s="281"/>
      <c r="E24" s="281"/>
      <c r="F24" s="281">
        <v>21.353</v>
      </c>
      <c r="G24" s="281">
        <v>17.406</v>
      </c>
      <c r="H24" s="281">
        <v>20.107666000000002</v>
      </c>
      <c r="I24" s="281">
        <v>21.5199</v>
      </c>
      <c r="J24" s="281">
        <v>22.244609</v>
      </c>
      <c r="K24" s="281">
        <v>22.945349999999998</v>
      </c>
      <c r="L24" s="281">
        <v>22.675289</v>
      </c>
      <c r="M24" s="281">
        <v>21.752352</v>
      </c>
      <c r="N24" s="281">
        <v>19.159234</v>
      </c>
      <c r="O24" s="281">
        <v>19.887815999999997</v>
      </c>
      <c r="P24" s="281">
        <v>21.55735</v>
      </c>
      <c r="Q24" s="281">
        <v>23.778857</v>
      </c>
      <c r="R24" s="281">
        <v>24.620635</v>
      </c>
      <c r="S24" s="281">
        <v>25.916127</v>
      </c>
      <c r="T24" s="281">
        <v>27.902644</v>
      </c>
      <c r="U24" s="285">
        <f t="shared" si="0"/>
        <v>7.665176976482641</v>
      </c>
      <c r="V24" s="645"/>
      <c r="X24" s="649"/>
      <c r="Y24" s="650"/>
      <c r="Z24" s="649"/>
    </row>
    <row r="25" spans="1:26" s="7" customFormat="1" ht="12.75" customHeight="1">
      <c r="A25" s="17">
        <v>18</v>
      </c>
      <c r="B25" s="230" t="s">
        <v>521</v>
      </c>
      <c r="C25" s="38" t="s">
        <v>194</v>
      </c>
      <c r="D25" s="123">
        <v>9.276</v>
      </c>
      <c r="E25" s="123">
        <v>12.587</v>
      </c>
      <c r="F25" s="123">
        <v>12.796</v>
      </c>
      <c r="G25" s="123">
        <v>12.793</v>
      </c>
      <c r="H25" s="123">
        <v>13.292</v>
      </c>
      <c r="I25" s="123">
        <v>15.604299999999999</v>
      </c>
      <c r="J25" s="123">
        <v>16.735301</v>
      </c>
      <c r="K25" s="123">
        <v>17.923301</v>
      </c>
      <c r="L25" s="123">
        <v>20.304</v>
      </c>
      <c r="M25" s="123">
        <v>21.896099999999997</v>
      </c>
      <c r="N25" s="123">
        <v>19.9345</v>
      </c>
      <c r="O25" s="123">
        <v>19.222199</v>
      </c>
      <c r="P25" s="123">
        <v>21.4975</v>
      </c>
      <c r="Q25" s="123">
        <v>23.563199</v>
      </c>
      <c r="R25" s="123">
        <v>24.7761</v>
      </c>
      <c r="S25" s="123">
        <v>24.771699</v>
      </c>
      <c r="T25" s="123">
        <v>25.5916</v>
      </c>
      <c r="U25" s="284">
        <f t="shared" si="0"/>
        <v>3.3098294953446583</v>
      </c>
      <c r="V25" s="645"/>
      <c r="X25" s="649"/>
      <c r="Y25" s="650"/>
      <c r="Z25" s="649"/>
    </row>
    <row r="26" spans="1:26" s="7" customFormat="1" ht="12.75" customHeight="1">
      <c r="A26" s="17">
        <v>19</v>
      </c>
      <c r="B26" s="279" t="s">
        <v>492</v>
      </c>
      <c r="C26" s="280" t="s">
        <v>172</v>
      </c>
      <c r="D26" s="281"/>
      <c r="E26" s="281"/>
      <c r="F26" s="281"/>
      <c r="G26" s="281"/>
      <c r="H26" s="281"/>
      <c r="I26" s="281"/>
      <c r="J26" s="281">
        <v>5.123239</v>
      </c>
      <c r="K26" s="281">
        <v>4.214</v>
      </c>
      <c r="L26" s="281">
        <v>4.8044579999999995</v>
      </c>
      <c r="M26" s="281">
        <v>7.270752000000001</v>
      </c>
      <c r="N26" s="281">
        <v>9.8904</v>
      </c>
      <c r="O26" s="281">
        <v>12.2784</v>
      </c>
      <c r="P26" s="281">
        <v>14.25</v>
      </c>
      <c r="Q26" s="281">
        <v>16.441187999999997</v>
      </c>
      <c r="R26" s="281">
        <v>18.01715</v>
      </c>
      <c r="S26" s="281">
        <v>20.867031</v>
      </c>
      <c r="T26" s="281">
        <v>25.350822</v>
      </c>
      <c r="U26" s="285">
        <f t="shared" si="0"/>
        <v>21.48744112183472</v>
      </c>
      <c r="V26" s="645"/>
      <c r="X26" s="649"/>
      <c r="Y26" s="650"/>
      <c r="Z26" s="649"/>
    </row>
    <row r="27" spans="1:26" s="7" customFormat="1" ht="12.75" customHeight="1">
      <c r="A27" s="17">
        <v>20</v>
      </c>
      <c r="B27" s="230" t="s">
        <v>494</v>
      </c>
      <c r="C27" s="38" t="s">
        <v>187</v>
      </c>
      <c r="D27" s="123"/>
      <c r="E27" s="123"/>
      <c r="F27" s="123"/>
      <c r="G27" s="123"/>
      <c r="H27" s="123"/>
      <c r="I27" s="123">
        <v>0.315</v>
      </c>
      <c r="J27" s="123">
        <v>1.661497</v>
      </c>
      <c r="K27" s="123">
        <v>3.2527779999999997</v>
      </c>
      <c r="L27" s="123">
        <v>5.477</v>
      </c>
      <c r="M27" s="123">
        <v>5.883</v>
      </c>
      <c r="N27" s="123">
        <v>7.5</v>
      </c>
      <c r="O27" s="123">
        <v>9.932</v>
      </c>
      <c r="P27" s="123">
        <v>10.82</v>
      </c>
      <c r="Q27" s="123">
        <v>13.693</v>
      </c>
      <c r="R27" s="123">
        <v>17.109</v>
      </c>
      <c r="S27" s="123">
        <v>21.445</v>
      </c>
      <c r="T27" s="123">
        <v>24.775</v>
      </c>
      <c r="U27" s="284">
        <f t="shared" si="0"/>
        <v>15.528095127069236</v>
      </c>
      <c r="V27" s="645"/>
      <c r="X27" s="649"/>
      <c r="Y27" s="650"/>
      <c r="Z27" s="649"/>
    </row>
    <row r="28" spans="1:26" s="7" customFormat="1" ht="12.75" customHeight="1">
      <c r="A28" s="17">
        <v>21</v>
      </c>
      <c r="B28" s="279" t="s">
        <v>522</v>
      </c>
      <c r="C28" s="280" t="s">
        <v>187</v>
      </c>
      <c r="D28" s="281"/>
      <c r="E28" s="281">
        <v>8.831</v>
      </c>
      <c r="F28" s="281">
        <v>9.37</v>
      </c>
      <c r="G28" s="281">
        <v>9.033</v>
      </c>
      <c r="H28" s="281">
        <v>10.366526</v>
      </c>
      <c r="I28" s="281">
        <v>11.630321</v>
      </c>
      <c r="J28" s="281">
        <v>13.442390999999999</v>
      </c>
      <c r="K28" s="281">
        <v>14.604621999999999</v>
      </c>
      <c r="L28" s="281">
        <v>17.064514</v>
      </c>
      <c r="M28" s="281">
        <v>17.030971</v>
      </c>
      <c r="N28" s="281">
        <v>16.22337</v>
      </c>
      <c r="O28" s="281">
        <v>17.180086</v>
      </c>
      <c r="P28" s="281">
        <v>17.712580000000003</v>
      </c>
      <c r="Q28" s="281">
        <v>17.579301</v>
      </c>
      <c r="R28" s="281">
        <v>19.426959</v>
      </c>
      <c r="S28" s="281">
        <v>21.979509999999998</v>
      </c>
      <c r="T28" s="281">
        <v>22.50175</v>
      </c>
      <c r="U28" s="285">
        <f t="shared" si="0"/>
        <v>2.376031130812308</v>
      </c>
      <c r="V28" s="645"/>
      <c r="X28" s="649"/>
      <c r="Y28" s="650"/>
      <c r="Z28" s="649"/>
    </row>
    <row r="29" spans="1:26" s="7" customFormat="1" ht="12.75" customHeight="1">
      <c r="A29" s="17">
        <v>22</v>
      </c>
      <c r="B29" s="230" t="s">
        <v>500</v>
      </c>
      <c r="C29" s="38" t="s">
        <v>184</v>
      </c>
      <c r="D29" s="123"/>
      <c r="E29" s="123">
        <v>14.292</v>
      </c>
      <c r="F29" s="123">
        <v>14.841</v>
      </c>
      <c r="G29" s="123">
        <v>13.97</v>
      </c>
      <c r="H29" s="123">
        <v>13.323125</v>
      </c>
      <c r="I29" s="123">
        <v>14.338434</v>
      </c>
      <c r="J29" s="123">
        <v>14.220383</v>
      </c>
      <c r="K29" s="123">
        <v>14.34402</v>
      </c>
      <c r="L29" s="123">
        <v>15.491786</v>
      </c>
      <c r="M29" s="123">
        <v>28.524732</v>
      </c>
      <c r="N29" s="123">
        <v>27.154721000000002</v>
      </c>
      <c r="O29" s="123">
        <v>27.384919999999997</v>
      </c>
      <c r="P29" s="123">
        <v>27.417908</v>
      </c>
      <c r="Q29" s="123">
        <v>22.298389</v>
      </c>
      <c r="R29" s="123">
        <v>19.808697</v>
      </c>
      <c r="S29" s="123">
        <v>20.695693</v>
      </c>
      <c r="T29" s="123">
        <v>22.460406</v>
      </c>
      <c r="U29" s="284">
        <f t="shared" si="0"/>
        <v>8.526957758795504</v>
      </c>
      <c r="V29" s="645"/>
      <c r="X29" s="649"/>
      <c r="Y29" s="650"/>
      <c r="Z29" s="649"/>
    </row>
    <row r="30" spans="1:26" s="7" customFormat="1" ht="12.75" customHeight="1">
      <c r="A30" s="17">
        <v>23</v>
      </c>
      <c r="B30" s="772" t="s">
        <v>616</v>
      </c>
      <c r="C30" s="280" t="s">
        <v>180</v>
      </c>
      <c r="D30" s="281"/>
      <c r="E30" s="281"/>
      <c r="F30" s="281"/>
      <c r="G30" s="281"/>
      <c r="H30" s="281"/>
      <c r="I30" s="281"/>
      <c r="J30" s="281"/>
      <c r="K30" s="281"/>
      <c r="L30" s="281">
        <v>4.647118000000001</v>
      </c>
      <c r="M30" s="281">
        <v>5.269972</v>
      </c>
      <c r="N30" s="281">
        <v>5.941458</v>
      </c>
      <c r="O30" s="281">
        <v>10.661601000000001</v>
      </c>
      <c r="P30" s="281">
        <v>11.561693</v>
      </c>
      <c r="Q30" s="281">
        <v>12.703926</v>
      </c>
      <c r="R30" s="281">
        <v>16.231281</v>
      </c>
      <c r="S30" s="281">
        <v>18.298826000000002</v>
      </c>
      <c r="T30" s="281">
        <v>21.223416</v>
      </c>
      <c r="U30" s="285">
        <f t="shared" si="0"/>
        <v>15.982391438663868</v>
      </c>
      <c r="V30" s="645"/>
      <c r="X30" s="649"/>
      <c r="Y30" s="650"/>
      <c r="Z30" s="649"/>
    </row>
    <row r="31" spans="1:26" s="7" customFormat="1" ht="12.75" customHeight="1">
      <c r="A31" s="17">
        <v>24</v>
      </c>
      <c r="B31" s="230" t="s">
        <v>523</v>
      </c>
      <c r="C31" s="38" t="s">
        <v>186</v>
      </c>
      <c r="D31" s="123" t="s">
        <v>197</v>
      </c>
      <c r="E31" s="123"/>
      <c r="F31" s="123">
        <v>16.68</v>
      </c>
      <c r="G31" s="123">
        <v>14.399</v>
      </c>
      <c r="H31" s="123">
        <v>15.221</v>
      </c>
      <c r="I31" s="123">
        <v>16.631</v>
      </c>
      <c r="J31" s="123">
        <v>18.625607</v>
      </c>
      <c r="K31" s="123">
        <v>21.233190999999998</v>
      </c>
      <c r="L31" s="123">
        <v>18.079887</v>
      </c>
      <c r="M31" s="123">
        <v>18.30857</v>
      </c>
      <c r="N31" s="123">
        <v>15.873816000000001</v>
      </c>
      <c r="O31" s="123">
        <v>10.708157</v>
      </c>
      <c r="P31" s="123">
        <v>11.400429</v>
      </c>
      <c r="Q31" s="123">
        <v>11.428049999999999</v>
      </c>
      <c r="R31" s="123">
        <v>18</v>
      </c>
      <c r="S31" s="123">
        <v>18.5</v>
      </c>
      <c r="T31" s="123">
        <v>19</v>
      </c>
      <c r="U31" s="284">
        <f t="shared" si="0"/>
        <v>2.7027027027026946</v>
      </c>
      <c r="V31" s="645"/>
      <c r="X31" s="649"/>
      <c r="Y31" s="650"/>
      <c r="Z31" s="649"/>
    </row>
    <row r="32" spans="1:26" s="7" customFormat="1" ht="12.75" customHeight="1">
      <c r="A32" s="17">
        <v>25</v>
      </c>
      <c r="B32" s="279" t="s">
        <v>214</v>
      </c>
      <c r="C32" s="280" t="s">
        <v>192</v>
      </c>
      <c r="D32" s="281">
        <v>2.818</v>
      </c>
      <c r="E32" s="281">
        <v>17.967</v>
      </c>
      <c r="F32" s="281">
        <v>8.14</v>
      </c>
      <c r="G32" s="281">
        <v>17.979</v>
      </c>
      <c r="H32" s="281">
        <v>17.965</v>
      </c>
      <c r="I32" s="281">
        <v>21.276801</v>
      </c>
      <c r="J32" s="281">
        <v>22.8936</v>
      </c>
      <c r="K32" s="281">
        <v>23.371800999999998</v>
      </c>
      <c r="L32" s="281">
        <v>20.05</v>
      </c>
      <c r="M32" s="281">
        <v>18.889599999999998</v>
      </c>
      <c r="N32" s="281">
        <v>16.82125</v>
      </c>
      <c r="O32" s="281">
        <v>17.4941</v>
      </c>
      <c r="P32" s="281">
        <v>17.792099999999998</v>
      </c>
      <c r="Q32" s="281">
        <v>17.952099999999998</v>
      </c>
      <c r="R32" s="281">
        <v>17.705099999999998</v>
      </c>
      <c r="S32" s="281">
        <v>18.4279</v>
      </c>
      <c r="T32" s="281">
        <v>18.189801</v>
      </c>
      <c r="U32" s="285">
        <f t="shared" si="0"/>
        <v>-1.2920571524699085</v>
      </c>
      <c r="V32" s="645"/>
      <c r="X32" s="649"/>
      <c r="Y32" s="650"/>
      <c r="Z32" s="649"/>
    </row>
    <row r="33" spans="1:26" s="7" customFormat="1" ht="12.75" customHeight="1">
      <c r="A33" s="17">
        <v>26</v>
      </c>
      <c r="B33" s="230" t="s">
        <v>371</v>
      </c>
      <c r="C33" s="38" t="s">
        <v>189</v>
      </c>
      <c r="D33" s="123">
        <v>4.6</v>
      </c>
      <c r="E33" s="123">
        <v>8.808</v>
      </c>
      <c r="F33" s="123">
        <v>9.645</v>
      </c>
      <c r="G33" s="123">
        <v>8.69</v>
      </c>
      <c r="H33" s="123">
        <v>10.184</v>
      </c>
      <c r="I33" s="123">
        <v>11.291</v>
      </c>
      <c r="J33" s="123">
        <v>12.563</v>
      </c>
      <c r="K33" s="123">
        <v>13.363</v>
      </c>
      <c r="L33" s="123">
        <v>14.807</v>
      </c>
      <c r="M33" s="123">
        <v>16.277</v>
      </c>
      <c r="N33" s="123">
        <v>15.819</v>
      </c>
      <c r="O33" s="123">
        <v>13.895</v>
      </c>
      <c r="P33" s="123">
        <v>14.051</v>
      </c>
      <c r="Q33" s="123">
        <v>14.523</v>
      </c>
      <c r="R33" s="123">
        <v>14.807</v>
      </c>
      <c r="S33" s="123">
        <v>16.088</v>
      </c>
      <c r="T33" s="123">
        <v>17.531</v>
      </c>
      <c r="U33" s="284">
        <f t="shared" si="0"/>
        <v>8.969418199900531</v>
      </c>
      <c r="V33" s="770"/>
      <c r="X33" s="649"/>
      <c r="Y33" s="650"/>
      <c r="Z33" s="649"/>
    </row>
    <row r="34" spans="1:26" s="7" customFormat="1" ht="12.75" customHeight="1">
      <c r="A34" s="17">
        <v>27</v>
      </c>
      <c r="B34" s="772" t="s">
        <v>619</v>
      </c>
      <c r="C34" s="280" t="s">
        <v>186</v>
      </c>
      <c r="D34" s="281" t="s">
        <v>197</v>
      </c>
      <c r="E34" s="281"/>
      <c r="F34" s="281"/>
      <c r="G34" s="281">
        <v>0.185</v>
      </c>
      <c r="H34" s="281">
        <v>1.893004</v>
      </c>
      <c r="I34" s="281">
        <v>2.929724</v>
      </c>
      <c r="J34" s="281">
        <v>4.519465</v>
      </c>
      <c r="K34" s="281">
        <v>5.955651</v>
      </c>
      <c r="L34" s="281">
        <v>7.074782</v>
      </c>
      <c r="M34" s="281">
        <v>6.8109459999999995</v>
      </c>
      <c r="N34" s="281">
        <v>6.240258</v>
      </c>
      <c r="O34" s="281">
        <v>6.965882</v>
      </c>
      <c r="P34" s="281">
        <v>6.792045</v>
      </c>
      <c r="Q34" s="281">
        <v>7.030419</v>
      </c>
      <c r="R34" s="281">
        <v>8.136829</v>
      </c>
      <c r="S34" s="769">
        <v>13.032978</v>
      </c>
      <c r="T34" s="281">
        <v>15.87</v>
      </c>
      <c r="U34" s="285">
        <f t="shared" si="0"/>
        <v>21.76802569604584</v>
      </c>
      <c r="V34" s="645"/>
      <c r="X34" s="649"/>
      <c r="Y34" s="650"/>
      <c r="Z34" s="649"/>
    </row>
    <row r="35" spans="1:26" s="7" customFormat="1" ht="12.75" customHeight="1">
      <c r="A35" s="17">
        <v>28</v>
      </c>
      <c r="B35" s="230" t="s">
        <v>493</v>
      </c>
      <c r="C35" s="38" t="s">
        <v>183</v>
      </c>
      <c r="D35" s="123"/>
      <c r="E35" s="123">
        <v>7.921</v>
      </c>
      <c r="F35" s="123">
        <v>8.27</v>
      </c>
      <c r="G35" s="123">
        <v>7.457</v>
      </c>
      <c r="H35" s="123">
        <v>8.315</v>
      </c>
      <c r="I35" s="123">
        <v>8.091361</v>
      </c>
      <c r="J35" s="123">
        <v>8.72592</v>
      </c>
      <c r="K35" s="123">
        <v>9.575</v>
      </c>
      <c r="L35" s="123">
        <v>10.468</v>
      </c>
      <c r="M35" s="123">
        <v>11.159</v>
      </c>
      <c r="N35" s="123">
        <v>10.41</v>
      </c>
      <c r="O35" s="123">
        <v>10.643889999999999</v>
      </c>
      <c r="P35" s="123">
        <v>10.738</v>
      </c>
      <c r="Q35" s="123">
        <v>11.250287</v>
      </c>
      <c r="R35" s="123">
        <v>12.253652</v>
      </c>
      <c r="S35" s="123">
        <v>12.755124</v>
      </c>
      <c r="T35" s="123">
        <v>12.8</v>
      </c>
      <c r="U35" s="284">
        <f t="shared" si="0"/>
        <v>0.3518272342942339</v>
      </c>
      <c r="V35" s="645"/>
      <c r="X35" s="649"/>
      <c r="Y35" s="650"/>
      <c r="Z35" s="649"/>
    </row>
    <row r="36" spans="1:26" s="7" customFormat="1" ht="12.75" customHeight="1">
      <c r="A36" s="17">
        <v>29</v>
      </c>
      <c r="B36" s="279" t="s">
        <v>525</v>
      </c>
      <c r="C36" s="280" t="s">
        <v>184</v>
      </c>
      <c r="D36" s="281" t="s">
        <v>197</v>
      </c>
      <c r="E36" s="281"/>
      <c r="F36" s="281">
        <v>0.012</v>
      </c>
      <c r="G36" s="281">
        <v>0.147</v>
      </c>
      <c r="H36" s="281">
        <v>0.8734</v>
      </c>
      <c r="I36" s="281">
        <v>1.682617</v>
      </c>
      <c r="J36" s="281">
        <v>3.105157</v>
      </c>
      <c r="K36" s="281">
        <v>3.9399699999999998</v>
      </c>
      <c r="L36" s="281">
        <v>5.665006999999999</v>
      </c>
      <c r="M36" s="281">
        <v>5.688105999999999</v>
      </c>
      <c r="N36" s="281">
        <v>5.36937</v>
      </c>
      <c r="O36" s="281">
        <v>6.218909</v>
      </c>
      <c r="P36" s="281">
        <v>8.048245</v>
      </c>
      <c r="Q36" s="281">
        <v>9.404808999999998</v>
      </c>
      <c r="R36" s="281">
        <v>10.807283</v>
      </c>
      <c r="S36" s="281">
        <v>12.255213</v>
      </c>
      <c r="T36" s="281">
        <v>12.222045</v>
      </c>
      <c r="U36" s="285">
        <f t="shared" si="0"/>
        <v>-0.2706440108384811</v>
      </c>
      <c r="V36" s="645"/>
      <c r="X36" s="649"/>
      <c r="Y36" s="650"/>
      <c r="Z36" s="649"/>
    </row>
    <row r="37" spans="1:26" s="7" customFormat="1" ht="12.75" customHeight="1">
      <c r="A37" s="17">
        <v>30</v>
      </c>
      <c r="B37" s="230" t="s">
        <v>524</v>
      </c>
      <c r="C37" s="38" t="s">
        <v>180</v>
      </c>
      <c r="D37" s="123"/>
      <c r="E37" s="123">
        <v>1.969</v>
      </c>
      <c r="F37" s="123">
        <v>2.686</v>
      </c>
      <c r="G37" s="123">
        <v>2.583</v>
      </c>
      <c r="H37" s="123">
        <v>2.739</v>
      </c>
      <c r="I37" s="123">
        <v>3.097</v>
      </c>
      <c r="J37" s="123">
        <v>3.938</v>
      </c>
      <c r="K37" s="123">
        <v>5.0619</v>
      </c>
      <c r="L37" s="123">
        <v>6.051</v>
      </c>
      <c r="M37" s="123">
        <v>7.957</v>
      </c>
      <c r="N37" s="123">
        <v>9.096</v>
      </c>
      <c r="O37" s="123">
        <v>10.84</v>
      </c>
      <c r="P37" s="123">
        <v>12.045914</v>
      </c>
      <c r="Q37" s="123">
        <v>10.398</v>
      </c>
      <c r="R37" s="123">
        <v>9.776594</v>
      </c>
      <c r="S37" s="123">
        <v>10.10699</v>
      </c>
      <c r="T37" s="123">
        <v>12.20998</v>
      </c>
      <c r="U37" s="284">
        <f t="shared" si="0"/>
        <v>20.80728288046194</v>
      </c>
      <c r="V37" s="645"/>
      <c r="X37" s="649"/>
      <c r="Y37" s="650"/>
      <c r="Z37" s="649"/>
    </row>
    <row r="38" spans="1:26" s="7" customFormat="1" ht="12.75" customHeight="1">
      <c r="A38" s="17">
        <v>31</v>
      </c>
      <c r="B38" s="279" t="s">
        <v>497</v>
      </c>
      <c r="C38" s="280" t="s">
        <v>184</v>
      </c>
      <c r="D38" s="281"/>
      <c r="E38" s="281">
        <v>13.658</v>
      </c>
      <c r="F38" s="281">
        <v>12.954</v>
      </c>
      <c r="G38" s="281">
        <v>11.857</v>
      </c>
      <c r="H38" s="281">
        <v>11.992299999999998</v>
      </c>
      <c r="I38" s="281">
        <v>12.8073</v>
      </c>
      <c r="J38" s="281">
        <v>13.549</v>
      </c>
      <c r="K38" s="281">
        <v>14.78078</v>
      </c>
      <c r="L38" s="281">
        <v>14.824523</v>
      </c>
      <c r="M38" s="281">
        <v>15.920527</v>
      </c>
      <c r="N38" s="281">
        <v>15.589390999999999</v>
      </c>
      <c r="O38" s="281">
        <v>15.126864</v>
      </c>
      <c r="P38" s="281">
        <v>14.277211</v>
      </c>
      <c r="Q38" s="281">
        <v>14.853628</v>
      </c>
      <c r="R38" s="281">
        <v>15.281207</v>
      </c>
      <c r="S38" s="281">
        <v>15.704512000000001</v>
      </c>
      <c r="T38" s="281">
        <v>12.122018</v>
      </c>
      <c r="U38" s="285">
        <f t="shared" si="0"/>
        <v>-22.811877249035177</v>
      </c>
      <c r="V38" s="645"/>
      <c r="X38" s="649"/>
      <c r="Y38" s="650"/>
      <c r="Z38" s="649"/>
    </row>
    <row r="39" spans="1:26" s="7" customFormat="1" ht="12.75" customHeight="1">
      <c r="A39" s="17">
        <v>32</v>
      </c>
      <c r="B39" s="644" t="s">
        <v>205</v>
      </c>
      <c r="C39" s="205" t="s">
        <v>185</v>
      </c>
      <c r="D39" s="206"/>
      <c r="E39" s="206">
        <v>3.418</v>
      </c>
      <c r="F39" s="206">
        <v>2.131</v>
      </c>
      <c r="G39" s="206">
        <v>2.971</v>
      </c>
      <c r="H39" s="206">
        <v>4.021</v>
      </c>
      <c r="I39" s="206">
        <v>4.55</v>
      </c>
      <c r="J39" s="206">
        <v>4.5591</v>
      </c>
      <c r="K39" s="206">
        <v>4.8506</v>
      </c>
      <c r="L39" s="206">
        <v>7.0694</v>
      </c>
      <c r="M39" s="206">
        <v>7.3647</v>
      </c>
      <c r="N39" s="206">
        <v>6.853702</v>
      </c>
      <c r="O39" s="206">
        <v>7.3129</v>
      </c>
      <c r="P39" s="206">
        <v>8.48637</v>
      </c>
      <c r="Q39" s="206">
        <v>9.229208</v>
      </c>
      <c r="R39" s="206">
        <v>9.772122</v>
      </c>
      <c r="S39" s="206">
        <v>10.75577</v>
      </c>
      <c r="T39" s="206">
        <v>11.832510000000001</v>
      </c>
      <c r="U39" s="771">
        <f t="shared" si="0"/>
        <v>10.010812800943143</v>
      </c>
      <c r="V39" s="645"/>
      <c r="X39" s="649"/>
      <c r="Y39" s="650"/>
      <c r="Z39" s="649"/>
    </row>
    <row r="40" spans="1:22" s="13" customFormat="1" ht="17.25" customHeight="1">
      <c r="A40" s="17"/>
      <c r="B40" s="839" t="s">
        <v>543</v>
      </c>
      <c r="C40" s="840"/>
      <c r="D40" s="840"/>
      <c r="E40" s="840"/>
      <c r="F40" s="840"/>
      <c r="G40" s="840"/>
      <c r="H40" s="840"/>
      <c r="I40" s="840"/>
      <c r="J40" s="840"/>
      <c r="K40" s="840"/>
      <c r="L40" s="840"/>
      <c r="M40" s="840"/>
      <c r="N40" s="840"/>
      <c r="O40" s="840"/>
      <c r="P40" s="840"/>
      <c r="Q40" s="840"/>
      <c r="R40" s="840"/>
      <c r="S40" s="840"/>
      <c r="T40" s="840"/>
      <c r="U40" s="179"/>
      <c r="V40" s="767"/>
    </row>
    <row r="41" spans="2:22" ht="12.75" customHeight="1">
      <c r="B41" s="180" t="s">
        <v>353</v>
      </c>
      <c r="C41" s="181"/>
      <c r="D41" s="179"/>
      <c r="E41" s="179"/>
      <c r="F41" s="179"/>
      <c r="G41" s="179"/>
      <c r="H41" s="179"/>
      <c r="I41" s="179"/>
      <c r="J41" s="179"/>
      <c r="K41" s="179"/>
      <c r="L41" s="179"/>
      <c r="M41" s="179"/>
      <c r="N41" s="179"/>
      <c r="O41" s="179"/>
      <c r="P41" s="179"/>
      <c r="Q41" s="179"/>
      <c r="R41" s="179"/>
      <c r="S41" s="179"/>
      <c r="T41" s="179"/>
      <c r="U41" s="179"/>
      <c r="V41" s="179"/>
    </row>
    <row r="42" spans="2:22" ht="12.75" customHeight="1">
      <c r="B42" s="182" t="s">
        <v>311</v>
      </c>
      <c r="C42" s="5"/>
      <c r="D42" s="179"/>
      <c r="E42" s="179"/>
      <c r="F42" s="179"/>
      <c r="G42" s="179"/>
      <c r="H42" s="179"/>
      <c r="I42" s="179"/>
      <c r="J42" s="179"/>
      <c r="K42" s="179"/>
      <c r="L42" s="179"/>
      <c r="M42" s="179"/>
      <c r="N42" s="179"/>
      <c r="O42" s="179"/>
      <c r="P42" s="179"/>
      <c r="Q42" s="179"/>
      <c r="R42" s="179"/>
      <c r="S42" s="179"/>
      <c r="T42" s="179"/>
      <c r="V42" s="179"/>
    </row>
    <row r="43" spans="2:21" ht="12.75" customHeight="1">
      <c r="B43" s="183" t="s">
        <v>373</v>
      </c>
      <c r="C43" s="181"/>
      <c r="U43" s="634"/>
    </row>
    <row r="44" spans="2:22" ht="11.25" customHeight="1">
      <c r="B44" s="838" t="s">
        <v>425</v>
      </c>
      <c r="C44" s="838"/>
      <c r="D44" s="838"/>
      <c r="E44" s="838"/>
      <c r="F44" s="838"/>
      <c r="G44" s="838"/>
      <c r="H44" s="838"/>
      <c r="I44" s="838"/>
      <c r="J44" s="838"/>
      <c r="K44" s="838"/>
      <c r="L44" s="838"/>
      <c r="M44" s="838"/>
      <c r="N44" s="838"/>
      <c r="O44" s="838"/>
      <c r="P44" s="838"/>
      <c r="Q44" s="838"/>
      <c r="R44" s="838"/>
      <c r="S44" s="838"/>
      <c r="T44" s="838"/>
      <c r="V44" s="634"/>
    </row>
    <row r="45" ht="12.75" customHeight="1">
      <c r="B45" s="183" t="s">
        <v>372</v>
      </c>
    </row>
    <row r="46" spans="2:19" ht="15.75" customHeight="1">
      <c r="B46" s="3" t="s">
        <v>426</v>
      </c>
      <c r="L46" s="276"/>
      <c r="M46" s="276"/>
      <c r="N46" s="276"/>
      <c r="O46" s="276"/>
      <c r="P46" s="276"/>
      <c r="Q46" s="276"/>
      <c r="R46" s="276"/>
      <c r="S46" s="276"/>
    </row>
    <row r="47" ht="17.25" customHeight="1">
      <c r="B47" s="3" t="s">
        <v>620</v>
      </c>
    </row>
    <row r="48" ht="12.75">
      <c r="B48" s="641"/>
    </row>
    <row r="49" ht="12.75">
      <c r="B49" s="641"/>
    </row>
    <row r="50" ht="12.75">
      <c r="B50" s="641"/>
    </row>
    <row r="51" ht="12.75">
      <c r="B51" s="641"/>
    </row>
    <row r="52" ht="12.75">
      <c r="B52" s="641"/>
    </row>
    <row r="53" spans="2:16" ht="15">
      <c r="B53" s="641"/>
      <c r="D53" s="330"/>
      <c r="E53" s="330"/>
      <c r="F53" s="330"/>
      <c r="G53" s="330"/>
      <c r="H53" s="330"/>
      <c r="I53" s="330"/>
      <c r="J53" s="330"/>
      <c r="K53" s="330"/>
      <c r="L53" s="330"/>
      <c r="M53" s="330"/>
      <c r="N53" s="330"/>
      <c r="O53" s="330"/>
      <c r="P53" s="330"/>
    </row>
    <row r="54" ht="12.75">
      <c r="B54" s="641"/>
    </row>
    <row r="55" ht="12.75">
      <c r="B55" s="641"/>
    </row>
    <row r="57" spans="2:4" ht="15">
      <c r="B57" s="641"/>
      <c r="C57" s="643"/>
      <c r="D57" s="330"/>
    </row>
    <row r="58" spans="2:19" ht="15">
      <c r="B58" s="641"/>
      <c r="C58" s="643"/>
      <c r="D58" s="330"/>
      <c r="E58" s="330"/>
      <c r="F58" s="330"/>
      <c r="G58" s="330"/>
      <c r="H58" s="330"/>
      <c r="I58" s="330"/>
      <c r="J58" s="330"/>
      <c r="K58" s="330"/>
      <c r="L58" s="330"/>
      <c r="M58" s="330"/>
      <c r="N58" s="330"/>
      <c r="O58" s="330"/>
      <c r="P58" s="330"/>
      <c r="Q58" s="330"/>
      <c r="R58" s="481"/>
      <c r="S58" s="481"/>
    </row>
    <row r="59" ht="12.75">
      <c r="B59" s="641"/>
    </row>
    <row r="60" ht="12.75">
      <c r="B60" s="641"/>
    </row>
    <row r="61" ht="409.5">
      <c r="B61" s="642"/>
    </row>
    <row r="62" ht="409.5">
      <c r="B62" s="641"/>
    </row>
    <row r="63" ht="409.5">
      <c r="B63" s="642"/>
    </row>
    <row r="64" ht="409.5">
      <c r="B64" s="641"/>
    </row>
    <row r="65" ht="409.5">
      <c r="B65" s="642"/>
    </row>
    <row r="66" ht="409.5">
      <c r="B66" s="642"/>
    </row>
    <row r="67" ht="409.5">
      <c r="B67" s="642"/>
    </row>
    <row r="68" ht="409.5">
      <c r="B68" s="642"/>
    </row>
    <row r="69" ht="409.5">
      <c r="B69" s="641"/>
    </row>
    <row r="70" ht="409.5">
      <c r="B70" s="642"/>
    </row>
    <row r="71" ht="409.5">
      <c r="B71" s="642"/>
    </row>
    <row r="72" ht="409.5">
      <c r="B72" s="642"/>
    </row>
    <row r="73" ht="409.5">
      <c r="B73" s="641"/>
    </row>
    <row r="74" ht="409.5">
      <c r="B74" s="642"/>
    </row>
    <row r="75" ht="409.5">
      <c r="B75" s="642"/>
    </row>
    <row r="76" ht="409.5">
      <c r="B76" s="642"/>
    </row>
    <row r="77" ht="409.5">
      <c r="B77" s="642"/>
    </row>
    <row r="78" ht="409.5">
      <c r="B78" s="641"/>
    </row>
    <row r="79" ht="409.5">
      <c r="B79" s="642"/>
    </row>
    <row r="80" ht="409.5"/>
    <row r="81" ht="409.5"/>
    <row r="82" ht="409.5"/>
    <row r="83" ht="409.5"/>
    <row r="84" ht="409.5"/>
    <row r="85" ht="409.5"/>
    <row r="86" ht="409.5"/>
    <row r="87" ht="409.5"/>
    <row r="88" ht="409.5"/>
    <row r="89" ht="409.5"/>
    <row r="90" ht="409.5"/>
    <row r="91" ht="409.5"/>
    <row r="92" ht="409.5"/>
    <row r="93" ht="409.5"/>
    <row r="94" ht="409.5"/>
    <row r="95" ht="409.5"/>
    <row r="96" ht="409.5"/>
    <row r="97" ht="409.5"/>
    <row r="98" ht="409.5"/>
    <row r="99" ht="409.5"/>
    <row r="100" ht="409.5"/>
    <row r="101" ht="409.5"/>
    <row r="102" ht="409.5"/>
    <row r="103" ht="409.5"/>
    <row r="104" ht="409.5"/>
    <row r="105" ht="409.5"/>
    <row r="106" ht="409.5"/>
    <row r="107" ht="409.5"/>
    <row r="108" ht="409.5"/>
    <row r="109" ht="409.5"/>
    <row r="110" ht="409.5"/>
    <row r="111" ht="409.5"/>
    <row r="112" ht="409.5"/>
    <row r="113" ht="409.5"/>
    <row r="114" ht="409.5"/>
    <row r="115" ht="409.5"/>
    <row r="116" ht="409.5"/>
    <row r="117" ht="409.5"/>
    <row r="118" ht="409.5"/>
    <row r="119" ht="409.5"/>
    <row r="120" ht="409.5"/>
    <row r="121" ht="409.5"/>
    <row r="122" ht="409.5"/>
    <row r="123" ht="409.5"/>
    <row r="124" ht="409.5"/>
    <row r="125" ht="409.5"/>
    <row r="126" ht="409.5"/>
    <row r="127" ht="409.5"/>
    <row r="128" ht="409.5"/>
    <row r="129" ht="409.5"/>
    <row r="130" ht="409.5"/>
    <row r="131" ht="409.5"/>
    <row r="132" ht="409.5"/>
    <row r="133" ht="409.5"/>
    <row r="134" ht="409.5"/>
    <row r="135" ht="409.5"/>
    <row r="136" ht="409.5"/>
    <row r="137" ht="409.5"/>
    <row r="138" ht="409.5"/>
    <row r="139" ht="409.5"/>
    <row r="140" ht="409.5"/>
    <row r="141" ht="409.5"/>
    <row r="142" ht="409.5"/>
    <row r="143" ht="409.5"/>
    <row r="144" ht="409.5"/>
    <row r="145" ht="409.5"/>
    <row r="146" ht="409.5"/>
    <row r="147" ht="409.5"/>
    <row r="148" ht="409.5"/>
    <row r="149" ht="409.5"/>
    <row r="150" ht="409.5"/>
    <row r="151" ht="409.5"/>
    <row r="152" ht="409.5"/>
    <row r="153" ht="409.5"/>
    <row r="154" ht="409.5"/>
    <row r="155" ht="409.5"/>
    <row r="156" ht="409.5"/>
    <row r="157" ht="409.5"/>
    <row r="158" ht="409.5"/>
    <row r="159" ht="409.5"/>
    <row r="160" ht="409.5"/>
    <row r="161" ht="409.5"/>
    <row r="162" ht="409.5"/>
    <row r="163" ht="409.5"/>
    <row r="164" ht="409.5"/>
    <row r="165" ht="409.5"/>
    <row r="166" ht="409.5"/>
    <row r="167" ht="409.5"/>
    <row r="168" ht="409.5"/>
    <row r="169" ht="409.5"/>
    <row r="170" ht="409.5"/>
    <row r="171" ht="409.5"/>
    <row r="172" ht="409.5"/>
    <row r="173" ht="409.5"/>
    <row r="174" ht="409.5"/>
    <row r="175" ht="409.5"/>
    <row r="176" ht="409.5"/>
    <row r="177" ht="409.5"/>
    <row r="178" ht="409.5"/>
    <row r="179" ht="409.5"/>
    <row r="180" ht="409.5"/>
    <row r="181" ht="409.5"/>
    <row r="182" ht="409.5"/>
    <row r="183" ht="409.5"/>
    <row r="184" ht="409.5"/>
    <row r="185" ht="409.5"/>
    <row r="186" ht="409.5"/>
    <row r="187" ht="409.5"/>
    <row r="188" ht="409.5"/>
    <row r="189" ht="409.5"/>
    <row r="190" ht="409.5"/>
    <row r="191" ht="409.5"/>
    <row r="192" ht="409.5"/>
    <row r="193" ht="409.5"/>
    <row r="194" ht="409.5"/>
    <row r="195" ht="409.5"/>
    <row r="196" ht="409.5"/>
    <row r="197" ht="409.5"/>
    <row r="198" ht="409.5"/>
    <row r="199" ht="409.5"/>
    <row r="200" ht="409.5"/>
    <row r="201" ht="409.5"/>
    <row r="202" ht="409.5"/>
    <row r="203" ht="409.5"/>
    <row r="204" ht="409.5"/>
    <row r="205" ht="409.5"/>
    <row r="206" ht="409.5"/>
    <row r="207" ht="409.5"/>
    <row r="208" ht="409.5"/>
    <row r="209" ht="409.5"/>
    <row r="210" ht="409.5"/>
    <row r="211" ht="409.5"/>
    <row r="212" ht="409.5"/>
    <row r="213" ht="409.5"/>
    <row r="214" ht="409.5"/>
    <row r="215" ht="409.5"/>
    <row r="216" ht="409.5"/>
    <row r="217" ht="409.5"/>
    <row r="218" ht="409.5"/>
    <row r="219" ht="409.5"/>
    <row r="220" ht="409.5"/>
    <row r="221" ht="409.5"/>
    <row r="222" ht="409.5"/>
    <row r="223" ht="409.5"/>
    <row r="224" ht="409.5"/>
    <row r="225" ht="409.5"/>
    <row r="226" ht="409.5"/>
    <row r="227" ht="409.5"/>
    <row r="228" ht="409.5"/>
    <row r="229" ht="409.5"/>
    <row r="230" ht="409.5"/>
    <row r="231" ht="409.5"/>
    <row r="232" ht="409.5"/>
    <row r="233" ht="409.5"/>
    <row r="234" ht="409.5"/>
    <row r="235" ht="409.5"/>
    <row r="236" ht="409.5"/>
    <row r="237" ht="409.5"/>
    <row r="238" ht="409.5"/>
    <row r="239" ht="409.5"/>
    <row r="240" ht="409.5"/>
    <row r="241" ht="409.5"/>
    <row r="242" ht="409.5"/>
    <row r="243" ht="409.5"/>
    <row r="244" ht="409.5"/>
    <row r="245" ht="409.5"/>
    <row r="246" ht="409.5"/>
    <row r="247" ht="409.5"/>
    <row r="248" ht="409.5"/>
    <row r="249" ht="409.5"/>
    <row r="250" ht="409.5"/>
    <row r="251" ht="409.5"/>
    <row r="252" ht="409.5"/>
    <row r="253" ht="409.5"/>
    <row r="254" ht="409.5"/>
    <row r="255" ht="409.5"/>
    <row r="256" ht="409.5"/>
    <row r="257" ht="409.5"/>
    <row r="258" ht="409.5"/>
    <row r="259" ht="409.5"/>
    <row r="260" ht="409.5"/>
    <row r="261" ht="409.5"/>
    <row r="262" ht="409.5"/>
    <row r="263" ht="409.5"/>
    <row r="264" ht="409.5"/>
    <row r="265" ht="409.5"/>
    <row r="266" ht="409.5"/>
    <row r="267" ht="409.5"/>
    <row r="268" ht="409.5"/>
    <row r="269" ht="409.5"/>
    <row r="270" ht="409.5"/>
    <row r="271" ht="409.5"/>
    <row r="272" ht="409.5"/>
    <row r="273" ht="409.5"/>
    <row r="274" ht="409.5"/>
    <row r="275" ht="409.5"/>
    <row r="276" ht="409.5"/>
    <row r="277" ht="409.5"/>
    <row r="278" ht="409.5"/>
    <row r="279" ht="409.5"/>
    <row r="280" ht="409.5"/>
    <row r="281" ht="409.5"/>
    <row r="282" ht="409.5"/>
    <row r="283" ht="409.5"/>
    <row r="284" ht="409.5"/>
    <row r="285" ht="409.5"/>
    <row r="286" ht="409.5"/>
    <row r="287" ht="409.5"/>
    <row r="288" ht="409.5"/>
    <row r="289" ht="409.5"/>
    <row r="290" ht="409.5"/>
    <row r="291" ht="409.5"/>
    <row r="292" ht="409.5"/>
    <row r="293" ht="409.5"/>
    <row r="294" ht="409.5"/>
    <row r="295" ht="409.5"/>
    <row r="296" ht="409.5"/>
    <row r="297" ht="409.5"/>
    <row r="298" ht="409.5"/>
    <row r="299" ht="409.5"/>
    <row r="300" ht="409.5"/>
    <row r="301" ht="409.5"/>
    <row r="302" ht="409.5"/>
    <row r="303" ht="409.5"/>
    <row r="304" ht="409.5"/>
    <row r="305" ht="409.5"/>
    <row r="306" ht="409.5"/>
    <row r="307" ht="409.5"/>
    <row r="308" ht="409.5"/>
    <row r="309" ht="409.5"/>
    <row r="310" ht="409.5"/>
    <row r="311" ht="409.5"/>
    <row r="312" ht="409.5"/>
    <row r="313" ht="409.5"/>
    <row r="314" ht="409.5"/>
    <row r="315" ht="409.5"/>
    <row r="316" ht="409.5"/>
    <row r="317" ht="409.5"/>
    <row r="318" ht="409.5"/>
    <row r="319" ht="409.5"/>
    <row r="320" ht="409.5"/>
    <row r="321" ht="409.5"/>
    <row r="322" ht="409.5"/>
    <row r="323" ht="409.5"/>
    <row r="324" ht="409.5"/>
    <row r="325" ht="409.5"/>
    <row r="326" ht="409.5"/>
    <row r="327" ht="409.5"/>
    <row r="328" ht="409.5"/>
    <row r="329" ht="409.5"/>
    <row r="330" ht="409.5"/>
    <row r="331" ht="409.5"/>
    <row r="332" ht="409.5"/>
    <row r="333" ht="409.5"/>
    <row r="334" ht="409.5"/>
    <row r="335" ht="409.5"/>
    <row r="336" ht="409.5"/>
    <row r="337" ht="409.5"/>
    <row r="338" ht="409.5"/>
    <row r="339" ht="409.5"/>
    <row r="340" ht="409.5"/>
    <row r="341" ht="409.5"/>
    <row r="342" ht="409.5"/>
    <row r="343" ht="409.5"/>
    <row r="344" ht="409.5"/>
    <row r="345" ht="409.5"/>
    <row r="346" ht="409.5"/>
    <row r="347" ht="409.5"/>
    <row r="348" ht="409.5"/>
    <row r="349" ht="409.5"/>
    <row r="350" ht="409.5"/>
    <row r="351" ht="409.5"/>
    <row r="352" ht="409.5"/>
    <row r="353" ht="409.5"/>
    <row r="354" ht="409.5"/>
    <row r="355" ht="409.5"/>
    <row r="356" ht="409.5"/>
    <row r="357" ht="409.5"/>
    <row r="358" ht="409.5"/>
    <row r="359" ht="409.5"/>
    <row r="360" ht="409.5"/>
    <row r="361" ht="409.5"/>
    <row r="362" ht="409.5"/>
    <row r="363" ht="409.5"/>
    <row r="364" ht="409.5"/>
    <row r="365" ht="409.5"/>
    <row r="366" ht="409.5"/>
    <row r="367" ht="409.5"/>
    <row r="368" ht="409.5"/>
    <row r="369" ht="409.5"/>
    <row r="370" ht="409.5"/>
    <row r="371" ht="409.5"/>
    <row r="372" ht="409.5"/>
    <row r="373" ht="409.5"/>
    <row r="374" ht="409.5"/>
    <row r="375" ht="409.5"/>
    <row r="376" ht="409.5"/>
    <row r="377" ht="409.5"/>
    <row r="378" ht="409.5"/>
    <row r="379" ht="409.5"/>
    <row r="380" ht="409.5"/>
    <row r="381" ht="409.5"/>
    <row r="382" ht="409.5"/>
    <row r="383" ht="409.5"/>
    <row r="384" ht="409.5"/>
    <row r="385" ht="409.5"/>
    <row r="386" ht="409.5"/>
    <row r="387" ht="409.5"/>
    <row r="388" ht="409.5"/>
    <row r="389" ht="409.5"/>
    <row r="390" ht="409.5"/>
    <row r="391" ht="409.5"/>
    <row r="392" ht="409.5"/>
    <row r="393" ht="409.5"/>
    <row r="394" ht="409.5"/>
    <row r="395" ht="409.5"/>
    <row r="396" ht="409.5"/>
    <row r="397" ht="409.5"/>
    <row r="398" ht="409.5"/>
    <row r="399" ht="409.5"/>
    <row r="400" ht="409.5"/>
    <row r="401" ht="409.5"/>
    <row r="402" ht="409.5"/>
    <row r="403" ht="409.5"/>
    <row r="404" ht="409.5"/>
    <row r="405" ht="409.5"/>
    <row r="406" ht="409.5"/>
    <row r="407" ht="409.5"/>
    <row r="408" ht="409.5"/>
    <row r="409" ht="409.5"/>
    <row r="410" ht="409.5"/>
    <row r="411" ht="409.5"/>
    <row r="412" ht="409.5"/>
    <row r="413" ht="409.5"/>
    <row r="414" ht="409.5"/>
    <row r="415" ht="409.5"/>
    <row r="416" ht="409.5"/>
    <row r="417" ht="409.5"/>
    <row r="418" ht="409.5"/>
    <row r="419" ht="409.5"/>
    <row r="420" ht="409.5"/>
    <row r="421" ht="409.5"/>
    <row r="422" ht="409.5"/>
    <row r="423" ht="409.5"/>
    <row r="424" ht="409.5"/>
    <row r="425" ht="409.5"/>
    <row r="426" ht="409.5"/>
    <row r="427" ht="409.5"/>
    <row r="428" ht="409.5"/>
    <row r="429" ht="409.5"/>
    <row r="430" ht="409.5"/>
    <row r="431" ht="409.5"/>
    <row r="432" ht="409.5"/>
    <row r="433" ht="409.5"/>
    <row r="434" ht="409.5"/>
    <row r="435" ht="409.5"/>
    <row r="436" ht="409.5"/>
    <row r="437" ht="409.5"/>
    <row r="438" ht="409.5"/>
    <row r="439" ht="409.5"/>
    <row r="440" ht="409.5"/>
    <row r="441" ht="409.5"/>
    <row r="442" ht="409.5"/>
    <row r="443" ht="409.5"/>
    <row r="444" ht="409.5"/>
    <row r="445" ht="409.5"/>
    <row r="446" ht="409.5"/>
    <row r="447" ht="409.5"/>
    <row r="448" ht="409.5"/>
    <row r="449" ht="409.5"/>
    <row r="450" ht="409.5"/>
    <row r="451" ht="409.5"/>
    <row r="452" ht="409.5"/>
    <row r="453" ht="409.5"/>
    <row r="454" ht="409.5"/>
    <row r="455" ht="409.5"/>
    <row r="456" ht="409.5"/>
    <row r="457" ht="409.5"/>
    <row r="458" ht="409.5"/>
    <row r="459" ht="409.5"/>
    <row r="460" ht="409.5"/>
    <row r="461" ht="409.5"/>
    <row r="462" ht="409.5"/>
    <row r="463" ht="409.5"/>
    <row r="464" ht="409.5"/>
    <row r="465" ht="409.5"/>
    <row r="466" ht="409.5"/>
    <row r="467" ht="409.5"/>
    <row r="468" ht="409.5"/>
    <row r="469" ht="409.5"/>
    <row r="470" ht="409.5"/>
    <row r="471" ht="409.5"/>
    <row r="472" ht="409.5"/>
    <row r="473" ht="409.5"/>
    <row r="474" ht="409.5"/>
    <row r="475" ht="409.5"/>
    <row r="476" ht="409.5"/>
    <row r="477" ht="409.5"/>
    <row r="478" ht="409.5"/>
    <row r="479" ht="409.5"/>
    <row r="480" ht="409.5"/>
    <row r="481" ht="409.5"/>
    <row r="482" ht="409.5"/>
    <row r="483" ht="409.5"/>
    <row r="484" ht="409.5"/>
    <row r="485" ht="409.5"/>
    <row r="486" ht="409.5"/>
    <row r="487" ht="409.5"/>
    <row r="488" ht="409.5"/>
    <row r="489" ht="409.5"/>
    <row r="490" ht="409.5"/>
    <row r="491" ht="409.5"/>
    <row r="492" ht="409.5"/>
    <row r="493" ht="409.5"/>
    <row r="494" ht="409.5"/>
    <row r="495" ht="409.5"/>
    <row r="496" ht="409.5"/>
    <row r="497" ht="409.5"/>
    <row r="498" ht="409.5"/>
    <row r="499" ht="409.5"/>
    <row r="500" ht="409.5"/>
    <row r="501" ht="409.5"/>
    <row r="502" ht="409.5"/>
    <row r="503" ht="409.5"/>
    <row r="504" ht="409.5"/>
    <row r="505" ht="409.5"/>
    <row r="506" ht="409.5"/>
    <row r="507" ht="409.5"/>
    <row r="508" ht="409.5"/>
    <row r="509" ht="409.5"/>
    <row r="510" ht="409.5"/>
    <row r="511" ht="409.5"/>
    <row r="512" ht="409.5"/>
    <row r="513" ht="409.5"/>
    <row r="514" ht="409.5"/>
    <row r="515" ht="409.5"/>
    <row r="516" ht="409.5"/>
    <row r="517" ht="409.5"/>
    <row r="518" ht="409.5"/>
    <row r="519" ht="409.5"/>
    <row r="520" ht="409.5"/>
    <row r="521" ht="409.5"/>
    <row r="522" ht="409.5"/>
    <row r="523" ht="409.5"/>
    <row r="524" ht="409.5"/>
    <row r="525" ht="409.5"/>
    <row r="526" ht="409.5"/>
    <row r="527" ht="409.5"/>
    <row r="528" ht="409.5"/>
    <row r="529" ht="409.5"/>
    <row r="530" ht="409.5"/>
    <row r="531" ht="409.5"/>
    <row r="532" ht="409.5"/>
    <row r="533" ht="409.5"/>
    <row r="534" ht="409.5"/>
    <row r="535" ht="409.5"/>
    <row r="536" ht="409.5"/>
    <row r="537" ht="409.5"/>
    <row r="538" ht="409.5"/>
    <row r="539" ht="409.5"/>
    <row r="540" ht="409.5"/>
    <row r="541" ht="409.5"/>
    <row r="542" ht="409.5"/>
    <row r="543" ht="409.5"/>
    <row r="544" ht="409.5"/>
    <row r="545" ht="409.5"/>
    <row r="546" ht="409.5"/>
    <row r="547" ht="409.5"/>
    <row r="548" ht="409.5"/>
    <row r="549" ht="409.5"/>
    <row r="550" ht="409.5"/>
    <row r="551" ht="409.5"/>
    <row r="552" ht="409.5"/>
  </sheetData>
  <sheetProtection/>
  <mergeCells count="13">
    <mergeCell ref="B2:T2"/>
    <mergeCell ref="B3:T3"/>
    <mergeCell ref="B4:T4"/>
    <mergeCell ref="M5:M7"/>
    <mergeCell ref="J5:J7"/>
    <mergeCell ref="K5:K7"/>
    <mergeCell ref="L5:L7"/>
    <mergeCell ref="B44:T44"/>
    <mergeCell ref="B40:T40"/>
    <mergeCell ref="A5:A7"/>
    <mergeCell ref="B5:B7"/>
    <mergeCell ref="D5:D7"/>
    <mergeCell ref="E5:E7"/>
  </mergeCells>
  <printOptions/>
  <pageMargins left="0.75" right="0.41"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codeName="Sheet62"/>
  <dimension ref="A1:W67"/>
  <sheetViews>
    <sheetView zoomScalePageLayoutView="0" workbookViewId="0" topLeftCell="A1">
      <selection activeCell="S71" sqref="A71:S73"/>
    </sheetView>
  </sheetViews>
  <sheetFormatPr defaultColWidth="9.140625" defaultRowHeight="12.75"/>
  <cols>
    <col min="1" max="1" width="2.7109375" style="509" customWidth="1"/>
    <col min="2" max="2" width="3.7109375" style="569" customWidth="1"/>
    <col min="3" max="3" width="1.1484375" style="509" customWidth="1"/>
    <col min="4" max="4" width="22.28125" style="509" customWidth="1"/>
    <col min="5" max="5" width="3.421875" style="509" customWidth="1"/>
    <col min="6" max="9" width="6.7109375" style="569" customWidth="1"/>
    <col min="10" max="17" width="6.7109375" style="509" customWidth="1"/>
    <col min="18" max="18" width="7.28125" style="509" customWidth="1"/>
    <col min="19" max="21" width="7.00390625" style="509" customWidth="1"/>
    <col min="22" max="22" width="5.57421875" style="610" customWidth="1"/>
    <col min="23" max="23" width="9.140625" style="509" customWidth="1"/>
    <col min="24" max="16384" width="9.140625" style="509" customWidth="1"/>
  </cols>
  <sheetData>
    <row r="1" spans="3:22" ht="14.25" customHeight="1">
      <c r="C1" s="857"/>
      <c r="D1" s="857"/>
      <c r="E1" s="570"/>
      <c r="F1" s="571"/>
      <c r="G1" s="571"/>
      <c r="H1" s="571"/>
      <c r="I1" s="571"/>
      <c r="J1" s="572"/>
      <c r="K1" s="573"/>
      <c r="L1" s="573"/>
      <c r="M1" s="573"/>
      <c r="N1" s="573"/>
      <c r="O1" s="573"/>
      <c r="P1" s="573"/>
      <c r="Q1" s="573"/>
      <c r="R1" s="573"/>
      <c r="S1" s="573"/>
      <c r="T1" s="573"/>
      <c r="U1" s="573"/>
      <c r="V1" s="574" t="s">
        <v>427</v>
      </c>
    </row>
    <row r="2" spans="3:22" ht="20.25" customHeight="1">
      <c r="C2" s="858" t="s">
        <v>218</v>
      </c>
      <c r="D2" s="858"/>
      <c r="E2" s="858"/>
      <c r="F2" s="858"/>
      <c r="G2" s="858"/>
      <c r="H2" s="858"/>
      <c r="I2" s="858"/>
      <c r="J2" s="858"/>
      <c r="K2" s="858"/>
      <c r="L2" s="858"/>
      <c r="M2" s="858"/>
      <c r="N2" s="858"/>
      <c r="O2" s="858"/>
      <c r="P2" s="858"/>
      <c r="Q2" s="858"/>
      <c r="R2" s="858"/>
      <c r="S2" s="858"/>
      <c r="T2" s="858"/>
      <c r="U2" s="858"/>
      <c r="V2" s="858"/>
    </row>
    <row r="3" spans="3:22" ht="12.75" customHeight="1">
      <c r="C3" s="859" t="s">
        <v>352</v>
      </c>
      <c r="D3" s="859"/>
      <c r="E3" s="859"/>
      <c r="F3" s="859"/>
      <c r="G3" s="859"/>
      <c r="H3" s="859"/>
      <c r="I3" s="859"/>
      <c r="J3" s="859"/>
      <c r="K3" s="859"/>
      <c r="L3" s="859"/>
      <c r="M3" s="859"/>
      <c r="N3" s="859"/>
      <c r="O3" s="859"/>
      <c r="P3" s="859"/>
      <c r="Q3" s="859"/>
      <c r="R3" s="859"/>
      <c r="S3" s="859"/>
      <c r="T3" s="859"/>
      <c r="U3" s="859"/>
      <c r="V3" s="859"/>
    </row>
    <row r="4" spans="3:22" ht="12.75" customHeight="1">
      <c r="C4" s="860" t="s">
        <v>289</v>
      </c>
      <c r="D4" s="860"/>
      <c r="E4" s="860"/>
      <c r="F4" s="860"/>
      <c r="G4" s="860"/>
      <c r="H4" s="860"/>
      <c r="I4" s="860"/>
      <c r="J4" s="860"/>
      <c r="K4" s="860"/>
      <c r="L4" s="860"/>
      <c r="M4" s="860"/>
      <c r="N4" s="860"/>
      <c r="O4" s="860"/>
      <c r="P4" s="860"/>
      <c r="Q4" s="860"/>
      <c r="R4" s="860"/>
      <c r="S4" s="860"/>
      <c r="T4" s="860"/>
      <c r="U4" s="860"/>
      <c r="V4" s="860"/>
    </row>
    <row r="5" spans="4:22" ht="13.5" customHeight="1">
      <c r="D5" s="575"/>
      <c r="E5" s="575"/>
      <c r="F5" s="575"/>
      <c r="G5" s="575"/>
      <c r="H5" s="575"/>
      <c r="I5" s="575"/>
      <c r="J5" s="575"/>
      <c r="K5" s="575"/>
      <c r="N5" s="575"/>
      <c r="O5" s="575"/>
      <c r="P5" s="575"/>
      <c r="Q5" s="575"/>
      <c r="R5" s="575"/>
      <c r="T5" s="575" t="s">
        <v>331</v>
      </c>
      <c r="U5" s="575"/>
      <c r="V5" s="575"/>
    </row>
    <row r="6" spans="2:22" s="576" customFormat="1" ht="12.75" customHeight="1">
      <c r="B6" s="855" t="s">
        <v>270</v>
      </c>
      <c r="C6" s="577"/>
      <c r="D6" s="578"/>
      <c r="E6" s="579"/>
      <c r="F6" s="577"/>
      <c r="G6" s="580"/>
      <c r="H6" s="580"/>
      <c r="I6" s="580"/>
      <c r="J6" s="578"/>
      <c r="K6" s="578"/>
      <c r="L6" s="578"/>
      <c r="M6" s="578"/>
      <c r="N6" s="578"/>
      <c r="O6" s="578"/>
      <c r="P6" s="578"/>
      <c r="Q6" s="578"/>
      <c r="R6" s="578"/>
      <c r="S6" s="578"/>
      <c r="T6" s="578"/>
      <c r="U6" s="578"/>
      <c r="V6" s="581" t="s">
        <v>332</v>
      </c>
    </row>
    <row r="7" spans="2:22" s="576" customFormat="1" ht="12.75" customHeight="1">
      <c r="B7" s="855"/>
      <c r="C7" s="582"/>
      <c r="D7" s="583" t="s">
        <v>340</v>
      </c>
      <c r="E7" s="584"/>
      <c r="F7" s="582">
        <v>2000</v>
      </c>
      <c r="G7" s="585">
        <v>2001</v>
      </c>
      <c r="H7" s="585">
        <v>2002</v>
      </c>
      <c r="I7" s="585">
        <v>2003</v>
      </c>
      <c r="J7" s="585">
        <v>2004</v>
      </c>
      <c r="K7" s="585">
        <v>2005</v>
      </c>
      <c r="L7" s="585">
        <v>2006</v>
      </c>
      <c r="M7" s="585">
        <v>2007</v>
      </c>
      <c r="N7" s="585">
        <v>2008</v>
      </c>
      <c r="O7" s="585">
        <v>2009</v>
      </c>
      <c r="P7" s="585">
        <v>2010</v>
      </c>
      <c r="Q7" s="585">
        <v>2011</v>
      </c>
      <c r="R7" s="585">
        <v>2012</v>
      </c>
      <c r="S7" s="585">
        <v>2013</v>
      </c>
      <c r="T7" s="585">
        <v>2014</v>
      </c>
      <c r="U7" s="585">
        <v>2015</v>
      </c>
      <c r="V7" s="586" t="s">
        <v>598</v>
      </c>
    </row>
    <row r="8" spans="2:22" s="576" customFormat="1" ht="12.75" customHeight="1">
      <c r="B8" s="855"/>
      <c r="C8" s="587"/>
      <c r="D8" s="588"/>
      <c r="E8" s="589"/>
      <c r="F8" s="590"/>
      <c r="G8" s="591"/>
      <c r="H8" s="591"/>
      <c r="I8" s="591"/>
      <c r="J8" s="591"/>
      <c r="K8" s="591"/>
      <c r="L8" s="591"/>
      <c r="M8" s="591"/>
      <c r="N8" s="591"/>
      <c r="O8" s="591"/>
      <c r="P8" s="591"/>
      <c r="Q8" s="591"/>
      <c r="R8" s="591"/>
      <c r="S8" s="591"/>
      <c r="T8" s="591"/>
      <c r="U8" s="591"/>
      <c r="V8" s="592" t="s">
        <v>199</v>
      </c>
    </row>
    <row r="9" spans="1:22" ht="12.75" customHeight="1">
      <c r="A9" s="593"/>
      <c r="B9" s="594">
        <v>1</v>
      </c>
      <c r="C9" s="595"/>
      <c r="D9" s="762" t="s">
        <v>30</v>
      </c>
      <c r="E9" s="596" t="s">
        <v>184</v>
      </c>
      <c r="F9" s="597">
        <v>64.288678</v>
      </c>
      <c r="G9" s="597">
        <v>60.447401</v>
      </c>
      <c r="H9" s="597">
        <v>63.041754</v>
      </c>
      <c r="I9" s="597">
        <v>63.208331</v>
      </c>
      <c r="J9" s="597">
        <v>67.110028</v>
      </c>
      <c r="K9" s="597">
        <v>67.683727</v>
      </c>
      <c r="L9" s="597">
        <v>67.33912</v>
      </c>
      <c r="M9" s="597">
        <v>67.85232</v>
      </c>
      <c r="N9" s="597">
        <v>66.906954</v>
      </c>
      <c r="O9" s="597">
        <v>65.904389</v>
      </c>
      <c r="P9" s="597">
        <v>65.741996</v>
      </c>
      <c r="Q9" s="597">
        <v>69.388105</v>
      </c>
      <c r="R9" s="597">
        <v>69.983473</v>
      </c>
      <c r="S9" s="597">
        <v>72.3315</v>
      </c>
      <c r="T9" s="597">
        <v>73.371383</v>
      </c>
      <c r="U9" s="597">
        <v>74.954438</v>
      </c>
      <c r="V9" s="598">
        <f>U9/T9*100-100</f>
        <v>2.157591877476264</v>
      </c>
    </row>
    <row r="10" spans="1:22" ht="12.75" customHeight="1">
      <c r="A10" s="599"/>
      <c r="B10" s="594">
        <v>2</v>
      </c>
      <c r="C10" s="600"/>
      <c r="D10" s="763" t="s">
        <v>398</v>
      </c>
      <c r="E10" s="601" t="s">
        <v>188</v>
      </c>
      <c r="F10" s="602">
        <v>49.67</v>
      </c>
      <c r="G10" s="603">
        <v>47.917843</v>
      </c>
      <c r="H10" s="603">
        <v>48.257964</v>
      </c>
      <c r="I10" s="603">
        <v>48.008164</v>
      </c>
      <c r="J10" s="603">
        <v>50.951316</v>
      </c>
      <c r="K10" s="603">
        <v>53.381116</v>
      </c>
      <c r="L10" s="603">
        <v>56.448699</v>
      </c>
      <c r="M10" s="603">
        <v>59.549883</v>
      </c>
      <c r="N10" s="603">
        <v>60.495816</v>
      </c>
      <c r="O10" s="603">
        <v>57.688772</v>
      </c>
      <c r="P10" s="603">
        <v>57.951639</v>
      </c>
      <c r="Q10" s="603">
        <v>60.742357</v>
      </c>
      <c r="R10" s="603">
        <v>61.37672</v>
      </c>
      <c r="S10" s="603">
        <v>61.890299</v>
      </c>
      <c r="T10" s="603">
        <v>63.648676</v>
      </c>
      <c r="U10" s="603">
        <v>65.697515</v>
      </c>
      <c r="V10" s="604">
        <f aca="true" t="shared" si="0" ref="V10:V63">U10/T10*100-100</f>
        <v>3.2189813343485696</v>
      </c>
    </row>
    <row r="11" spans="1:22" ht="12.75" customHeight="1">
      <c r="A11" s="599"/>
      <c r="B11" s="594">
        <v>3</v>
      </c>
      <c r="C11" s="605"/>
      <c r="D11" s="764" t="s">
        <v>29</v>
      </c>
      <c r="E11" s="606" t="s">
        <v>186</v>
      </c>
      <c r="F11" s="607">
        <v>48.964607</v>
      </c>
      <c r="G11" s="607">
        <v>48.196902</v>
      </c>
      <c r="H11" s="607">
        <v>48.081118</v>
      </c>
      <c r="I11" s="607">
        <v>48.024693</v>
      </c>
      <c r="J11" s="607">
        <v>50.702512</v>
      </c>
      <c r="K11" s="607">
        <v>51.79103</v>
      </c>
      <c r="L11" s="607">
        <v>52.403633</v>
      </c>
      <c r="M11" s="607">
        <v>53.855515</v>
      </c>
      <c r="N11" s="607">
        <v>53.189273</v>
      </c>
      <c r="O11" s="607">
        <v>50.573544</v>
      </c>
      <c r="P11" s="607">
        <v>52.646223</v>
      </c>
      <c r="Q11" s="607">
        <v>56.276006</v>
      </c>
      <c r="R11" s="607">
        <v>57.260904</v>
      </c>
      <c r="S11" s="607">
        <v>57.877988</v>
      </c>
      <c r="T11" s="607">
        <v>59.414039</v>
      </c>
      <c r="U11" s="607">
        <v>60.889154</v>
      </c>
      <c r="V11" s="608">
        <f t="shared" si="0"/>
        <v>2.482771790687366</v>
      </c>
    </row>
    <row r="12" spans="1:22" ht="12.75" customHeight="1">
      <c r="A12" s="599"/>
      <c r="B12" s="594">
        <v>4</v>
      </c>
      <c r="C12" s="600"/>
      <c r="D12" s="763" t="s">
        <v>32</v>
      </c>
      <c r="E12" s="601" t="s">
        <v>183</v>
      </c>
      <c r="F12" s="603">
        <v>39.269546</v>
      </c>
      <c r="G12" s="603">
        <v>39.309441</v>
      </c>
      <c r="H12" s="603">
        <v>40.587562</v>
      </c>
      <c r="I12" s="603">
        <v>39.807306</v>
      </c>
      <c r="J12" s="603">
        <v>42.42466</v>
      </c>
      <c r="K12" s="603">
        <v>44.076595</v>
      </c>
      <c r="L12" s="603">
        <v>45.997955</v>
      </c>
      <c r="M12" s="603">
        <v>47.756988</v>
      </c>
      <c r="N12" s="603">
        <v>47.404171</v>
      </c>
      <c r="O12" s="603">
        <v>43.531964</v>
      </c>
      <c r="P12" s="603">
        <v>45.146033</v>
      </c>
      <c r="Q12" s="603">
        <v>49.690392</v>
      </c>
      <c r="R12" s="603">
        <v>50.988293</v>
      </c>
      <c r="S12" s="603">
        <v>52.543412</v>
      </c>
      <c r="T12" s="603">
        <v>54.957122</v>
      </c>
      <c r="U12" s="603">
        <v>58.167815</v>
      </c>
      <c r="V12" s="604">
        <f t="shared" si="0"/>
        <v>5.842178198487176</v>
      </c>
    </row>
    <row r="13" spans="1:22" ht="12.75" customHeight="1">
      <c r="A13" s="599"/>
      <c r="B13" s="594">
        <v>5</v>
      </c>
      <c r="C13" s="605"/>
      <c r="D13" s="764" t="s">
        <v>31</v>
      </c>
      <c r="E13" s="606" t="s">
        <v>187</v>
      </c>
      <c r="F13" s="607">
        <v>32.712759</v>
      </c>
      <c r="G13" s="607">
        <v>33.870413</v>
      </c>
      <c r="H13" s="607">
        <v>33.696258</v>
      </c>
      <c r="I13" s="607">
        <v>35.369823</v>
      </c>
      <c r="J13" s="607">
        <v>38.15497</v>
      </c>
      <c r="K13" s="607">
        <v>41.724868</v>
      </c>
      <c r="L13" s="607">
        <v>45.06393</v>
      </c>
      <c r="M13" s="607">
        <v>51.208323</v>
      </c>
      <c r="N13" s="607">
        <v>50.365596</v>
      </c>
      <c r="O13" s="607">
        <v>47.943507</v>
      </c>
      <c r="P13" s="607">
        <v>49.797635</v>
      </c>
      <c r="Q13" s="607">
        <v>49.531687</v>
      </c>
      <c r="R13" s="607">
        <v>45.124079</v>
      </c>
      <c r="S13" s="607">
        <v>39.661398</v>
      </c>
      <c r="T13" s="607">
        <v>41.540746</v>
      </c>
      <c r="U13" s="607">
        <v>46.296732</v>
      </c>
      <c r="V13" s="608">
        <f t="shared" si="0"/>
        <v>11.448966275184375</v>
      </c>
    </row>
    <row r="14" spans="1:22" ht="12.75" customHeight="1">
      <c r="A14" s="599"/>
      <c r="B14" s="594">
        <v>6</v>
      </c>
      <c r="C14" s="600"/>
      <c r="D14" s="763" t="s">
        <v>33</v>
      </c>
      <c r="E14" s="601" t="s">
        <v>186</v>
      </c>
      <c r="F14" s="603">
        <v>22.869447</v>
      </c>
      <c r="G14" s="603">
        <v>23.413776</v>
      </c>
      <c r="H14" s="603">
        <v>22.878901</v>
      </c>
      <c r="I14" s="603">
        <v>23.954687</v>
      </c>
      <c r="J14" s="603">
        <v>26.602776</v>
      </c>
      <c r="K14" s="603">
        <v>28.451022</v>
      </c>
      <c r="L14" s="603">
        <v>30.608976</v>
      </c>
      <c r="M14" s="603">
        <v>33.815514</v>
      </c>
      <c r="N14" s="603">
        <v>34.402131</v>
      </c>
      <c r="O14" s="603">
        <v>32.561196</v>
      </c>
      <c r="P14" s="603">
        <v>34.518696</v>
      </c>
      <c r="Q14" s="603">
        <v>37.593829</v>
      </c>
      <c r="R14" s="603">
        <v>38.187454</v>
      </c>
      <c r="S14" s="603">
        <v>38.517814</v>
      </c>
      <c r="T14" s="603">
        <v>39.571115</v>
      </c>
      <c r="U14" s="603">
        <v>40.860798</v>
      </c>
      <c r="V14" s="604">
        <f t="shared" si="0"/>
        <v>3.259152540938004</v>
      </c>
    </row>
    <row r="15" spans="1:22" ht="12.75" customHeight="1">
      <c r="A15" s="599"/>
      <c r="B15" s="594">
        <v>7</v>
      </c>
      <c r="C15" s="605"/>
      <c r="D15" s="764" t="s">
        <v>35</v>
      </c>
      <c r="E15" s="606" t="s">
        <v>184</v>
      </c>
      <c r="F15" s="607">
        <v>31.952048</v>
      </c>
      <c r="G15" s="607">
        <v>31.099141</v>
      </c>
      <c r="H15" s="607">
        <v>29.509921</v>
      </c>
      <c r="I15" s="607">
        <v>29.893186</v>
      </c>
      <c r="J15" s="607">
        <v>31.391697</v>
      </c>
      <c r="K15" s="607">
        <v>32.693092</v>
      </c>
      <c r="L15" s="607">
        <v>34.080137</v>
      </c>
      <c r="M15" s="607">
        <v>35.16553</v>
      </c>
      <c r="N15" s="607">
        <v>34.162014</v>
      </c>
      <c r="O15" s="607">
        <v>32.360408</v>
      </c>
      <c r="P15" s="607">
        <v>31.341366</v>
      </c>
      <c r="Q15" s="607">
        <v>33.638323</v>
      </c>
      <c r="R15" s="607">
        <v>34.213203</v>
      </c>
      <c r="S15" s="607">
        <v>35.427201</v>
      </c>
      <c r="T15" s="607">
        <v>38.089953</v>
      </c>
      <c r="U15" s="607">
        <v>40.256963</v>
      </c>
      <c r="V15" s="608">
        <f t="shared" si="0"/>
        <v>5.689190532737058</v>
      </c>
    </row>
    <row r="16" spans="1:22" ht="12.75" customHeight="1">
      <c r="A16" s="599"/>
      <c r="B16" s="594">
        <v>8</v>
      </c>
      <c r="C16" s="600"/>
      <c r="D16" s="763" t="s">
        <v>34</v>
      </c>
      <c r="E16" s="601" t="s">
        <v>190</v>
      </c>
      <c r="F16" s="602">
        <v>25.94</v>
      </c>
      <c r="G16" s="603">
        <v>24.334436</v>
      </c>
      <c r="H16" s="603">
        <v>24.204778</v>
      </c>
      <c r="I16" s="603">
        <v>25.473178</v>
      </c>
      <c r="J16" s="603">
        <v>27.160143</v>
      </c>
      <c r="K16" s="603">
        <v>27.782293</v>
      </c>
      <c r="L16" s="603">
        <v>28.949569</v>
      </c>
      <c r="M16" s="603">
        <v>32.404476</v>
      </c>
      <c r="N16" s="603">
        <v>34.81493</v>
      </c>
      <c r="O16" s="603">
        <v>33.415559</v>
      </c>
      <c r="P16" s="603">
        <v>35.954489</v>
      </c>
      <c r="Q16" s="603">
        <v>37.404513</v>
      </c>
      <c r="R16" s="603">
        <v>36.741158</v>
      </c>
      <c r="S16" s="603">
        <v>35.938019</v>
      </c>
      <c r="T16" s="603">
        <v>38.244622</v>
      </c>
      <c r="U16" s="603">
        <v>40.231175</v>
      </c>
      <c r="V16" s="604">
        <f t="shared" si="0"/>
        <v>5.1943329443810455</v>
      </c>
    </row>
    <row r="17" spans="1:22" ht="12.75" customHeight="1">
      <c r="A17" s="599"/>
      <c r="B17" s="594">
        <v>9</v>
      </c>
      <c r="C17" s="605"/>
      <c r="D17" s="764" t="s">
        <v>589</v>
      </c>
      <c r="E17" s="606" t="s">
        <v>187</v>
      </c>
      <c r="F17" s="607">
        <v>19.44433</v>
      </c>
      <c r="G17" s="607">
        <v>20.541753</v>
      </c>
      <c r="H17" s="607">
        <v>21.164324</v>
      </c>
      <c r="I17" s="607">
        <v>22.492001</v>
      </c>
      <c r="J17" s="607">
        <v>24.354275</v>
      </c>
      <c r="K17" s="607">
        <v>27.017407</v>
      </c>
      <c r="L17" s="607">
        <v>29.89531</v>
      </c>
      <c r="M17" s="607">
        <v>32.742866</v>
      </c>
      <c r="N17" s="607">
        <v>30.364331</v>
      </c>
      <c r="O17" s="607">
        <v>27.287597</v>
      </c>
      <c r="P17" s="607">
        <v>29.18091</v>
      </c>
      <c r="Q17" s="607">
        <v>34.314376</v>
      </c>
      <c r="R17" s="607">
        <v>35.071312</v>
      </c>
      <c r="S17" s="607">
        <v>35.176522</v>
      </c>
      <c r="T17" s="607">
        <v>37.41687</v>
      </c>
      <c r="U17" s="607">
        <v>39.424619</v>
      </c>
      <c r="V17" s="608">
        <f t="shared" si="0"/>
        <v>5.365892443702506</v>
      </c>
    </row>
    <row r="18" spans="1:22" ht="12.75" customHeight="1">
      <c r="A18" s="599"/>
      <c r="B18" s="594">
        <v>10</v>
      </c>
      <c r="C18" s="600"/>
      <c r="D18" s="763" t="s">
        <v>40</v>
      </c>
      <c r="E18" s="601" t="s">
        <v>188</v>
      </c>
      <c r="F18" s="602">
        <v>23.83</v>
      </c>
      <c r="G18" s="603">
        <v>22.991242</v>
      </c>
      <c r="H18" s="603">
        <v>23.143632</v>
      </c>
      <c r="I18" s="603">
        <v>22.44882</v>
      </c>
      <c r="J18" s="603">
        <v>24.049424</v>
      </c>
      <c r="K18" s="603">
        <v>24.850326</v>
      </c>
      <c r="L18" s="603">
        <v>25.603532</v>
      </c>
      <c r="M18" s="603">
        <v>26.41552</v>
      </c>
      <c r="N18" s="603">
        <v>26.18766</v>
      </c>
      <c r="O18" s="603">
        <v>25.087342</v>
      </c>
      <c r="P18" s="603">
        <v>25.15835</v>
      </c>
      <c r="Q18" s="603">
        <v>27.099908</v>
      </c>
      <c r="R18" s="603">
        <v>27.193022</v>
      </c>
      <c r="S18" s="603">
        <v>28.249193</v>
      </c>
      <c r="T18" s="603">
        <v>28.842066</v>
      </c>
      <c r="U18" s="603">
        <v>29.663192</v>
      </c>
      <c r="V18" s="604">
        <f t="shared" si="0"/>
        <v>2.8469735836538206</v>
      </c>
    </row>
    <row r="19" spans="1:22" ht="12.75" customHeight="1">
      <c r="A19" s="599"/>
      <c r="B19" s="594">
        <v>11</v>
      </c>
      <c r="C19" s="605"/>
      <c r="D19" s="764" t="s">
        <v>38</v>
      </c>
      <c r="E19" s="606" t="s">
        <v>181</v>
      </c>
      <c r="F19" s="609">
        <v>18.11</v>
      </c>
      <c r="G19" s="609">
        <v>18.03</v>
      </c>
      <c r="H19" s="609">
        <v>18.19</v>
      </c>
      <c r="I19" s="609">
        <v>17.68</v>
      </c>
      <c r="J19" s="607">
        <v>18.889473</v>
      </c>
      <c r="K19" s="607">
        <v>19.822281</v>
      </c>
      <c r="L19" s="607">
        <v>20.694179</v>
      </c>
      <c r="M19" s="607">
        <v>21.293465</v>
      </c>
      <c r="N19" s="607">
        <v>21.686846</v>
      </c>
      <c r="O19" s="607">
        <v>19.604529</v>
      </c>
      <c r="P19" s="607">
        <v>21.385918</v>
      </c>
      <c r="Q19" s="607">
        <v>22.606904</v>
      </c>
      <c r="R19" s="607">
        <v>23.221873</v>
      </c>
      <c r="S19" s="607">
        <v>23.970224</v>
      </c>
      <c r="T19" s="607">
        <v>25.531855</v>
      </c>
      <c r="U19" s="607">
        <v>26.512232</v>
      </c>
      <c r="V19" s="608">
        <f t="shared" si="0"/>
        <v>3.8398189242418965</v>
      </c>
    </row>
    <row r="20" spans="1:22" ht="12.75" customHeight="1">
      <c r="A20" s="599"/>
      <c r="B20" s="594">
        <v>12</v>
      </c>
      <c r="C20" s="600"/>
      <c r="D20" s="763" t="s">
        <v>335</v>
      </c>
      <c r="E20" s="601" t="s">
        <v>189</v>
      </c>
      <c r="F20" s="602">
        <v>13.656344</v>
      </c>
      <c r="G20" s="603">
        <v>14.128835</v>
      </c>
      <c r="H20" s="603">
        <v>14.838698</v>
      </c>
      <c r="I20" s="602">
        <v>15.92</v>
      </c>
      <c r="J20" s="603">
        <v>17.032388</v>
      </c>
      <c r="K20" s="603">
        <v>18.325981</v>
      </c>
      <c r="L20" s="603">
        <v>21.062514</v>
      </c>
      <c r="M20" s="603">
        <v>23.204324</v>
      </c>
      <c r="N20" s="603">
        <v>23.379477</v>
      </c>
      <c r="O20" s="603">
        <v>20.469489</v>
      </c>
      <c r="P20" s="603">
        <v>18.408088</v>
      </c>
      <c r="Q20" s="603">
        <v>18.719711</v>
      </c>
      <c r="R20" s="603">
        <v>19.077659</v>
      </c>
      <c r="S20" s="603">
        <v>20.135844</v>
      </c>
      <c r="T20" s="603">
        <v>21.685743</v>
      </c>
      <c r="U20" s="603">
        <v>24.9243</v>
      </c>
      <c r="V20" s="604">
        <f t="shared" si="0"/>
        <v>14.9340375379345</v>
      </c>
    </row>
    <row r="21" spans="1:22" ht="12.75" customHeight="1">
      <c r="A21" s="599"/>
      <c r="B21" s="594">
        <v>13</v>
      </c>
      <c r="C21" s="605"/>
      <c r="D21" s="764" t="s">
        <v>404</v>
      </c>
      <c r="E21" s="606" t="s">
        <v>187</v>
      </c>
      <c r="F21" s="607">
        <v>19.254577</v>
      </c>
      <c r="G21" s="607">
        <v>19.123084</v>
      </c>
      <c r="H21" s="607">
        <v>17.758972</v>
      </c>
      <c r="I21" s="609">
        <v>19.114793</v>
      </c>
      <c r="J21" s="607">
        <v>20.362628</v>
      </c>
      <c r="K21" s="607">
        <v>21.215385</v>
      </c>
      <c r="L21" s="607">
        <v>22.396944</v>
      </c>
      <c r="M21" s="607">
        <v>23.166658</v>
      </c>
      <c r="N21" s="607">
        <v>22.806551</v>
      </c>
      <c r="O21" s="607">
        <v>21.173036</v>
      </c>
      <c r="P21" s="607">
        <v>21.079372</v>
      </c>
      <c r="Q21" s="607">
        <v>22.702799</v>
      </c>
      <c r="R21" s="607">
        <v>22.610292</v>
      </c>
      <c r="S21" s="607">
        <v>22.741201</v>
      </c>
      <c r="T21" s="607">
        <v>23.078303</v>
      </c>
      <c r="U21" s="607">
        <v>23.716665</v>
      </c>
      <c r="V21" s="608">
        <f t="shared" si="0"/>
        <v>2.766069931571664</v>
      </c>
    </row>
    <row r="22" spans="1:22" ht="12.75" customHeight="1">
      <c r="A22" s="599"/>
      <c r="B22" s="594">
        <v>14</v>
      </c>
      <c r="C22" s="600"/>
      <c r="D22" s="763" t="s">
        <v>39</v>
      </c>
      <c r="E22" s="601" t="s">
        <v>185</v>
      </c>
      <c r="F22" s="603">
        <v>21.596747</v>
      </c>
      <c r="G22" s="602">
        <v>19.79</v>
      </c>
      <c r="H22" s="603">
        <v>13.558962</v>
      </c>
      <c r="I22" s="603">
        <v>15.095879</v>
      </c>
      <c r="J22" s="603">
        <v>15.445213</v>
      </c>
      <c r="K22" s="603">
        <v>15.950857</v>
      </c>
      <c r="L22" s="603">
        <v>16.592519</v>
      </c>
      <c r="M22" s="603">
        <v>17.744943</v>
      </c>
      <c r="N22" s="603">
        <v>18.36854</v>
      </c>
      <c r="O22" s="603">
        <v>16.78514</v>
      </c>
      <c r="P22" s="603">
        <v>16.980274</v>
      </c>
      <c r="Q22" s="603">
        <v>18.613386</v>
      </c>
      <c r="R22" s="603">
        <v>18.815368</v>
      </c>
      <c r="S22" s="603">
        <v>18.984862</v>
      </c>
      <c r="T22" s="603">
        <v>21.753659</v>
      </c>
      <c r="U22" s="603">
        <v>23.269441</v>
      </c>
      <c r="V22" s="604">
        <f t="shared" si="0"/>
        <v>6.96794042786091</v>
      </c>
    </row>
    <row r="23" spans="1:22" ht="12.75" customHeight="1">
      <c r="A23" s="599"/>
      <c r="B23" s="594">
        <v>15</v>
      </c>
      <c r="C23" s="605"/>
      <c r="D23" s="764" t="s">
        <v>43</v>
      </c>
      <c r="E23" s="606" t="s">
        <v>195</v>
      </c>
      <c r="F23" s="609">
        <v>18.61</v>
      </c>
      <c r="G23" s="609">
        <v>18.49</v>
      </c>
      <c r="H23" s="609">
        <v>16.64</v>
      </c>
      <c r="I23" s="609">
        <v>15.29</v>
      </c>
      <c r="J23" s="607">
        <v>16.245984</v>
      </c>
      <c r="K23" s="607">
        <v>17.158646</v>
      </c>
      <c r="L23" s="607">
        <v>17.539343</v>
      </c>
      <c r="M23" s="607">
        <v>17.904163</v>
      </c>
      <c r="N23" s="607">
        <v>18.126414</v>
      </c>
      <c r="O23" s="607">
        <v>16.058019</v>
      </c>
      <c r="P23" s="607">
        <v>16.956713</v>
      </c>
      <c r="Q23" s="607">
        <v>19.058651</v>
      </c>
      <c r="R23" s="607">
        <v>19.685933</v>
      </c>
      <c r="S23" s="607">
        <v>20.674548</v>
      </c>
      <c r="T23" s="607">
        <v>22.426966</v>
      </c>
      <c r="U23" s="607">
        <v>23.154928</v>
      </c>
      <c r="V23" s="608">
        <f t="shared" si="0"/>
        <v>3.2459227877725425</v>
      </c>
    </row>
    <row r="24" spans="1:22" ht="12.75" customHeight="1">
      <c r="A24" s="599"/>
      <c r="B24" s="594">
        <v>16</v>
      </c>
      <c r="C24" s="600"/>
      <c r="D24" s="763" t="s">
        <v>42</v>
      </c>
      <c r="E24" s="601" t="s">
        <v>184</v>
      </c>
      <c r="F24" s="603">
        <v>18.31939</v>
      </c>
      <c r="G24" s="603">
        <v>19.068906</v>
      </c>
      <c r="H24" s="603">
        <v>18.605651</v>
      </c>
      <c r="I24" s="603">
        <v>19.519563</v>
      </c>
      <c r="J24" s="603">
        <v>20.970074</v>
      </c>
      <c r="K24" s="603">
        <v>22.083008</v>
      </c>
      <c r="L24" s="603">
        <v>22.123762</v>
      </c>
      <c r="M24" s="603">
        <v>21.891306</v>
      </c>
      <c r="N24" s="603">
        <v>21.062483</v>
      </c>
      <c r="O24" s="603">
        <v>18.630349</v>
      </c>
      <c r="P24" s="603">
        <v>17.662429</v>
      </c>
      <c r="Q24" s="603">
        <v>18.803819</v>
      </c>
      <c r="R24" s="603">
        <v>19.654321</v>
      </c>
      <c r="S24" s="603">
        <v>20.680467</v>
      </c>
      <c r="T24" s="603">
        <v>21.949937</v>
      </c>
      <c r="U24" s="603">
        <v>23.09279</v>
      </c>
      <c r="V24" s="604">
        <f t="shared" si="0"/>
        <v>5.206634533848558</v>
      </c>
    </row>
    <row r="25" spans="1:22" ht="12.75" customHeight="1">
      <c r="A25" s="593"/>
      <c r="B25" s="594">
        <v>17</v>
      </c>
      <c r="C25" s="605"/>
      <c r="D25" s="764" t="s">
        <v>37</v>
      </c>
      <c r="E25" s="606" t="s">
        <v>192</v>
      </c>
      <c r="F25" s="607">
        <v>11.924514</v>
      </c>
      <c r="G25" s="607">
        <v>11.836404</v>
      </c>
      <c r="H25" s="607">
        <v>11.911741</v>
      </c>
      <c r="I25" s="607">
        <v>12.709261</v>
      </c>
      <c r="J25" s="607">
        <v>14.711031</v>
      </c>
      <c r="K25" s="607">
        <v>15.803035</v>
      </c>
      <c r="L25" s="607">
        <v>16.808336</v>
      </c>
      <c r="M25" s="607">
        <v>18.718682</v>
      </c>
      <c r="N25" s="607">
        <v>19.686917</v>
      </c>
      <c r="O25" s="607">
        <v>18.045072</v>
      </c>
      <c r="P25" s="607">
        <v>19.617397</v>
      </c>
      <c r="Q25" s="607">
        <v>21.106426</v>
      </c>
      <c r="R25" s="607">
        <v>22.198429</v>
      </c>
      <c r="S25" s="607">
        <v>22.041898</v>
      </c>
      <c r="T25" s="607">
        <v>22.473567</v>
      </c>
      <c r="U25" s="607">
        <v>22.739889</v>
      </c>
      <c r="V25" s="608">
        <f t="shared" si="0"/>
        <v>1.185045524815905</v>
      </c>
    </row>
    <row r="26" spans="1:22" ht="12.75" customHeight="1">
      <c r="A26" s="599"/>
      <c r="B26" s="594">
        <v>18</v>
      </c>
      <c r="C26" s="600"/>
      <c r="D26" s="763" t="s">
        <v>45</v>
      </c>
      <c r="E26" s="601" t="s">
        <v>184</v>
      </c>
      <c r="F26" s="603">
        <v>11.855752</v>
      </c>
      <c r="G26" s="603">
        <v>13.654264</v>
      </c>
      <c r="H26" s="603">
        <v>16.044864</v>
      </c>
      <c r="I26" s="602">
        <v>18.714186</v>
      </c>
      <c r="J26" s="603">
        <v>20.908783</v>
      </c>
      <c r="K26" s="603">
        <v>21.993009</v>
      </c>
      <c r="L26" s="603">
        <v>23.679209</v>
      </c>
      <c r="M26" s="603">
        <v>23.759157</v>
      </c>
      <c r="N26" s="603">
        <v>22.338451</v>
      </c>
      <c r="O26" s="603">
        <v>19.949354</v>
      </c>
      <c r="P26" s="603">
        <v>18.562806</v>
      </c>
      <c r="Q26" s="603">
        <v>18.043407</v>
      </c>
      <c r="R26" s="603">
        <v>17.460567</v>
      </c>
      <c r="S26" s="603">
        <v>17.844342</v>
      </c>
      <c r="T26" s="603">
        <v>19.934057</v>
      </c>
      <c r="U26" s="603">
        <v>22.513677</v>
      </c>
      <c r="V26" s="604">
        <f t="shared" si="0"/>
        <v>12.940767652064025</v>
      </c>
    </row>
    <row r="27" spans="1:22" ht="12.75" customHeight="1">
      <c r="A27" s="599"/>
      <c r="B27" s="594">
        <v>19</v>
      </c>
      <c r="C27" s="605"/>
      <c r="D27" s="764" t="s">
        <v>41</v>
      </c>
      <c r="E27" s="606" t="s">
        <v>186</v>
      </c>
      <c r="F27" s="607">
        <v>15.911464</v>
      </c>
      <c r="G27" s="607">
        <v>15.294393</v>
      </c>
      <c r="H27" s="607">
        <v>14.589303</v>
      </c>
      <c r="I27" s="609">
        <v>14.125444</v>
      </c>
      <c r="J27" s="607">
        <v>15.093402</v>
      </c>
      <c r="K27" s="607">
        <v>15.392702</v>
      </c>
      <c r="L27" s="607">
        <v>16.510893</v>
      </c>
      <c r="M27" s="607">
        <v>17.782173</v>
      </c>
      <c r="N27" s="607">
        <v>18.104388</v>
      </c>
      <c r="O27" s="607">
        <v>17.726141</v>
      </c>
      <c r="P27" s="607">
        <v>18.909703</v>
      </c>
      <c r="Q27" s="607">
        <v>20.29897</v>
      </c>
      <c r="R27" s="607">
        <v>20.800064</v>
      </c>
      <c r="S27" s="607">
        <v>21.196361</v>
      </c>
      <c r="T27" s="607">
        <v>21.816954</v>
      </c>
      <c r="U27" s="607">
        <v>22.44817</v>
      </c>
      <c r="V27" s="608">
        <f t="shared" si="0"/>
        <v>2.893236150197694</v>
      </c>
    </row>
    <row r="28" spans="1:22" ht="12.75" customHeight="1">
      <c r="A28" s="599"/>
      <c r="B28" s="594">
        <v>20</v>
      </c>
      <c r="C28" s="600"/>
      <c r="D28" s="763" t="s">
        <v>48</v>
      </c>
      <c r="E28" s="601" t="s">
        <v>186</v>
      </c>
      <c r="F28" s="603">
        <v>10.238</v>
      </c>
      <c r="G28" s="603">
        <v>9.834492</v>
      </c>
      <c r="H28" s="603">
        <v>9.799542</v>
      </c>
      <c r="I28" s="603">
        <v>11.02695</v>
      </c>
      <c r="J28" s="603">
        <v>10.975886</v>
      </c>
      <c r="K28" s="603">
        <v>11.474687</v>
      </c>
      <c r="L28" s="603">
        <v>11.768513</v>
      </c>
      <c r="M28" s="603">
        <v>13.331182</v>
      </c>
      <c r="N28" s="603">
        <v>14.454014</v>
      </c>
      <c r="O28" s="603">
        <v>14.133482</v>
      </c>
      <c r="P28" s="603">
        <v>14.966099</v>
      </c>
      <c r="Q28" s="603">
        <v>16.892424</v>
      </c>
      <c r="R28" s="603">
        <v>18.148767</v>
      </c>
      <c r="S28" s="603">
        <v>19.576465</v>
      </c>
      <c r="T28" s="603">
        <v>20.669295</v>
      </c>
      <c r="U28" s="603">
        <v>20.994936</v>
      </c>
      <c r="V28" s="604">
        <f t="shared" si="0"/>
        <v>1.5754818923432055</v>
      </c>
    </row>
    <row r="29" spans="1:22" ht="12.75" customHeight="1">
      <c r="A29" s="599"/>
      <c r="B29" s="594">
        <v>21</v>
      </c>
      <c r="C29" s="605"/>
      <c r="D29" s="764" t="s">
        <v>165</v>
      </c>
      <c r="E29" s="606" t="s">
        <v>193</v>
      </c>
      <c r="F29" s="609">
        <v>9.213145</v>
      </c>
      <c r="G29" s="607">
        <v>9.211954</v>
      </c>
      <c r="H29" s="607">
        <v>9.270226</v>
      </c>
      <c r="I29" s="607">
        <v>9.50192</v>
      </c>
      <c r="J29" s="607">
        <v>10.39365</v>
      </c>
      <c r="K29" s="607">
        <v>11.236476</v>
      </c>
      <c r="L29" s="607">
        <v>12.280563</v>
      </c>
      <c r="M29" s="607">
        <v>13.393182</v>
      </c>
      <c r="N29" s="607">
        <v>13.603616</v>
      </c>
      <c r="O29" s="607">
        <v>13.265268</v>
      </c>
      <c r="P29" s="607">
        <v>14.049808</v>
      </c>
      <c r="Q29" s="607">
        <v>14.806537</v>
      </c>
      <c r="R29" s="607">
        <v>15.3148</v>
      </c>
      <c r="S29" s="607">
        <v>16.02551</v>
      </c>
      <c r="T29" s="607">
        <v>18.158588</v>
      </c>
      <c r="U29" s="607">
        <v>20.110804</v>
      </c>
      <c r="V29" s="608">
        <f t="shared" si="0"/>
        <v>10.750924025590521</v>
      </c>
    </row>
    <row r="30" spans="1:22" ht="12.75" customHeight="1">
      <c r="A30" s="599"/>
      <c r="B30" s="594">
        <v>22</v>
      </c>
      <c r="C30" s="600"/>
      <c r="D30" s="763" t="s">
        <v>36</v>
      </c>
      <c r="E30" s="601" t="s">
        <v>190</v>
      </c>
      <c r="F30" s="602">
        <v>20.55</v>
      </c>
      <c r="G30" s="603">
        <v>18.457115</v>
      </c>
      <c r="H30" s="603">
        <v>17.33008</v>
      </c>
      <c r="I30" s="603">
        <v>17.483347</v>
      </c>
      <c r="J30" s="603">
        <v>18.418892</v>
      </c>
      <c r="K30" s="603">
        <v>19.485333</v>
      </c>
      <c r="L30" s="603">
        <v>21.619524</v>
      </c>
      <c r="M30" s="603">
        <v>23.631886</v>
      </c>
      <c r="N30" s="603">
        <v>19.012379</v>
      </c>
      <c r="O30" s="603">
        <v>17.348392</v>
      </c>
      <c r="P30" s="603">
        <v>18.712894</v>
      </c>
      <c r="Q30" s="603">
        <v>19.087098</v>
      </c>
      <c r="R30" s="603">
        <v>18.329205</v>
      </c>
      <c r="S30" s="603">
        <v>17.781144</v>
      </c>
      <c r="T30" s="603">
        <v>18.662723</v>
      </c>
      <c r="U30" s="603">
        <v>18.444836</v>
      </c>
      <c r="V30" s="604">
        <f t="shared" si="0"/>
        <v>-1.1674984406080569</v>
      </c>
    </row>
    <row r="31" spans="1:22" ht="12.75" customHeight="1">
      <c r="A31" s="599"/>
      <c r="B31" s="594">
        <v>23</v>
      </c>
      <c r="C31" s="605"/>
      <c r="D31" s="764" t="s">
        <v>44</v>
      </c>
      <c r="E31" s="606" t="s">
        <v>182</v>
      </c>
      <c r="F31" s="609">
        <v>13.345671</v>
      </c>
      <c r="G31" s="609">
        <v>12.7</v>
      </c>
      <c r="H31" s="609">
        <v>11.83</v>
      </c>
      <c r="I31" s="609">
        <v>12.226719</v>
      </c>
      <c r="J31" s="607">
        <v>13.658899</v>
      </c>
      <c r="K31" s="607">
        <v>14.270558</v>
      </c>
      <c r="L31" s="607">
        <v>15.073202</v>
      </c>
      <c r="M31" s="607">
        <v>16.525385</v>
      </c>
      <c r="N31" s="607">
        <v>16.361877</v>
      </c>
      <c r="O31" s="607">
        <v>16.138377</v>
      </c>
      <c r="P31" s="607">
        <v>15.303127</v>
      </c>
      <c r="Q31" s="607">
        <v>14.325505</v>
      </c>
      <c r="R31" s="607">
        <v>12.864876</v>
      </c>
      <c r="S31" s="607">
        <v>12.470157</v>
      </c>
      <c r="T31" s="607">
        <v>15.19009</v>
      </c>
      <c r="U31" s="607">
        <v>18.089565</v>
      </c>
      <c r="V31" s="608">
        <f t="shared" si="0"/>
        <v>19.08793825448039</v>
      </c>
    </row>
    <row r="32" spans="1:22" ht="12.75" customHeight="1">
      <c r="A32" s="599"/>
      <c r="B32" s="594">
        <v>24</v>
      </c>
      <c r="C32" s="600"/>
      <c r="D32" s="763" t="s">
        <v>46</v>
      </c>
      <c r="E32" s="601" t="s">
        <v>194</v>
      </c>
      <c r="F32" s="603">
        <v>10.003007</v>
      </c>
      <c r="G32" s="603">
        <v>10.024666</v>
      </c>
      <c r="H32" s="603">
        <v>9.605711</v>
      </c>
      <c r="I32" s="603">
        <v>9.707275</v>
      </c>
      <c r="J32" s="603">
        <v>10.729377</v>
      </c>
      <c r="K32" s="603">
        <v>11.128731</v>
      </c>
      <c r="L32" s="603">
        <v>12.142226</v>
      </c>
      <c r="M32" s="603">
        <v>13.145027</v>
      </c>
      <c r="N32" s="603">
        <v>13.434694</v>
      </c>
      <c r="O32" s="603">
        <v>12.601887</v>
      </c>
      <c r="P32" s="603">
        <v>12.860904</v>
      </c>
      <c r="Q32" s="603">
        <v>14.871299</v>
      </c>
      <c r="R32" s="603">
        <v>14.850815</v>
      </c>
      <c r="S32" s="603">
        <v>15.271303</v>
      </c>
      <c r="T32" s="603">
        <v>15.944624</v>
      </c>
      <c r="U32" s="603">
        <v>16.417809</v>
      </c>
      <c r="V32" s="604">
        <f t="shared" si="0"/>
        <v>2.967677381417076</v>
      </c>
    </row>
    <row r="33" spans="1:22" ht="12.75" customHeight="1">
      <c r="A33" s="599"/>
      <c r="B33" s="594">
        <v>25</v>
      </c>
      <c r="C33" s="605"/>
      <c r="D33" s="764" t="s">
        <v>337</v>
      </c>
      <c r="E33" s="606" t="s">
        <v>186</v>
      </c>
      <c r="F33" s="607">
        <v>9.824979</v>
      </c>
      <c r="G33" s="607">
        <v>9.37111</v>
      </c>
      <c r="H33" s="607">
        <v>8.78972</v>
      </c>
      <c r="I33" s="607">
        <v>9.365984</v>
      </c>
      <c r="J33" s="607">
        <v>9.764527</v>
      </c>
      <c r="K33" s="607">
        <v>10.574554</v>
      </c>
      <c r="L33" s="607">
        <v>11.874542</v>
      </c>
      <c r="M33" s="607">
        <v>12.690114</v>
      </c>
      <c r="N33" s="607">
        <v>12.782352</v>
      </c>
      <c r="O33" s="607">
        <v>12.178559</v>
      </c>
      <c r="P33" s="607">
        <v>12.88417</v>
      </c>
      <c r="Q33" s="607">
        <v>13.528395</v>
      </c>
      <c r="R33" s="607">
        <v>13.675318</v>
      </c>
      <c r="S33" s="607">
        <v>13.482676</v>
      </c>
      <c r="T33" s="607">
        <v>14.739057</v>
      </c>
      <c r="U33" s="607">
        <v>15.581451</v>
      </c>
      <c r="V33" s="608">
        <f t="shared" si="0"/>
        <v>5.715385997896604</v>
      </c>
    </row>
    <row r="34" spans="1:22" ht="12.75" customHeight="1">
      <c r="A34" s="599"/>
      <c r="B34" s="594">
        <v>26</v>
      </c>
      <c r="C34" s="600"/>
      <c r="D34" s="763" t="s">
        <v>52</v>
      </c>
      <c r="E34" s="601" t="s">
        <v>187</v>
      </c>
      <c r="F34" s="602">
        <v>9.36482</v>
      </c>
      <c r="G34" s="603">
        <v>9.825314</v>
      </c>
      <c r="H34" s="603">
        <v>10.300188</v>
      </c>
      <c r="I34" s="603">
        <v>11.409942</v>
      </c>
      <c r="J34" s="603">
        <v>11.92964</v>
      </c>
      <c r="K34" s="603">
        <v>12.606623</v>
      </c>
      <c r="L34" s="603">
        <v>13.035622</v>
      </c>
      <c r="M34" s="603">
        <v>13.56862</v>
      </c>
      <c r="N34" s="603">
        <v>12.753604</v>
      </c>
      <c r="O34" s="603">
        <v>11.600675</v>
      </c>
      <c r="P34" s="603">
        <v>12.022663</v>
      </c>
      <c r="Q34" s="603">
        <v>12.759548</v>
      </c>
      <c r="R34" s="603">
        <v>12.522551</v>
      </c>
      <c r="S34" s="603">
        <v>12.871054</v>
      </c>
      <c r="T34" s="603">
        <v>13.697196</v>
      </c>
      <c r="U34" s="603">
        <v>14.360396</v>
      </c>
      <c r="V34" s="604">
        <f t="shared" si="0"/>
        <v>4.841866904729983</v>
      </c>
    </row>
    <row r="35" spans="1:22" ht="12.75" customHeight="1">
      <c r="A35" s="599"/>
      <c r="B35" s="594">
        <v>27</v>
      </c>
      <c r="C35" s="605"/>
      <c r="D35" s="764" t="s">
        <v>63</v>
      </c>
      <c r="E35" s="606" t="s">
        <v>184</v>
      </c>
      <c r="F35" s="609">
        <v>6.163901</v>
      </c>
      <c r="G35" s="607">
        <v>6.538203</v>
      </c>
      <c r="H35" s="607">
        <v>6.473565</v>
      </c>
      <c r="I35" s="607">
        <v>6.78564</v>
      </c>
      <c r="J35" s="607">
        <v>7.520464</v>
      </c>
      <c r="K35" s="607">
        <v>9.13469</v>
      </c>
      <c r="L35" s="607">
        <v>9.41482</v>
      </c>
      <c r="M35" s="607">
        <v>9.919361</v>
      </c>
      <c r="N35" s="607">
        <v>10.173902</v>
      </c>
      <c r="O35" s="607">
        <v>9.115138</v>
      </c>
      <c r="P35" s="607">
        <v>8.73308</v>
      </c>
      <c r="Q35" s="607">
        <v>9.509911</v>
      </c>
      <c r="R35" s="607">
        <v>9.613912</v>
      </c>
      <c r="S35" s="607">
        <v>9.69336</v>
      </c>
      <c r="T35" s="607">
        <v>10.481554</v>
      </c>
      <c r="U35" s="607">
        <v>12.26276</v>
      </c>
      <c r="V35" s="608">
        <f t="shared" si="0"/>
        <v>16.993720587615172</v>
      </c>
    </row>
    <row r="36" spans="1:22" ht="12.75" customHeight="1">
      <c r="A36" s="599"/>
      <c r="B36" s="594">
        <v>28</v>
      </c>
      <c r="C36" s="600"/>
      <c r="D36" s="763" t="s">
        <v>405</v>
      </c>
      <c r="E36" s="601" t="s">
        <v>188</v>
      </c>
      <c r="F36" s="603">
        <v>9.334942</v>
      </c>
      <c r="G36" s="603">
        <v>8.949351</v>
      </c>
      <c r="H36" s="603">
        <v>9.183176</v>
      </c>
      <c r="I36" s="603">
        <v>9.124014</v>
      </c>
      <c r="J36" s="603">
        <v>9.326911</v>
      </c>
      <c r="K36" s="603">
        <v>9.740738</v>
      </c>
      <c r="L36" s="603">
        <v>9.926252</v>
      </c>
      <c r="M36" s="603">
        <v>10.381225</v>
      </c>
      <c r="N36" s="603">
        <v>10.364736</v>
      </c>
      <c r="O36" s="603">
        <v>9.813088</v>
      </c>
      <c r="P36" s="603">
        <v>9.588191</v>
      </c>
      <c r="Q36" s="603">
        <v>10.405876</v>
      </c>
      <c r="R36" s="603">
        <v>11.178378</v>
      </c>
      <c r="S36" s="603">
        <v>11.540175</v>
      </c>
      <c r="T36" s="603">
        <v>11.655818</v>
      </c>
      <c r="U36" s="603">
        <v>12.013248</v>
      </c>
      <c r="V36" s="604">
        <f t="shared" si="0"/>
        <v>3.066537243460729</v>
      </c>
    </row>
    <row r="37" spans="1:22" ht="12.75" customHeight="1">
      <c r="A37" s="599"/>
      <c r="B37" s="594">
        <v>29</v>
      </c>
      <c r="C37" s="605"/>
      <c r="D37" s="764" t="s">
        <v>47</v>
      </c>
      <c r="E37" s="606" t="s">
        <v>170</v>
      </c>
      <c r="F37" s="607">
        <v>5.55</v>
      </c>
      <c r="G37" s="607">
        <v>6.08</v>
      </c>
      <c r="H37" s="607">
        <v>6.290946</v>
      </c>
      <c r="I37" s="609">
        <v>7.431729</v>
      </c>
      <c r="J37" s="607">
        <v>9.573385</v>
      </c>
      <c r="K37" s="607">
        <v>10.721313</v>
      </c>
      <c r="L37" s="607">
        <v>11.513003</v>
      </c>
      <c r="M37" s="607">
        <v>12.359044</v>
      </c>
      <c r="N37" s="607">
        <v>12.586897</v>
      </c>
      <c r="O37" s="607">
        <v>11.601652</v>
      </c>
      <c r="P37" s="607">
        <v>11.514436</v>
      </c>
      <c r="Q37" s="607">
        <v>11.724179</v>
      </c>
      <c r="R37" s="607">
        <v>10.774119</v>
      </c>
      <c r="S37" s="607">
        <v>10.950045</v>
      </c>
      <c r="T37" s="607">
        <v>11.129966</v>
      </c>
      <c r="U37" s="607">
        <v>11.867665</v>
      </c>
      <c r="V37" s="608">
        <f t="shared" si="0"/>
        <v>6.628043607680382</v>
      </c>
    </row>
    <row r="38" spans="1:22" ht="12.75" customHeight="1">
      <c r="A38" s="599"/>
      <c r="B38" s="594">
        <v>30</v>
      </c>
      <c r="C38" s="600"/>
      <c r="D38" s="763" t="s">
        <v>590</v>
      </c>
      <c r="E38" s="601" t="s">
        <v>176</v>
      </c>
      <c r="F38" s="602">
        <v>4.33</v>
      </c>
      <c r="G38" s="602">
        <v>4.71</v>
      </c>
      <c r="H38" s="602">
        <v>4.94</v>
      </c>
      <c r="I38" s="602">
        <v>5.17</v>
      </c>
      <c r="J38" s="603">
        <v>6.091886</v>
      </c>
      <c r="K38" s="603">
        <v>7.080325</v>
      </c>
      <c r="L38" s="603">
        <v>8.116876</v>
      </c>
      <c r="M38" s="603">
        <v>9.228796</v>
      </c>
      <c r="N38" s="603">
        <v>9.482609</v>
      </c>
      <c r="O38" s="603">
        <v>8.333376</v>
      </c>
      <c r="P38" s="603">
        <v>8.727842</v>
      </c>
      <c r="Q38" s="603">
        <v>9.352979</v>
      </c>
      <c r="R38" s="603">
        <v>9.605537</v>
      </c>
      <c r="S38" s="603">
        <v>10.695554</v>
      </c>
      <c r="T38" s="603">
        <v>10.601678</v>
      </c>
      <c r="U38" s="603">
        <v>11.218336</v>
      </c>
      <c r="V38" s="604">
        <f t="shared" si="0"/>
        <v>5.81660752194135</v>
      </c>
    </row>
    <row r="39" spans="1:22" ht="12.75" customHeight="1">
      <c r="A39" s="599"/>
      <c r="B39" s="594">
        <v>31</v>
      </c>
      <c r="C39" s="605"/>
      <c r="D39" s="764" t="s">
        <v>53</v>
      </c>
      <c r="E39" s="606" t="s">
        <v>184</v>
      </c>
      <c r="F39" s="607">
        <v>5.367078</v>
      </c>
      <c r="G39" s="607">
        <v>6.034975</v>
      </c>
      <c r="H39" s="607">
        <v>6.911906</v>
      </c>
      <c r="I39" s="607">
        <v>7.476345</v>
      </c>
      <c r="J39" s="607">
        <v>7.99246</v>
      </c>
      <c r="K39" s="607">
        <v>8.448606</v>
      </c>
      <c r="L39" s="607">
        <v>8.606639</v>
      </c>
      <c r="M39" s="607">
        <v>9.036809</v>
      </c>
      <c r="N39" s="607">
        <v>8.99106</v>
      </c>
      <c r="O39" s="607">
        <v>9.041864</v>
      </c>
      <c r="P39" s="607">
        <v>8.593666</v>
      </c>
      <c r="Q39" s="607">
        <v>9.383242</v>
      </c>
      <c r="R39" s="607">
        <v>9.19384</v>
      </c>
      <c r="S39" s="607">
        <v>9.774636</v>
      </c>
      <c r="T39" s="607">
        <v>10.159028</v>
      </c>
      <c r="U39" s="607">
        <v>11.113404</v>
      </c>
      <c r="V39" s="608">
        <f t="shared" si="0"/>
        <v>9.394363319010452</v>
      </c>
    </row>
    <row r="40" spans="1:22" ht="12.75" customHeight="1">
      <c r="A40" s="599"/>
      <c r="B40" s="594">
        <v>32</v>
      </c>
      <c r="C40" s="600"/>
      <c r="D40" s="763" t="s">
        <v>293</v>
      </c>
      <c r="E40" s="601" t="s">
        <v>187</v>
      </c>
      <c r="F40" s="603">
        <v>5.981607</v>
      </c>
      <c r="G40" s="603">
        <v>6.507569</v>
      </c>
      <c r="H40" s="603">
        <v>6.971884</v>
      </c>
      <c r="I40" s="603">
        <v>8.156658</v>
      </c>
      <c r="J40" s="603">
        <v>8.532054</v>
      </c>
      <c r="K40" s="603">
        <v>8.931295</v>
      </c>
      <c r="L40" s="603">
        <v>8.860913</v>
      </c>
      <c r="M40" s="603">
        <v>9.085224</v>
      </c>
      <c r="N40" s="603">
        <v>9.556116</v>
      </c>
      <c r="O40" s="603">
        <v>9.108579</v>
      </c>
      <c r="P40" s="603">
        <v>9.367983</v>
      </c>
      <c r="Q40" s="603">
        <v>9.892302</v>
      </c>
      <c r="R40" s="603">
        <v>8.836239</v>
      </c>
      <c r="S40" s="603">
        <v>9.619977</v>
      </c>
      <c r="T40" s="603">
        <v>10.053021</v>
      </c>
      <c r="U40" s="603">
        <v>10.561246</v>
      </c>
      <c r="V40" s="604">
        <f t="shared" si="0"/>
        <v>5.055445522296239</v>
      </c>
    </row>
    <row r="41" spans="1:22" ht="12.75" customHeight="1">
      <c r="A41" s="593"/>
      <c r="B41" s="594">
        <v>33</v>
      </c>
      <c r="C41" s="605"/>
      <c r="D41" s="764" t="s">
        <v>49</v>
      </c>
      <c r="E41" s="606" t="s">
        <v>186</v>
      </c>
      <c r="F41" s="607">
        <v>7.977651</v>
      </c>
      <c r="G41" s="607">
        <v>7.5217</v>
      </c>
      <c r="H41" s="607">
        <v>7.095979</v>
      </c>
      <c r="I41" s="607">
        <v>7.417951</v>
      </c>
      <c r="J41" s="607">
        <v>8.65115</v>
      </c>
      <c r="K41" s="607">
        <v>9.248485</v>
      </c>
      <c r="L41" s="607">
        <v>10.020611</v>
      </c>
      <c r="M41" s="607">
        <v>10.270885</v>
      </c>
      <c r="N41" s="607">
        <v>9.876704</v>
      </c>
      <c r="O41" s="607">
        <v>8.878715</v>
      </c>
      <c r="P41" s="607">
        <v>9.138065</v>
      </c>
      <c r="Q41" s="607">
        <v>9.536</v>
      </c>
      <c r="R41" s="607">
        <v>9.678112</v>
      </c>
      <c r="S41" s="607">
        <v>9.545927</v>
      </c>
      <c r="T41" s="607">
        <v>9.689254</v>
      </c>
      <c r="U41" s="607">
        <v>10.486576</v>
      </c>
      <c r="V41" s="608">
        <f t="shared" si="0"/>
        <v>8.228930730890099</v>
      </c>
    </row>
    <row r="42" spans="1:22" ht="12.75" customHeight="1">
      <c r="A42" s="599"/>
      <c r="B42" s="594">
        <v>34</v>
      </c>
      <c r="C42" s="600"/>
      <c r="D42" s="763" t="s">
        <v>57</v>
      </c>
      <c r="E42" s="601" t="s">
        <v>187</v>
      </c>
      <c r="F42" s="603">
        <v>9.116799</v>
      </c>
      <c r="G42" s="603">
        <v>9.091368</v>
      </c>
      <c r="H42" s="603">
        <v>8.772424</v>
      </c>
      <c r="I42" s="602">
        <v>8.937898</v>
      </c>
      <c r="J42" s="603">
        <v>9.218034</v>
      </c>
      <c r="K42" s="603">
        <v>9.685173</v>
      </c>
      <c r="L42" s="603">
        <v>9.967227</v>
      </c>
      <c r="M42" s="603">
        <v>10.042597</v>
      </c>
      <c r="N42" s="603">
        <v>9.978939</v>
      </c>
      <c r="O42" s="603">
        <v>8.926686</v>
      </c>
      <c r="P42" s="603">
        <v>9.280888</v>
      </c>
      <c r="Q42" s="603">
        <v>10.339466</v>
      </c>
      <c r="R42" s="603">
        <v>9.660772</v>
      </c>
      <c r="S42" s="603">
        <v>9.535454</v>
      </c>
      <c r="T42" s="603">
        <v>10.114582</v>
      </c>
      <c r="U42" s="603">
        <v>10.443929</v>
      </c>
      <c r="V42" s="604">
        <f t="shared" si="0"/>
        <v>3.2561602644577903</v>
      </c>
    </row>
    <row r="43" spans="1:22" ht="12.75" customHeight="1">
      <c r="A43" s="599"/>
      <c r="B43" s="594">
        <v>35</v>
      </c>
      <c r="C43" s="605"/>
      <c r="D43" s="764" t="s">
        <v>406</v>
      </c>
      <c r="E43" s="606" t="s">
        <v>190</v>
      </c>
      <c r="F43" s="609">
        <v>1.24</v>
      </c>
      <c r="G43" s="609">
        <v>1.13</v>
      </c>
      <c r="H43" s="607">
        <v>1.233036</v>
      </c>
      <c r="I43" s="609">
        <v>2.804012</v>
      </c>
      <c r="J43" s="607">
        <v>3.288356</v>
      </c>
      <c r="K43" s="607">
        <v>4.291288</v>
      </c>
      <c r="L43" s="607">
        <v>5.181864</v>
      </c>
      <c r="M43" s="607">
        <v>5.697002</v>
      </c>
      <c r="N43" s="607">
        <v>6.409614</v>
      </c>
      <c r="O43" s="607">
        <v>7.144249</v>
      </c>
      <c r="P43" s="607">
        <v>7.660477</v>
      </c>
      <c r="Q43" s="607">
        <v>8.410684</v>
      </c>
      <c r="R43" s="607">
        <v>8.876554</v>
      </c>
      <c r="S43" s="607">
        <v>8.953253</v>
      </c>
      <c r="T43" s="607">
        <v>8.743413</v>
      </c>
      <c r="U43" s="607">
        <v>10.396349</v>
      </c>
      <c r="V43" s="608">
        <f t="shared" si="0"/>
        <v>18.904928773237643</v>
      </c>
    </row>
    <row r="44" spans="1:22" ht="12.75" customHeight="1">
      <c r="A44" s="599"/>
      <c r="B44" s="594">
        <v>36</v>
      </c>
      <c r="C44" s="600"/>
      <c r="D44" s="763" t="s">
        <v>73</v>
      </c>
      <c r="E44" s="601" t="s">
        <v>186</v>
      </c>
      <c r="F44" s="603">
        <v>6.192399</v>
      </c>
      <c r="G44" s="603">
        <v>5.631061</v>
      </c>
      <c r="H44" s="603">
        <v>5.29097</v>
      </c>
      <c r="I44" s="602">
        <v>7.675418</v>
      </c>
      <c r="J44" s="603">
        <v>8.251945</v>
      </c>
      <c r="K44" s="603">
        <v>9.387356</v>
      </c>
      <c r="L44" s="603">
        <v>9.812815</v>
      </c>
      <c r="M44" s="603">
        <v>10.404466</v>
      </c>
      <c r="N44" s="603">
        <v>10.297756</v>
      </c>
      <c r="O44" s="603">
        <v>9.696594</v>
      </c>
      <c r="P44" s="603">
        <v>9.787419</v>
      </c>
      <c r="Q44" s="603">
        <v>9.599976</v>
      </c>
      <c r="R44" s="603">
        <v>9.257742</v>
      </c>
      <c r="S44" s="603">
        <v>9.051312</v>
      </c>
      <c r="T44" s="603">
        <v>9.417623</v>
      </c>
      <c r="U44" s="603">
        <v>10.313149</v>
      </c>
      <c r="V44" s="604">
        <f t="shared" si="0"/>
        <v>9.509044904430738</v>
      </c>
    </row>
    <row r="45" spans="1:22" ht="12.75" customHeight="1">
      <c r="A45" s="599"/>
      <c r="B45" s="594">
        <v>37</v>
      </c>
      <c r="C45" s="605"/>
      <c r="D45" s="764" t="s">
        <v>54</v>
      </c>
      <c r="E45" s="606" t="s">
        <v>172</v>
      </c>
      <c r="F45" s="609">
        <v>4.68</v>
      </c>
      <c r="G45" s="609">
        <v>4.58</v>
      </c>
      <c r="H45" s="607">
        <v>4.468821</v>
      </c>
      <c r="I45" s="607">
        <v>5.010397</v>
      </c>
      <c r="J45" s="607">
        <v>6.380372</v>
      </c>
      <c r="K45" s="607">
        <v>7.918083</v>
      </c>
      <c r="L45" s="607">
        <v>8.24592</v>
      </c>
      <c r="M45" s="607">
        <v>8.580261</v>
      </c>
      <c r="N45" s="607">
        <v>8.429082</v>
      </c>
      <c r="O45" s="607">
        <v>8.081067000000001</v>
      </c>
      <c r="P45" s="607">
        <v>8.17451</v>
      </c>
      <c r="Q45" s="607">
        <v>8.884837</v>
      </c>
      <c r="R45" s="607">
        <v>8.429843</v>
      </c>
      <c r="S45" s="607">
        <v>8.441319</v>
      </c>
      <c r="T45" s="607">
        <v>9.054848</v>
      </c>
      <c r="U45" s="607">
        <v>10.228352</v>
      </c>
      <c r="V45" s="608">
        <f t="shared" si="0"/>
        <v>12.959952502791879</v>
      </c>
    </row>
    <row r="46" spans="1:22" ht="12.75" customHeight="1">
      <c r="A46" s="599"/>
      <c r="B46" s="594">
        <v>38</v>
      </c>
      <c r="C46" s="600"/>
      <c r="D46" s="763" t="s">
        <v>55</v>
      </c>
      <c r="E46" s="601" t="s">
        <v>184</v>
      </c>
      <c r="F46" s="602">
        <v>7.488917</v>
      </c>
      <c r="G46" s="603">
        <v>7.706373</v>
      </c>
      <c r="H46" s="603">
        <v>7.917886</v>
      </c>
      <c r="I46" s="603">
        <v>8.923614</v>
      </c>
      <c r="J46" s="603">
        <v>8.796713</v>
      </c>
      <c r="K46" s="603">
        <v>9.311403</v>
      </c>
      <c r="L46" s="603">
        <v>9.055954</v>
      </c>
      <c r="M46" s="603">
        <v>9.133991</v>
      </c>
      <c r="N46" s="603">
        <v>9.576194</v>
      </c>
      <c r="O46" s="603">
        <v>9.091791</v>
      </c>
      <c r="P46" s="603">
        <v>8.562586</v>
      </c>
      <c r="Q46" s="603">
        <v>8.606497</v>
      </c>
      <c r="R46" s="603">
        <v>8.916094</v>
      </c>
      <c r="S46" s="603">
        <v>9.114226</v>
      </c>
      <c r="T46" s="603">
        <v>9.691074</v>
      </c>
      <c r="U46" s="603">
        <v>10.180105</v>
      </c>
      <c r="V46" s="604">
        <f t="shared" si="0"/>
        <v>5.0462002457106365</v>
      </c>
    </row>
    <row r="47" spans="1:22" ht="12.75" customHeight="1">
      <c r="A47" s="599"/>
      <c r="B47" s="594">
        <v>39</v>
      </c>
      <c r="C47" s="605"/>
      <c r="D47" s="764" t="s">
        <v>58</v>
      </c>
      <c r="E47" s="606" t="s">
        <v>190</v>
      </c>
      <c r="F47" s="609">
        <v>6.02</v>
      </c>
      <c r="G47" s="607">
        <v>7.131604</v>
      </c>
      <c r="H47" s="607">
        <v>7.79366</v>
      </c>
      <c r="I47" s="607">
        <v>8.730438</v>
      </c>
      <c r="J47" s="607">
        <v>8.94488</v>
      </c>
      <c r="K47" s="607">
        <v>9.085452</v>
      </c>
      <c r="L47" s="607">
        <v>9.692652</v>
      </c>
      <c r="M47" s="607">
        <v>9.912338</v>
      </c>
      <c r="N47" s="607">
        <v>9.264056</v>
      </c>
      <c r="O47" s="607">
        <v>8.293278</v>
      </c>
      <c r="P47" s="607">
        <v>8.295375</v>
      </c>
      <c r="Q47" s="607">
        <v>9.061749</v>
      </c>
      <c r="R47" s="607">
        <v>9.175619</v>
      </c>
      <c r="S47" s="607">
        <v>8.983694</v>
      </c>
      <c r="T47" s="607">
        <v>8.984285</v>
      </c>
      <c r="U47" s="607">
        <v>9.638763</v>
      </c>
      <c r="V47" s="608">
        <f t="shared" si="0"/>
        <v>7.2846976693192715</v>
      </c>
    </row>
    <row r="48" spans="1:22" ht="12.75" customHeight="1">
      <c r="A48" s="599"/>
      <c r="B48" s="594">
        <v>40</v>
      </c>
      <c r="C48" s="723"/>
      <c r="D48" s="765" t="s">
        <v>591</v>
      </c>
      <c r="E48" s="724" t="s">
        <v>177</v>
      </c>
      <c r="F48" s="726"/>
      <c r="G48" s="726">
        <v>1.945956</v>
      </c>
      <c r="H48" s="726">
        <v>2.029101</v>
      </c>
      <c r="I48" s="726">
        <v>2.246017</v>
      </c>
      <c r="J48" s="726">
        <v>2.600407</v>
      </c>
      <c r="K48" s="726">
        <v>2.977066</v>
      </c>
      <c r="L48" s="726">
        <v>3.49835</v>
      </c>
      <c r="M48" s="726">
        <v>4.937757</v>
      </c>
      <c r="N48" s="726">
        <v>5.063308</v>
      </c>
      <c r="O48" s="726">
        <v>4.480734</v>
      </c>
      <c r="P48" s="726">
        <v>4.916956</v>
      </c>
      <c r="Q48" s="726">
        <v>5.028201</v>
      </c>
      <c r="R48" s="726">
        <v>7.088515</v>
      </c>
      <c r="S48" s="726">
        <v>7.607344</v>
      </c>
      <c r="T48" s="726">
        <v>8.283685</v>
      </c>
      <c r="U48" s="726">
        <v>9.274287</v>
      </c>
      <c r="V48" s="725">
        <f t="shared" si="0"/>
        <v>11.958470173600261</v>
      </c>
    </row>
    <row r="49" spans="1:22" s="610" customFormat="1" ht="12.75" customHeight="1">
      <c r="A49" s="599"/>
      <c r="B49" s="594">
        <v>41</v>
      </c>
      <c r="C49" s="605"/>
      <c r="D49" s="764" t="s">
        <v>70</v>
      </c>
      <c r="E49" s="606" t="s">
        <v>187</v>
      </c>
      <c r="F49" s="609">
        <v>8.720628</v>
      </c>
      <c r="G49" s="607">
        <v>8.987563</v>
      </c>
      <c r="H49" s="607">
        <v>8.805312</v>
      </c>
      <c r="I49" s="607">
        <v>8.657258</v>
      </c>
      <c r="J49" s="607">
        <v>8.370479</v>
      </c>
      <c r="K49" s="607">
        <v>8.783376</v>
      </c>
      <c r="L49" s="607">
        <v>8.526646</v>
      </c>
      <c r="M49" s="607">
        <v>8.325011</v>
      </c>
      <c r="N49" s="607">
        <v>8.052428</v>
      </c>
      <c r="O49" s="607">
        <v>6.940588</v>
      </c>
      <c r="P49" s="607">
        <v>7.191807</v>
      </c>
      <c r="Q49" s="607">
        <v>8.50726</v>
      </c>
      <c r="R49" s="607">
        <v>8.384076</v>
      </c>
      <c r="S49" s="607">
        <v>8.565615</v>
      </c>
      <c r="T49" s="607">
        <v>9.054542</v>
      </c>
      <c r="U49" s="607">
        <v>8.997905</v>
      </c>
      <c r="V49" s="608">
        <f t="shared" si="0"/>
        <v>-0.6255092747927051</v>
      </c>
    </row>
    <row r="50" spans="1:22" s="610" customFormat="1" ht="12.75" customHeight="1">
      <c r="A50" s="599"/>
      <c r="B50" s="594">
        <v>42</v>
      </c>
      <c r="C50" s="600"/>
      <c r="D50" s="763" t="s">
        <v>62</v>
      </c>
      <c r="E50" s="601" t="s">
        <v>190</v>
      </c>
      <c r="F50" s="602">
        <v>4.12</v>
      </c>
      <c r="G50" s="603">
        <v>4.117306</v>
      </c>
      <c r="H50" s="603">
        <v>4.156789</v>
      </c>
      <c r="I50" s="603">
        <v>5.243913</v>
      </c>
      <c r="J50" s="603">
        <v>5.795174</v>
      </c>
      <c r="K50" s="603">
        <v>5.756253</v>
      </c>
      <c r="L50" s="603">
        <v>6.26828</v>
      </c>
      <c r="M50" s="603">
        <v>7.006801</v>
      </c>
      <c r="N50" s="603">
        <v>6.820656</v>
      </c>
      <c r="O50" s="603">
        <v>6.689065</v>
      </c>
      <c r="P50" s="603">
        <v>6.839235</v>
      </c>
      <c r="Q50" s="603">
        <v>8.553639</v>
      </c>
      <c r="R50" s="603">
        <v>8.158682</v>
      </c>
      <c r="S50" s="603">
        <v>8.375865</v>
      </c>
      <c r="T50" s="603">
        <v>8.453013</v>
      </c>
      <c r="U50" s="603">
        <v>8.729353</v>
      </c>
      <c r="V50" s="604">
        <f t="shared" si="0"/>
        <v>3.269130190619606</v>
      </c>
    </row>
    <row r="51" spans="1:22" s="610" customFormat="1" ht="12.75" customHeight="1">
      <c r="A51" s="599"/>
      <c r="B51" s="594">
        <v>43</v>
      </c>
      <c r="C51" s="605"/>
      <c r="D51" s="764" t="s">
        <v>60</v>
      </c>
      <c r="E51" s="606" t="s">
        <v>184</v>
      </c>
      <c r="F51" s="607">
        <v>6.805363</v>
      </c>
      <c r="G51" s="607">
        <v>7.242716</v>
      </c>
      <c r="H51" s="607">
        <v>7.767289</v>
      </c>
      <c r="I51" s="607">
        <v>8.115317</v>
      </c>
      <c r="J51" s="607">
        <v>8.55729</v>
      </c>
      <c r="K51" s="607">
        <v>8.775415</v>
      </c>
      <c r="L51" s="607">
        <v>8.820457</v>
      </c>
      <c r="M51" s="607">
        <v>8.725906</v>
      </c>
      <c r="N51" s="607">
        <v>8.135186</v>
      </c>
      <c r="O51" s="607">
        <v>7.21336</v>
      </c>
      <c r="P51" s="607">
        <v>6.521758</v>
      </c>
      <c r="Q51" s="607">
        <v>6.858264</v>
      </c>
      <c r="R51" s="607">
        <v>7.150034</v>
      </c>
      <c r="S51" s="607">
        <v>7.358088</v>
      </c>
      <c r="T51" s="607">
        <v>7.709005</v>
      </c>
      <c r="U51" s="607">
        <v>8.710021</v>
      </c>
      <c r="V51" s="608">
        <f t="shared" si="0"/>
        <v>12.9850220618614</v>
      </c>
    </row>
    <row r="52" spans="1:22" s="610" customFormat="1" ht="12.75" customHeight="1">
      <c r="A52" s="599"/>
      <c r="B52" s="594">
        <v>44</v>
      </c>
      <c r="C52" s="600"/>
      <c r="D52" s="763" t="s">
        <v>96</v>
      </c>
      <c r="E52" s="601" t="s">
        <v>188</v>
      </c>
      <c r="F52" s="602">
        <v>5.915177</v>
      </c>
      <c r="G52" s="603">
        <v>6.047065</v>
      </c>
      <c r="H52" s="603">
        <v>5.724567</v>
      </c>
      <c r="I52" s="603">
        <v>5.858464</v>
      </c>
      <c r="J52" s="603">
        <v>6.124793</v>
      </c>
      <c r="K52" s="603">
        <v>6.462513</v>
      </c>
      <c r="L52" s="603">
        <v>6.661182</v>
      </c>
      <c r="M52" s="603">
        <v>7.192586</v>
      </c>
      <c r="N52" s="603">
        <v>7.796744</v>
      </c>
      <c r="O52" s="603">
        <v>7.572833</v>
      </c>
      <c r="P52" s="603">
        <v>7.793437</v>
      </c>
      <c r="Q52" s="603">
        <v>8.318143</v>
      </c>
      <c r="R52" s="603">
        <v>8.366503</v>
      </c>
      <c r="S52" s="603">
        <v>8.500937</v>
      </c>
      <c r="T52" s="603">
        <v>8.399557</v>
      </c>
      <c r="U52" s="603">
        <v>8.635079</v>
      </c>
      <c r="V52" s="604">
        <f t="shared" si="0"/>
        <v>2.803981209961421</v>
      </c>
    </row>
    <row r="53" spans="1:22" s="610" customFormat="1" ht="12.75" customHeight="1">
      <c r="A53" s="599"/>
      <c r="B53" s="594">
        <v>45</v>
      </c>
      <c r="C53" s="605"/>
      <c r="D53" s="764" t="s">
        <v>71</v>
      </c>
      <c r="E53" s="606" t="s">
        <v>186</v>
      </c>
      <c r="F53" s="727">
        <v>2.090644</v>
      </c>
      <c r="G53" s="727">
        <v>1.78212</v>
      </c>
      <c r="H53" s="727">
        <v>1.579812</v>
      </c>
      <c r="I53" s="727">
        <v>1.648393</v>
      </c>
      <c r="J53" s="727">
        <v>3.294082</v>
      </c>
      <c r="K53" s="727">
        <v>5.002998</v>
      </c>
      <c r="L53" s="727">
        <v>6.013186</v>
      </c>
      <c r="M53" s="727">
        <v>6.306353</v>
      </c>
      <c r="N53" s="727">
        <v>6.615751</v>
      </c>
      <c r="O53" s="727">
        <v>6.767703</v>
      </c>
      <c r="P53" s="727">
        <v>7.254898</v>
      </c>
      <c r="Q53" s="727">
        <v>7.098842</v>
      </c>
      <c r="R53" s="607">
        <v>7.082928</v>
      </c>
      <c r="S53" s="607">
        <v>6.713723</v>
      </c>
      <c r="T53" s="607">
        <v>7.273504</v>
      </c>
      <c r="U53" s="607">
        <v>8.508934</v>
      </c>
      <c r="V53" s="608">
        <f t="shared" si="0"/>
        <v>16.985348464783968</v>
      </c>
    </row>
    <row r="54" spans="1:22" s="610" customFormat="1" ht="12.75" customHeight="1">
      <c r="A54" s="599"/>
      <c r="B54" s="594">
        <v>46</v>
      </c>
      <c r="C54" s="600"/>
      <c r="D54" s="763" t="s">
        <v>59</v>
      </c>
      <c r="E54" s="601" t="s">
        <v>188</v>
      </c>
      <c r="F54" s="728">
        <v>6.329034</v>
      </c>
      <c r="G54" s="603">
        <v>5.831809</v>
      </c>
      <c r="H54" s="603">
        <v>5.360548</v>
      </c>
      <c r="I54" s="602">
        <v>5.234112</v>
      </c>
      <c r="J54" s="603">
        <v>5.604981</v>
      </c>
      <c r="K54" s="603">
        <v>5.699914</v>
      </c>
      <c r="L54" s="603">
        <v>5.958171</v>
      </c>
      <c r="M54" s="603">
        <v>6.804131</v>
      </c>
      <c r="N54" s="603">
        <v>6.810024</v>
      </c>
      <c r="O54" s="603">
        <v>7.134865</v>
      </c>
      <c r="P54" s="603">
        <v>7.337492</v>
      </c>
      <c r="Q54" s="603">
        <v>7.223736</v>
      </c>
      <c r="R54" s="603">
        <v>8.172207</v>
      </c>
      <c r="S54" s="603">
        <v>8.212427</v>
      </c>
      <c r="T54" s="603">
        <v>8.126237</v>
      </c>
      <c r="U54" s="729">
        <v>8.190322</v>
      </c>
      <c r="V54" s="604">
        <f t="shared" si="0"/>
        <v>0.7886183974206205</v>
      </c>
    </row>
    <row r="55" spans="1:22" s="610" customFormat="1" ht="12.75" customHeight="1">
      <c r="A55" s="599"/>
      <c r="B55" s="594">
        <v>47</v>
      </c>
      <c r="C55" s="605"/>
      <c r="D55" s="764" t="s">
        <v>72</v>
      </c>
      <c r="E55" s="606" t="s">
        <v>193</v>
      </c>
      <c r="F55" s="607">
        <v>2.731637</v>
      </c>
      <c r="G55" s="607">
        <v>2.682511</v>
      </c>
      <c r="H55" s="607">
        <v>2.573799</v>
      </c>
      <c r="I55" s="607">
        <v>2.605946</v>
      </c>
      <c r="J55" s="607">
        <v>2.702046</v>
      </c>
      <c r="K55" s="607">
        <v>3.108271</v>
      </c>
      <c r="L55" s="607">
        <v>3.402743</v>
      </c>
      <c r="M55" s="607">
        <v>3.98686</v>
      </c>
      <c r="N55" s="607">
        <v>4.534829</v>
      </c>
      <c r="O55" s="607">
        <v>4.508533</v>
      </c>
      <c r="P55" s="607">
        <v>5.279716</v>
      </c>
      <c r="Q55" s="607">
        <v>6.0045</v>
      </c>
      <c r="R55" s="607">
        <v>6.051081</v>
      </c>
      <c r="S55" s="607">
        <v>6.374045</v>
      </c>
      <c r="T55" s="607">
        <v>6.932614</v>
      </c>
      <c r="U55" s="607">
        <v>8.088907</v>
      </c>
      <c r="V55" s="608">
        <f t="shared" si="0"/>
        <v>16.679033334323833</v>
      </c>
    </row>
    <row r="56" spans="1:22" s="610" customFormat="1" ht="12.75" customHeight="1">
      <c r="A56" s="599"/>
      <c r="B56" s="594">
        <v>48</v>
      </c>
      <c r="C56" s="600"/>
      <c r="D56" s="763" t="s">
        <v>61</v>
      </c>
      <c r="E56" s="601" t="s">
        <v>188</v>
      </c>
      <c r="F56" s="613">
        <v>5.229675</v>
      </c>
      <c r="G56" s="613">
        <v>5.173496</v>
      </c>
      <c r="H56" s="613">
        <v>5.288503</v>
      </c>
      <c r="I56" s="613">
        <v>5.257909</v>
      </c>
      <c r="J56" s="613">
        <v>5.56309</v>
      </c>
      <c r="K56" s="613">
        <v>5.747415</v>
      </c>
      <c r="L56" s="613">
        <v>5.89907</v>
      </c>
      <c r="M56" s="613">
        <v>6.111201</v>
      </c>
      <c r="N56" s="613">
        <v>6.293548</v>
      </c>
      <c r="O56" s="613">
        <v>6.227571</v>
      </c>
      <c r="P56" s="613">
        <v>6.322169</v>
      </c>
      <c r="Q56" s="613">
        <v>6.936702</v>
      </c>
      <c r="R56" s="603">
        <v>7.516594</v>
      </c>
      <c r="S56" s="603">
        <v>7.532052</v>
      </c>
      <c r="T56" s="603">
        <v>7.493147</v>
      </c>
      <c r="U56" s="603">
        <v>7.649542</v>
      </c>
      <c r="V56" s="604">
        <f t="shared" si="0"/>
        <v>2.087173786928247</v>
      </c>
    </row>
    <row r="57" spans="1:22" s="610" customFormat="1" ht="12.75" customHeight="1">
      <c r="A57" s="593"/>
      <c r="B57" s="594">
        <v>49</v>
      </c>
      <c r="C57" s="605"/>
      <c r="D57" s="764" t="s">
        <v>69</v>
      </c>
      <c r="E57" s="606" t="s">
        <v>190</v>
      </c>
      <c r="F57" s="609">
        <v>3.97</v>
      </c>
      <c r="G57" s="607">
        <v>3.905044</v>
      </c>
      <c r="H57" s="607">
        <v>4.060551</v>
      </c>
      <c r="I57" s="607">
        <v>4.777623</v>
      </c>
      <c r="J57" s="607">
        <v>5.071433</v>
      </c>
      <c r="K57" s="607">
        <v>5.169917</v>
      </c>
      <c r="L57" s="607">
        <v>5.370112</v>
      </c>
      <c r="M57" s="607">
        <v>6.051871</v>
      </c>
      <c r="N57" s="607">
        <v>6.017767</v>
      </c>
      <c r="O57" s="607">
        <v>5.902306</v>
      </c>
      <c r="P57" s="607">
        <v>6.298966</v>
      </c>
      <c r="Q57" s="607">
        <v>6.771238</v>
      </c>
      <c r="R57" s="607">
        <v>6.143531</v>
      </c>
      <c r="S57" s="607">
        <v>6.367493</v>
      </c>
      <c r="T57" s="607">
        <v>7.284298</v>
      </c>
      <c r="U57" s="607">
        <v>7.09164</v>
      </c>
      <c r="V57" s="608">
        <f t="shared" si="0"/>
        <v>-2.6448396262755836</v>
      </c>
    </row>
    <row r="58" spans="1:22" s="610" customFormat="1" ht="12.75" customHeight="1">
      <c r="A58" s="599"/>
      <c r="B58" s="594">
        <v>50</v>
      </c>
      <c r="C58" s="600"/>
      <c r="D58" s="763" t="s">
        <v>477</v>
      </c>
      <c r="E58" s="601" t="s">
        <v>185</v>
      </c>
      <c r="F58" s="603"/>
      <c r="G58" s="603"/>
      <c r="H58" s="603"/>
      <c r="I58" s="603"/>
      <c r="J58" s="603">
        <v>2.02329</v>
      </c>
      <c r="K58" s="603">
        <v>1.863086</v>
      </c>
      <c r="L58" s="603">
        <v>2.154583</v>
      </c>
      <c r="M58" s="603">
        <v>2.443184</v>
      </c>
      <c r="N58" s="603">
        <v>2.941959</v>
      </c>
      <c r="O58" s="603">
        <v>3.918897</v>
      </c>
      <c r="P58" s="603">
        <v>5.18082</v>
      </c>
      <c r="Q58" s="603">
        <v>5.883173</v>
      </c>
      <c r="R58" s="603">
        <v>6.505668</v>
      </c>
      <c r="S58" s="603">
        <v>6.776014</v>
      </c>
      <c r="T58" s="603">
        <v>6.425188</v>
      </c>
      <c r="U58" s="603">
        <v>6.9446</v>
      </c>
      <c r="V58" s="604">
        <f t="shared" si="0"/>
        <v>8.083996919623203</v>
      </c>
    </row>
    <row r="59" spans="1:22" s="610" customFormat="1" ht="12.75" customHeight="1">
      <c r="A59" s="599"/>
      <c r="B59" s="594">
        <v>51</v>
      </c>
      <c r="C59" s="605"/>
      <c r="D59" s="764" t="s">
        <v>428</v>
      </c>
      <c r="E59" s="606" t="s">
        <v>190</v>
      </c>
      <c r="F59" s="727"/>
      <c r="G59" s="727"/>
      <c r="H59" s="727">
        <v>3.384314</v>
      </c>
      <c r="I59" s="727">
        <v>3.527428</v>
      </c>
      <c r="J59" s="727">
        <v>2.863107</v>
      </c>
      <c r="K59" s="727">
        <v>3.634712</v>
      </c>
      <c r="L59" s="727">
        <v>3.954094</v>
      </c>
      <c r="M59" s="727">
        <v>4.240551</v>
      </c>
      <c r="N59" s="727">
        <v>4.342251</v>
      </c>
      <c r="O59" s="727">
        <v>4.764922</v>
      </c>
      <c r="P59" s="727">
        <v>5.454949</v>
      </c>
      <c r="Q59" s="727">
        <v>5.820813</v>
      </c>
      <c r="R59" s="607">
        <v>5.8798</v>
      </c>
      <c r="S59" s="607">
        <v>6.127221</v>
      </c>
      <c r="T59" s="607">
        <v>6.519284</v>
      </c>
      <c r="U59" s="607">
        <v>6.857829</v>
      </c>
      <c r="V59" s="608">
        <f t="shared" si="0"/>
        <v>5.192978247304453</v>
      </c>
    </row>
    <row r="60" spans="1:22" s="610" customFormat="1" ht="12.75" customHeight="1">
      <c r="A60" s="599"/>
      <c r="B60" s="594">
        <v>52</v>
      </c>
      <c r="C60" s="600"/>
      <c r="D60" s="763" t="s">
        <v>68</v>
      </c>
      <c r="E60" s="601" t="s">
        <v>184</v>
      </c>
      <c r="F60" s="613">
        <v>2.124078</v>
      </c>
      <c r="G60" s="613">
        <v>2.684215</v>
      </c>
      <c r="H60" s="613">
        <v>3.42374</v>
      </c>
      <c r="I60" s="613">
        <v>3.89377</v>
      </c>
      <c r="J60" s="613">
        <v>4.646477</v>
      </c>
      <c r="K60" s="613">
        <v>5.221406</v>
      </c>
      <c r="L60" s="613">
        <v>5.710222</v>
      </c>
      <c r="M60" s="613">
        <v>5.883855</v>
      </c>
      <c r="N60" s="613">
        <v>6.228603</v>
      </c>
      <c r="O60" s="613">
        <v>5.6152</v>
      </c>
      <c r="P60" s="613">
        <v>5.723234</v>
      </c>
      <c r="Q60" s="613">
        <v>5.767628</v>
      </c>
      <c r="R60" s="603">
        <v>5.916254</v>
      </c>
      <c r="S60" s="603">
        <v>6.125149</v>
      </c>
      <c r="T60" s="603">
        <v>6.332994</v>
      </c>
      <c r="U60" s="603">
        <v>6.781195</v>
      </c>
      <c r="V60" s="604">
        <f t="shared" si="0"/>
        <v>7.077237085650182</v>
      </c>
    </row>
    <row r="61" spans="1:23" s="610" customFormat="1" ht="12.75" customHeight="1">
      <c r="A61" s="599"/>
      <c r="B61" s="594">
        <v>53</v>
      </c>
      <c r="C61" s="605"/>
      <c r="D61" s="764" t="s">
        <v>429</v>
      </c>
      <c r="E61" s="606" t="s">
        <v>187</v>
      </c>
      <c r="F61" s="607">
        <v>4.437638</v>
      </c>
      <c r="G61" s="607">
        <v>4.387935</v>
      </c>
      <c r="H61" s="607">
        <v>4.042271</v>
      </c>
      <c r="I61" s="607">
        <v>4.100363</v>
      </c>
      <c r="J61" s="607">
        <v>4.112951</v>
      </c>
      <c r="K61" s="607">
        <v>4.415685</v>
      </c>
      <c r="L61" s="607">
        <v>4.387589</v>
      </c>
      <c r="M61" s="607">
        <v>4.718535</v>
      </c>
      <c r="N61" s="607">
        <v>4.615914</v>
      </c>
      <c r="O61" s="607">
        <v>4.541646</v>
      </c>
      <c r="P61" s="607">
        <v>5.009233</v>
      </c>
      <c r="Q61" s="607">
        <v>5.612913</v>
      </c>
      <c r="R61" s="607">
        <v>5.522467</v>
      </c>
      <c r="S61" s="607">
        <v>5.703242</v>
      </c>
      <c r="T61" s="607">
        <v>6.190189</v>
      </c>
      <c r="U61" s="607">
        <v>6.453175</v>
      </c>
      <c r="V61" s="608">
        <f t="shared" si="0"/>
        <v>4.248432479202165</v>
      </c>
      <c r="W61" s="614"/>
    </row>
    <row r="62" spans="1:23" s="610" customFormat="1" ht="12.75" customHeight="1">
      <c r="A62" s="599"/>
      <c r="B62" s="594">
        <v>54</v>
      </c>
      <c r="C62" s="600"/>
      <c r="D62" s="763" t="s">
        <v>97</v>
      </c>
      <c r="E62" s="601" t="s">
        <v>193</v>
      </c>
      <c r="F62" s="613">
        <v>4.568897</v>
      </c>
      <c r="G62" s="613">
        <v>4.579489</v>
      </c>
      <c r="H62" s="613">
        <v>4.636058</v>
      </c>
      <c r="I62" s="613">
        <v>4.635136</v>
      </c>
      <c r="J62" s="613">
        <v>4.467255</v>
      </c>
      <c r="K62" s="613">
        <v>4.754508</v>
      </c>
      <c r="L62" s="613">
        <v>5.075089</v>
      </c>
      <c r="M62" s="613">
        <v>5.470712</v>
      </c>
      <c r="N62" s="613">
        <v>5.4472</v>
      </c>
      <c r="O62" s="613">
        <v>5.062214</v>
      </c>
      <c r="P62" s="613">
        <v>5.337542</v>
      </c>
      <c r="Q62" s="613">
        <v>5.617688</v>
      </c>
      <c r="R62" s="603">
        <v>5.674221</v>
      </c>
      <c r="S62" s="603">
        <v>5.98295</v>
      </c>
      <c r="T62" s="603">
        <v>6.168868</v>
      </c>
      <c r="U62" s="603">
        <v>6.43948</v>
      </c>
      <c r="V62" s="604">
        <f t="shared" si="0"/>
        <v>4.386736756241177</v>
      </c>
      <c r="W62" s="614"/>
    </row>
    <row r="63" spans="1:23" s="610" customFormat="1" ht="12.75" customHeight="1">
      <c r="A63" s="599"/>
      <c r="B63" s="594">
        <v>55</v>
      </c>
      <c r="C63" s="676"/>
      <c r="D63" s="766" t="s">
        <v>599</v>
      </c>
      <c r="E63" s="611" t="s">
        <v>195</v>
      </c>
      <c r="F63" s="615"/>
      <c r="G63" s="616"/>
      <c r="H63" s="616"/>
      <c r="I63" s="616"/>
      <c r="J63" s="616">
        <v>3.896932</v>
      </c>
      <c r="K63" s="616">
        <v>4.082085</v>
      </c>
      <c r="L63" s="616">
        <v>4.281204</v>
      </c>
      <c r="M63" s="616">
        <v>4.354855</v>
      </c>
      <c r="N63" s="616">
        <v>4.301478</v>
      </c>
      <c r="O63" s="616">
        <v>3.688973</v>
      </c>
      <c r="P63" s="616">
        <v>4.134264</v>
      </c>
      <c r="Q63" s="616">
        <v>4.906329</v>
      </c>
      <c r="R63" s="616">
        <v>4.860183</v>
      </c>
      <c r="S63" s="616">
        <v>5.003184</v>
      </c>
      <c r="T63" s="616">
        <v>5.210658</v>
      </c>
      <c r="U63" s="616">
        <v>6.164913</v>
      </c>
      <c r="V63" s="612">
        <f t="shared" si="0"/>
        <v>18.313522015837563</v>
      </c>
      <c r="W63" s="617"/>
    </row>
    <row r="64" spans="1:23" s="610" customFormat="1" ht="12.75" customHeight="1">
      <c r="A64" s="599"/>
      <c r="C64" s="599"/>
      <c r="D64" s="618" t="s">
        <v>276</v>
      </c>
      <c r="E64" s="618"/>
      <c r="F64" s="618"/>
      <c r="G64" s="618"/>
      <c r="H64" s="618"/>
      <c r="I64" s="618"/>
      <c r="J64" s="619"/>
      <c r="K64" s="619"/>
      <c r="L64" s="619"/>
      <c r="M64" s="619"/>
      <c r="N64" s="619"/>
      <c r="O64" s="619"/>
      <c r="P64" s="619"/>
      <c r="Q64" s="619"/>
      <c r="R64" s="619"/>
      <c r="S64" s="619"/>
      <c r="T64" s="619"/>
      <c r="U64" s="619"/>
      <c r="V64" s="619"/>
      <c r="W64" s="617"/>
    </row>
    <row r="65" spans="1:23" s="610" customFormat="1" ht="22.5" customHeight="1">
      <c r="A65" s="599"/>
      <c r="D65" s="856" t="s">
        <v>544</v>
      </c>
      <c r="E65" s="856"/>
      <c r="F65" s="856"/>
      <c r="G65" s="856"/>
      <c r="H65" s="856"/>
      <c r="I65" s="856"/>
      <c r="J65" s="856"/>
      <c r="K65" s="856"/>
      <c r="L65" s="856"/>
      <c r="M65" s="856"/>
      <c r="N65" s="856"/>
      <c r="O65" s="856"/>
      <c r="P65" s="856"/>
      <c r="Q65" s="856"/>
      <c r="R65" s="856"/>
      <c r="S65" s="856"/>
      <c r="T65" s="856"/>
      <c r="U65" s="856"/>
      <c r="V65" s="856"/>
      <c r="W65" s="617"/>
    </row>
    <row r="66" spans="1:22" ht="17.25" customHeight="1">
      <c r="A66" s="599"/>
      <c r="B66" s="599"/>
      <c r="D66" s="599"/>
      <c r="E66" s="599"/>
      <c r="F66" s="599"/>
      <c r="G66" s="599"/>
      <c r="H66" s="599"/>
      <c r="I66" s="599"/>
      <c r="J66" s="599"/>
      <c r="K66" s="599"/>
      <c r="L66" s="599"/>
      <c r="M66" s="599"/>
      <c r="N66" s="599"/>
      <c r="O66" s="599"/>
      <c r="P66" s="599"/>
      <c r="Q66" s="599"/>
      <c r="R66" s="599"/>
      <c r="S66" s="599"/>
      <c r="T66" s="599"/>
      <c r="U66" s="599"/>
      <c r="V66" s="599"/>
    </row>
    <row r="67" spans="1:21" ht="24" customHeight="1">
      <c r="A67" s="599"/>
      <c r="B67" s="599"/>
      <c r="D67" s="610"/>
      <c r="E67" s="610"/>
      <c r="F67" s="610"/>
      <c r="G67" s="610"/>
      <c r="H67" s="610"/>
      <c r="I67" s="610"/>
      <c r="J67" s="610"/>
      <c r="K67" s="610"/>
      <c r="L67" s="610"/>
      <c r="M67" s="610"/>
      <c r="N67" s="610"/>
      <c r="O67" s="610"/>
      <c r="P67" s="610"/>
      <c r="Q67" s="610"/>
      <c r="R67" s="610"/>
      <c r="S67" s="610"/>
      <c r="T67" s="610"/>
      <c r="U67" s="610"/>
    </row>
  </sheetData>
  <sheetProtection/>
  <mergeCells count="6">
    <mergeCell ref="B6:B8"/>
    <mergeCell ref="D65:V65"/>
    <mergeCell ref="C1:D1"/>
    <mergeCell ref="C2:V2"/>
    <mergeCell ref="C3:V3"/>
    <mergeCell ref="C4:V4"/>
  </mergeCells>
  <printOptions horizontalCentered="1"/>
  <pageMargins left="0.6692913385826772" right="0.6692913385826772" top="0.5118110236220472" bottom="0.2755905511811024" header="0" footer="0"/>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codeName="Sheet3"/>
  <dimension ref="A1:AA95"/>
  <sheetViews>
    <sheetView zoomScalePageLayoutView="0" workbookViewId="0" topLeftCell="A19">
      <selection activeCell="C3" sqref="C3:K3"/>
    </sheetView>
  </sheetViews>
  <sheetFormatPr defaultColWidth="9.140625" defaultRowHeight="12.75"/>
  <cols>
    <col min="2" max="2" width="2.00390625" style="0" customWidth="1"/>
    <col min="3" max="3" width="37.421875" style="0" customWidth="1"/>
    <col min="4" max="11" width="9.140625" style="0" customWidth="1"/>
    <col min="14" max="14" width="9.140625" style="0" customWidth="1"/>
    <col min="15" max="15" width="1.7109375" style="0" customWidth="1"/>
    <col min="20" max="20" width="23.140625" style="0" customWidth="1"/>
    <col min="21" max="28" width="9.140625" style="0" customWidth="1"/>
  </cols>
  <sheetData>
    <row r="1" spans="1:16" ht="14.25" customHeight="1">
      <c r="A1" s="3"/>
      <c r="B1" s="3"/>
      <c r="P1" s="45" t="s">
        <v>410</v>
      </c>
    </row>
    <row r="2" spans="1:16" ht="30" customHeight="1">
      <c r="A2" s="3"/>
      <c r="B2" s="3"/>
      <c r="C2" s="862" t="s">
        <v>446</v>
      </c>
      <c r="D2" s="862"/>
      <c r="E2" s="862"/>
      <c r="F2" s="862"/>
      <c r="G2" s="862"/>
      <c r="H2" s="862"/>
      <c r="I2" s="862"/>
      <c r="J2" s="862"/>
      <c r="K2" s="862"/>
      <c r="L2" s="679"/>
      <c r="M2" s="679"/>
      <c r="N2" s="679"/>
      <c r="O2" s="679"/>
      <c r="P2" s="679"/>
    </row>
    <row r="3" spans="1:16" ht="31.5" customHeight="1">
      <c r="A3" s="3"/>
      <c r="B3" s="3"/>
      <c r="C3" s="862" t="s">
        <v>220</v>
      </c>
      <c r="D3" s="862"/>
      <c r="E3" s="862"/>
      <c r="F3" s="862"/>
      <c r="G3" s="862"/>
      <c r="H3" s="862"/>
      <c r="I3" s="862"/>
      <c r="J3" s="862"/>
      <c r="K3" s="862"/>
      <c r="L3" s="679"/>
      <c r="M3" s="679"/>
      <c r="N3" s="679"/>
      <c r="O3" s="679"/>
      <c r="P3" s="679"/>
    </row>
    <row r="4" spans="1:16" ht="12" customHeight="1">
      <c r="A4" s="861" t="s">
        <v>270</v>
      </c>
      <c r="B4" s="243"/>
      <c r="C4" s="157"/>
      <c r="D4" s="157"/>
      <c r="E4" s="157"/>
      <c r="F4" s="157"/>
      <c r="G4" s="157"/>
      <c r="H4" s="863"/>
      <c r="I4" s="863"/>
      <c r="J4" s="863"/>
      <c r="K4" s="863"/>
      <c r="L4" s="863"/>
      <c r="M4" s="863"/>
      <c r="N4" s="863"/>
      <c r="O4" s="863"/>
      <c r="P4">
        <v>1000</v>
      </c>
    </row>
    <row r="5" spans="1:17" ht="25.5" customHeight="1">
      <c r="A5" s="861"/>
      <c r="B5" s="289"/>
      <c r="C5" s="290"/>
      <c r="D5" s="291">
        <v>2005</v>
      </c>
      <c r="E5" s="291">
        <v>2006</v>
      </c>
      <c r="F5" s="291">
        <v>2007</v>
      </c>
      <c r="G5" s="291">
        <v>2008</v>
      </c>
      <c r="H5" s="291">
        <v>2009</v>
      </c>
      <c r="I5" s="291">
        <v>2010</v>
      </c>
      <c r="J5" s="291">
        <v>2011</v>
      </c>
      <c r="K5" s="291">
        <v>2012</v>
      </c>
      <c r="L5" s="291">
        <v>2013</v>
      </c>
      <c r="M5" s="291">
        <v>2014</v>
      </c>
      <c r="N5" s="291">
        <v>2015</v>
      </c>
      <c r="O5" s="290"/>
      <c r="P5" s="292" t="s">
        <v>621</v>
      </c>
      <c r="Q5" s="3"/>
    </row>
    <row r="6" spans="1:17" ht="12.75" customHeight="1">
      <c r="A6" s="530">
        <v>1</v>
      </c>
      <c r="B6" s="226"/>
      <c r="C6" s="535" t="s">
        <v>430</v>
      </c>
      <c r="D6" s="536">
        <v>2327.1</v>
      </c>
      <c r="E6" s="536">
        <v>2350.5</v>
      </c>
      <c r="F6" s="536">
        <v>2327.1</v>
      </c>
      <c r="G6" s="537">
        <v>2325.3</v>
      </c>
      <c r="H6" s="537">
        <v>2304.8</v>
      </c>
      <c r="I6" s="537">
        <v>2193.7</v>
      </c>
      <c r="J6" s="537">
        <v>2321.8</v>
      </c>
      <c r="K6" s="537">
        <v>2329.5</v>
      </c>
      <c r="L6" s="360">
        <v>2379.1</v>
      </c>
      <c r="M6" s="360">
        <v>2330.9</v>
      </c>
      <c r="N6" s="360">
        <v>2318.1</v>
      </c>
      <c r="O6" s="295"/>
      <c r="P6" s="538">
        <f>(N6/M6)-1</f>
        <v>-0.005491441074263248</v>
      </c>
      <c r="Q6" s="3"/>
    </row>
    <row r="7" spans="1:17" ht="12.75" customHeight="1">
      <c r="A7" s="530">
        <v>2</v>
      </c>
      <c r="B7" s="90"/>
      <c r="C7" s="138" t="s">
        <v>562</v>
      </c>
      <c r="D7" s="361">
        <v>4358.3</v>
      </c>
      <c r="E7" s="361">
        <v>4442.4</v>
      </c>
      <c r="F7" s="361">
        <v>4627.4</v>
      </c>
      <c r="G7" s="362">
        <v>3497.7</v>
      </c>
      <c r="H7" s="362">
        <v>2942.4</v>
      </c>
      <c r="I7" s="362">
        <v>3083.8</v>
      </c>
      <c r="J7" s="362">
        <v>3102.4</v>
      </c>
      <c r="K7" s="362">
        <v>2550.2</v>
      </c>
      <c r="L7" s="362">
        <v>2213.2</v>
      </c>
      <c r="M7" s="362">
        <v>2204.8</v>
      </c>
      <c r="N7" s="362">
        <v>2251.7</v>
      </c>
      <c r="O7" s="244"/>
      <c r="P7" s="245">
        <f>(N7/M7)-1</f>
        <v>0.021271770682147917</v>
      </c>
      <c r="Q7" s="3"/>
    </row>
    <row r="8" spans="1:17" ht="12.75" customHeight="1">
      <c r="A8" s="530">
        <v>3</v>
      </c>
      <c r="B8" s="226"/>
      <c r="C8" s="337" t="s">
        <v>431</v>
      </c>
      <c r="D8" s="359">
        <v>2262.9</v>
      </c>
      <c r="E8" s="359">
        <v>2318.9</v>
      </c>
      <c r="F8" s="359">
        <v>2311.9</v>
      </c>
      <c r="G8" s="360">
        <v>2280.5</v>
      </c>
      <c r="H8" s="360">
        <v>2139.4</v>
      </c>
      <c r="I8" s="360">
        <v>2104.6</v>
      </c>
      <c r="J8" s="360">
        <v>2235.8</v>
      </c>
      <c r="K8" s="360">
        <v>2175</v>
      </c>
      <c r="L8" s="360">
        <v>2160.3</v>
      </c>
      <c r="M8" s="360">
        <v>2072.1</v>
      </c>
      <c r="N8" s="360">
        <v>2113.3</v>
      </c>
      <c r="O8" s="295"/>
      <c r="P8" s="296">
        <f aca="true" t="shared" si="0" ref="P8:P55">(N8/M8)-1</f>
        <v>0.019883210269774798</v>
      </c>
      <c r="Q8" s="775"/>
    </row>
    <row r="9" spans="1:17" ht="12.75" customHeight="1">
      <c r="A9" s="530">
        <v>4</v>
      </c>
      <c r="B9" s="90"/>
      <c r="C9" s="138" t="s">
        <v>432</v>
      </c>
      <c r="D9" s="361">
        <v>1368.7</v>
      </c>
      <c r="E9" s="361">
        <v>1371.6</v>
      </c>
      <c r="F9" s="361">
        <v>1534.2</v>
      </c>
      <c r="G9" s="362">
        <v>1668.7</v>
      </c>
      <c r="H9" s="362">
        <v>1635.7</v>
      </c>
      <c r="I9" s="362">
        <v>1717.8</v>
      </c>
      <c r="J9" s="362">
        <v>1841.6</v>
      </c>
      <c r="K9" s="362">
        <v>1694.4</v>
      </c>
      <c r="L9" s="362">
        <v>1566.8</v>
      </c>
      <c r="M9" s="362">
        <v>1869.9</v>
      </c>
      <c r="N9" s="362">
        <v>1987.7</v>
      </c>
      <c r="O9" s="244"/>
      <c r="P9" s="245">
        <f t="shared" si="0"/>
        <v>0.06299802128456067</v>
      </c>
      <c r="Q9" s="775"/>
    </row>
    <row r="10" spans="1:17" ht="12.75" customHeight="1">
      <c r="A10" s="530">
        <v>5</v>
      </c>
      <c r="B10" s="226"/>
      <c r="C10" s="337" t="s">
        <v>434</v>
      </c>
      <c r="D10" s="359">
        <v>1419.2</v>
      </c>
      <c r="E10" s="359">
        <v>1424.7</v>
      </c>
      <c r="F10" s="359">
        <v>1509.9</v>
      </c>
      <c r="G10" s="360">
        <v>1550.8</v>
      </c>
      <c r="H10" s="360">
        <v>1518.6</v>
      </c>
      <c r="I10" s="360">
        <v>1580</v>
      </c>
      <c r="J10" s="360">
        <v>1667.4</v>
      </c>
      <c r="K10" s="360">
        <v>1731.1</v>
      </c>
      <c r="L10" s="360">
        <v>1831.7</v>
      </c>
      <c r="M10" s="360">
        <v>1868.9</v>
      </c>
      <c r="N10" s="360">
        <v>1975.2</v>
      </c>
      <c r="O10" s="295"/>
      <c r="P10" s="296">
        <f t="shared" si="0"/>
        <v>0.056878377655305234</v>
      </c>
      <c r="Q10" s="293"/>
    </row>
    <row r="11" spans="1:17" ht="12.75" customHeight="1">
      <c r="A11" s="530">
        <v>6</v>
      </c>
      <c r="B11" s="90"/>
      <c r="C11" s="138" t="s">
        <v>622</v>
      </c>
      <c r="D11" s="361">
        <v>1545.6</v>
      </c>
      <c r="E11" s="361">
        <v>1541.1</v>
      </c>
      <c r="F11" s="361">
        <v>1647.9</v>
      </c>
      <c r="G11" s="362">
        <v>1600.8</v>
      </c>
      <c r="H11" s="362">
        <v>1552</v>
      </c>
      <c r="I11" s="362">
        <v>1609.4</v>
      </c>
      <c r="J11" s="362">
        <v>1793.4</v>
      </c>
      <c r="K11" s="362">
        <v>1813.5</v>
      </c>
      <c r="L11" s="362">
        <v>1846.2</v>
      </c>
      <c r="M11" s="362">
        <v>1791.8</v>
      </c>
      <c r="N11" s="362">
        <v>1906.3</v>
      </c>
      <c r="O11" s="244"/>
      <c r="P11" s="245">
        <f t="shared" si="0"/>
        <v>0.06390222123004796</v>
      </c>
      <c r="Q11" s="293"/>
    </row>
    <row r="12" spans="1:17" ht="12.75" customHeight="1">
      <c r="A12" s="530">
        <v>7</v>
      </c>
      <c r="B12" s="226"/>
      <c r="C12" s="337" t="s">
        <v>563</v>
      </c>
      <c r="D12" s="359">
        <v>1450.5</v>
      </c>
      <c r="E12" s="359">
        <v>1582.9</v>
      </c>
      <c r="F12" s="359">
        <v>1756.9</v>
      </c>
      <c r="G12" s="360">
        <v>1704.8</v>
      </c>
      <c r="H12" s="360">
        <v>1628.4</v>
      </c>
      <c r="I12" s="360">
        <v>1653</v>
      </c>
      <c r="J12" s="360">
        <v>1717.7</v>
      </c>
      <c r="K12" s="360">
        <v>1719.4</v>
      </c>
      <c r="L12" s="360">
        <v>1713.5</v>
      </c>
      <c r="M12" s="360">
        <v>1757</v>
      </c>
      <c r="N12" s="360">
        <v>1811</v>
      </c>
      <c r="O12" s="295"/>
      <c r="P12" s="296">
        <f t="shared" si="0"/>
        <v>0.030734206033010913</v>
      </c>
      <c r="Q12" s="293"/>
    </row>
    <row r="13" spans="1:17" ht="12.75" customHeight="1">
      <c r="A13" s="530">
        <v>8</v>
      </c>
      <c r="B13" s="90"/>
      <c r="C13" s="138" t="s">
        <v>564</v>
      </c>
      <c r="D13" s="361">
        <v>2086.3</v>
      </c>
      <c r="E13" s="361">
        <v>1989.2</v>
      </c>
      <c r="F13" s="361">
        <v>1973.5</v>
      </c>
      <c r="G13" s="362">
        <v>1809.2</v>
      </c>
      <c r="H13" s="362">
        <v>1619.9</v>
      </c>
      <c r="I13" s="362">
        <v>1491.3</v>
      </c>
      <c r="J13" s="362">
        <v>1556.2</v>
      </c>
      <c r="K13" s="362">
        <v>1578</v>
      </c>
      <c r="L13" s="362">
        <v>1663.6</v>
      </c>
      <c r="M13" s="362">
        <v>1651</v>
      </c>
      <c r="N13" s="362">
        <v>1683.1</v>
      </c>
      <c r="O13" s="244"/>
      <c r="P13" s="245">
        <f t="shared" si="0"/>
        <v>0.019442761962446875</v>
      </c>
      <c r="Q13" s="293"/>
    </row>
    <row r="14" spans="1:17" ht="12.75" customHeight="1">
      <c r="A14" s="530">
        <v>9</v>
      </c>
      <c r="B14" s="226"/>
      <c r="C14" s="337" t="s">
        <v>570</v>
      </c>
      <c r="D14" s="359">
        <v>1113.5</v>
      </c>
      <c r="E14" s="359">
        <v>1117.3</v>
      </c>
      <c r="F14" s="359">
        <v>1209.9</v>
      </c>
      <c r="G14" s="360">
        <v>1171.5</v>
      </c>
      <c r="H14" s="360">
        <v>1229.6</v>
      </c>
      <c r="I14" s="360">
        <v>1183.1</v>
      </c>
      <c r="J14" s="360">
        <v>953.4</v>
      </c>
      <c r="K14" s="360">
        <v>962.9</v>
      </c>
      <c r="L14" s="360">
        <v>875.2</v>
      </c>
      <c r="M14" s="360">
        <v>1303</v>
      </c>
      <c r="N14" s="360">
        <v>1646.4</v>
      </c>
      <c r="O14" s="295"/>
      <c r="P14" s="296">
        <f>(N14/M14)-1</f>
        <v>0.2635456638526479</v>
      </c>
      <c r="Q14" s="293"/>
    </row>
    <row r="15" spans="1:17" ht="12.75" customHeight="1">
      <c r="A15" s="530">
        <v>10</v>
      </c>
      <c r="B15" s="90"/>
      <c r="C15" s="138" t="s">
        <v>435</v>
      </c>
      <c r="D15" s="361">
        <v>1895</v>
      </c>
      <c r="E15" s="361">
        <v>1846.4</v>
      </c>
      <c r="F15" s="361">
        <v>1799.1</v>
      </c>
      <c r="G15" s="362">
        <v>1709.4</v>
      </c>
      <c r="H15" s="362">
        <v>1509.8</v>
      </c>
      <c r="I15" s="362">
        <v>1332.9</v>
      </c>
      <c r="J15" s="362">
        <v>1407.2</v>
      </c>
      <c r="K15" s="362">
        <v>1429.8</v>
      </c>
      <c r="L15" s="362">
        <v>1443.4</v>
      </c>
      <c r="M15" s="362">
        <v>1486.8</v>
      </c>
      <c r="N15" s="362">
        <v>1587.6</v>
      </c>
      <c r="O15" s="244"/>
      <c r="P15" s="245">
        <f>(N15/M15)-1</f>
        <v>0.06779661016949157</v>
      </c>
      <c r="Q15" s="293"/>
    </row>
    <row r="16" spans="1:17" ht="12.75" customHeight="1">
      <c r="A16" s="530">
        <v>11</v>
      </c>
      <c r="B16" s="226"/>
      <c r="C16" s="337" t="s">
        <v>568</v>
      </c>
      <c r="D16" s="359">
        <v>1689.3</v>
      </c>
      <c r="E16" s="359">
        <v>1740.3</v>
      </c>
      <c r="F16" s="359">
        <v>1784.9</v>
      </c>
      <c r="G16" s="360">
        <v>1585.9</v>
      </c>
      <c r="H16" s="360">
        <v>1513.6</v>
      </c>
      <c r="I16" s="360">
        <v>1532.5</v>
      </c>
      <c r="J16" s="360">
        <v>1639.4</v>
      </c>
      <c r="K16" s="360">
        <v>1460.1</v>
      </c>
      <c r="L16" s="360">
        <v>1388.9</v>
      </c>
      <c r="M16" s="360">
        <v>1410.2</v>
      </c>
      <c r="N16" s="360">
        <v>1576.1</v>
      </c>
      <c r="O16" s="295"/>
      <c r="P16" s="296">
        <f t="shared" si="0"/>
        <v>0.11764288753368302</v>
      </c>
      <c r="Q16" s="293"/>
    </row>
    <row r="17" spans="1:17" ht="12.75" customHeight="1">
      <c r="A17" s="530">
        <v>12</v>
      </c>
      <c r="B17" s="90"/>
      <c r="C17" s="138" t="s">
        <v>623</v>
      </c>
      <c r="D17" s="361">
        <v>1381.5</v>
      </c>
      <c r="E17" s="361">
        <v>1362.2</v>
      </c>
      <c r="F17" s="361">
        <v>1528.9</v>
      </c>
      <c r="G17" s="362">
        <v>1562.5</v>
      </c>
      <c r="H17" s="362">
        <v>1480.5</v>
      </c>
      <c r="I17" s="362">
        <v>1533.4</v>
      </c>
      <c r="J17" s="362">
        <v>1568</v>
      </c>
      <c r="K17" s="362">
        <v>1551.4</v>
      </c>
      <c r="L17" s="362">
        <v>1558</v>
      </c>
      <c r="M17" s="362">
        <v>1527.1</v>
      </c>
      <c r="N17" s="362">
        <v>1552.2</v>
      </c>
      <c r="O17" s="244"/>
      <c r="P17" s="245">
        <f t="shared" si="0"/>
        <v>0.01643638268613712</v>
      </c>
      <c r="Q17" s="293"/>
    </row>
    <row r="18" spans="1:17" ht="12.75" customHeight="1">
      <c r="A18" s="530">
        <v>13</v>
      </c>
      <c r="B18" s="226"/>
      <c r="C18" s="337" t="s">
        <v>565</v>
      </c>
      <c r="D18" s="359">
        <v>1530.4</v>
      </c>
      <c r="E18" s="359">
        <v>1513.3</v>
      </c>
      <c r="F18" s="359">
        <v>1450.1</v>
      </c>
      <c r="G18" s="360">
        <v>1272</v>
      </c>
      <c r="H18" s="360">
        <v>1201.8</v>
      </c>
      <c r="I18" s="360">
        <v>1266.1</v>
      </c>
      <c r="J18" s="360">
        <v>1469.9</v>
      </c>
      <c r="K18" s="360">
        <v>1482.6</v>
      </c>
      <c r="L18" s="360">
        <v>1497.1</v>
      </c>
      <c r="M18" s="360">
        <v>1506.8</v>
      </c>
      <c r="N18" s="360">
        <v>1531</v>
      </c>
      <c r="O18" s="295"/>
      <c r="P18" s="296">
        <f t="shared" si="0"/>
        <v>0.01606052561720195</v>
      </c>
      <c r="Q18" s="293"/>
    </row>
    <row r="19" spans="1:17" ht="12.75" customHeight="1">
      <c r="A19" s="530">
        <v>14</v>
      </c>
      <c r="B19" s="90"/>
      <c r="C19" s="138" t="s">
        <v>566</v>
      </c>
      <c r="D19" s="361">
        <v>1111.2</v>
      </c>
      <c r="E19" s="361">
        <v>1134.8</v>
      </c>
      <c r="F19" s="361">
        <v>1244.2</v>
      </c>
      <c r="G19" s="362">
        <v>1258.6</v>
      </c>
      <c r="H19" s="362">
        <v>1382.1</v>
      </c>
      <c r="I19" s="362">
        <v>1418.6</v>
      </c>
      <c r="J19" s="362">
        <v>1499.5</v>
      </c>
      <c r="K19" s="362">
        <v>1365.7</v>
      </c>
      <c r="L19" s="362">
        <v>1269.4</v>
      </c>
      <c r="M19" s="362">
        <v>1482</v>
      </c>
      <c r="N19" s="362">
        <v>1481.1</v>
      </c>
      <c r="O19" s="244"/>
      <c r="P19" s="245">
        <f t="shared" si="0"/>
        <v>-0.0006072874493927571</v>
      </c>
      <c r="Q19" s="293"/>
    </row>
    <row r="20" spans="1:17" ht="12.75" customHeight="1">
      <c r="A20" s="530">
        <v>15</v>
      </c>
      <c r="B20" s="226"/>
      <c r="C20" s="337" t="s">
        <v>442</v>
      </c>
      <c r="D20" s="359">
        <v>1194.1</v>
      </c>
      <c r="E20" s="359">
        <v>1154</v>
      </c>
      <c r="F20" s="359">
        <v>1185.3</v>
      </c>
      <c r="G20" s="360">
        <v>1202.9</v>
      </c>
      <c r="H20" s="360">
        <v>1076.4</v>
      </c>
      <c r="I20" s="360">
        <v>1166</v>
      </c>
      <c r="J20" s="360">
        <v>1229</v>
      </c>
      <c r="K20" s="360">
        <v>1269.2</v>
      </c>
      <c r="L20" s="360">
        <v>1325.7</v>
      </c>
      <c r="M20" s="360">
        <v>1444.4</v>
      </c>
      <c r="N20" s="360">
        <v>1458.4</v>
      </c>
      <c r="O20" s="295"/>
      <c r="P20" s="296">
        <f t="shared" si="0"/>
        <v>0.00969260592633625</v>
      </c>
      <c r="Q20" s="293"/>
    </row>
    <row r="21" spans="1:17" ht="12.75" customHeight="1">
      <c r="A21" s="530">
        <v>16</v>
      </c>
      <c r="B21" s="90"/>
      <c r="C21" s="138" t="s">
        <v>571</v>
      </c>
      <c r="D21" s="361">
        <v>1641.5</v>
      </c>
      <c r="E21" s="361">
        <v>1757.3</v>
      </c>
      <c r="F21" s="361">
        <v>1758</v>
      </c>
      <c r="G21" s="362">
        <v>1707.7</v>
      </c>
      <c r="H21" s="362">
        <v>1764.3</v>
      </c>
      <c r="I21" s="362">
        <v>1698.9</v>
      </c>
      <c r="J21" s="362">
        <v>1605.2</v>
      </c>
      <c r="K21" s="362">
        <v>1442.5</v>
      </c>
      <c r="L21" s="362">
        <v>1224.7</v>
      </c>
      <c r="M21" s="362">
        <v>1283.4</v>
      </c>
      <c r="N21" s="362">
        <v>1411.2</v>
      </c>
      <c r="O21" s="244"/>
      <c r="P21" s="245">
        <f t="shared" si="0"/>
        <v>0.09957924263674611</v>
      </c>
      <c r="Q21" s="293"/>
    </row>
    <row r="22" spans="1:17" ht="12.75" customHeight="1">
      <c r="A22" s="530">
        <v>17</v>
      </c>
      <c r="B22" s="226"/>
      <c r="C22" s="337" t="s">
        <v>567</v>
      </c>
      <c r="D22" s="359">
        <v>1659.5</v>
      </c>
      <c r="E22" s="359">
        <v>1495.6</v>
      </c>
      <c r="F22" s="359">
        <v>1436.4</v>
      </c>
      <c r="G22" s="360">
        <v>1318.7</v>
      </c>
      <c r="H22" s="360">
        <v>1303.4</v>
      </c>
      <c r="I22" s="360">
        <v>1241.2</v>
      </c>
      <c r="J22" s="360">
        <v>1270.4</v>
      </c>
      <c r="K22" s="360">
        <v>1255.7</v>
      </c>
      <c r="L22" s="360">
        <v>1356.2</v>
      </c>
      <c r="M22" s="360">
        <v>1473.3</v>
      </c>
      <c r="N22" s="360">
        <v>1384.3</v>
      </c>
      <c r="O22" s="295"/>
      <c r="P22" s="296">
        <f t="shared" si="0"/>
        <v>-0.06040860652955948</v>
      </c>
      <c r="Q22" s="293"/>
    </row>
    <row r="23" spans="1:17" ht="12.75" customHeight="1">
      <c r="A23" s="530">
        <v>18</v>
      </c>
      <c r="B23" s="90"/>
      <c r="C23" s="138" t="s">
        <v>624</v>
      </c>
      <c r="D23" s="361">
        <v>2414.6</v>
      </c>
      <c r="E23" s="361">
        <v>2387</v>
      </c>
      <c r="F23" s="361">
        <v>2510.1</v>
      </c>
      <c r="G23" s="362">
        <v>2476.2</v>
      </c>
      <c r="H23" s="362">
        <v>1720.6</v>
      </c>
      <c r="I23" s="362">
        <v>1522.8</v>
      </c>
      <c r="J23" s="362">
        <v>1522.7</v>
      </c>
      <c r="K23" s="362">
        <v>1378.8</v>
      </c>
      <c r="L23" s="362">
        <v>1416.1</v>
      </c>
      <c r="M23" s="362">
        <v>1453.6</v>
      </c>
      <c r="N23" s="362">
        <v>1366.5</v>
      </c>
      <c r="O23" s="244"/>
      <c r="P23" s="245">
        <f t="shared" si="0"/>
        <v>-0.059920198128783686</v>
      </c>
      <c r="Q23" s="293"/>
    </row>
    <row r="24" spans="1:17" ht="12.75" customHeight="1">
      <c r="A24" s="530">
        <v>19</v>
      </c>
      <c r="B24" s="226"/>
      <c r="C24" s="337" t="s">
        <v>438</v>
      </c>
      <c r="D24" s="359">
        <v>1288.3</v>
      </c>
      <c r="E24" s="359">
        <v>1289.7</v>
      </c>
      <c r="F24" s="359">
        <v>1297.4</v>
      </c>
      <c r="G24" s="360">
        <v>1254.2</v>
      </c>
      <c r="H24" s="360">
        <v>1202.7</v>
      </c>
      <c r="I24" s="360">
        <v>1480.6</v>
      </c>
      <c r="J24" s="360">
        <v>1587.6</v>
      </c>
      <c r="K24" s="360">
        <v>1385.9</v>
      </c>
      <c r="L24" s="360">
        <v>1362.4</v>
      </c>
      <c r="M24" s="360">
        <v>1343.9</v>
      </c>
      <c r="N24" s="360">
        <v>1360.5</v>
      </c>
      <c r="O24" s="295"/>
      <c r="P24" s="296">
        <f t="shared" si="0"/>
        <v>0.012352109531959199</v>
      </c>
      <c r="Q24" s="293"/>
    </row>
    <row r="25" spans="1:17" ht="12.75" customHeight="1">
      <c r="A25" s="530">
        <v>20</v>
      </c>
      <c r="B25" s="90"/>
      <c r="C25" s="138" t="s">
        <v>572</v>
      </c>
      <c r="D25" s="361">
        <v>556.1</v>
      </c>
      <c r="E25" s="361">
        <v>557.3</v>
      </c>
      <c r="F25" s="361">
        <v>540</v>
      </c>
      <c r="G25" s="362">
        <v>541.6</v>
      </c>
      <c r="H25" s="362">
        <v>465.3</v>
      </c>
      <c r="I25" s="362">
        <v>376.7</v>
      </c>
      <c r="J25" s="362">
        <v>517.8</v>
      </c>
      <c r="K25" s="362">
        <v>741.7</v>
      </c>
      <c r="L25" s="362">
        <v>1131.9</v>
      </c>
      <c r="M25" s="362">
        <v>1274.1</v>
      </c>
      <c r="N25" s="362">
        <v>1354.2</v>
      </c>
      <c r="O25" s="244"/>
      <c r="P25" s="245">
        <f t="shared" si="0"/>
        <v>0.06286790675771137</v>
      </c>
      <c r="Q25" s="293"/>
    </row>
    <row r="26" spans="1:17" ht="12.75" customHeight="1">
      <c r="A26" s="530">
        <v>21</v>
      </c>
      <c r="B26" s="226"/>
      <c r="C26" s="337" t="s">
        <v>440</v>
      </c>
      <c r="D26" s="359">
        <v>1118.9</v>
      </c>
      <c r="E26" s="359">
        <v>1120.4</v>
      </c>
      <c r="F26" s="359">
        <v>1180.3</v>
      </c>
      <c r="G26" s="360">
        <v>1151.9</v>
      </c>
      <c r="H26" s="360">
        <v>1127.2</v>
      </c>
      <c r="I26" s="360">
        <v>1093.4</v>
      </c>
      <c r="J26" s="360">
        <v>1191.2</v>
      </c>
      <c r="K26" s="360">
        <v>1197.7</v>
      </c>
      <c r="L26" s="360">
        <v>1264.8</v>
      </c>
      <c r="M26" s="360">
        <v>1274.7</v>
      </c>
      <c r="N26" s="360">
        <v>1321.6</v>
      </c>
      <c r="O26" s="295"/>
      <c r="P26" s="296">
        <f t="shared" si="0"/>
        <v>0.036792970895112465</v>
      </c>
      <c r="Q26" s="293"/>
    </row>
    <row r="27" spans="1:17" ht="12.75" customHeight="1">
      <c r="A27" s="530">
        <v>22</v>
      </c>
      <c r="B27" s="90"/>
      <c r="C27" s="138" t="s">
        <v>433</v>
      </c>
      <c r="D27" s="361">
        <v>1388.1</v>
      </c>
      <c r="E27" s="361">
        <v>1434.4</v>
      </c>
      <c r="F27" s="361">
        <v>1541.3</v>
      </c>
      <c r="G27" s="362">
        <v>1596.7</v>
      </c>
      <c r="H27" s="362">
        <v>1548.5</v>
      </c>
      <c r="I27" s="362">
        <v>1553.7</v>
      </c>
      <c r="J27" s="362">
        <v>1438.4</v>
      </c>
      <c r="K27" s="362">
        <v>1301.5</v>
      </c>
      <c r="L27" s="362">
        <v>1152.9</v>
      </c>
      <c r="M27" s="362">
        <v>1181.4</v>
      </c>
      <c r="N27" s="362">
        <v>1305.7</v>
      </c>
      <c r="O27" s="244"/>
      <c r="P27" s="245">
        <f t="shared" si="0"/>
        <v>0.10521415270018619</v>
      </c>
      <c r="Q27" s="293"/>
    </row>
    <row r="28" spans="1:17" ht="12.75" customHeight="1">
      <c r="A28" s="530">
        <v>23</v>
      </c>
      <c r="B28" s="226"/>
      <c r="C28" s="337" t="s">
        <v>441</v>
      </c>
      <c r="D28" s="359">
        <v>916.6</v>
      </c>
      <c r="E28" s="359">
        <v>839.6</v>
      </c>
      <c r="F28" s="359">
        <v>1142.9</v>
      </c>
      <c r="G28" s="360">
        <v>1148.7</v>
      </c>
      <c r="H28" s="360">
        <v>1114.3</v>
      </c>
      <c r="I28" s="360">
        <v>1026.9</v>
      </c>
      <c r="J28" s="360">
        <v>1048</v>
      </c>
      <c r="K28" s="360">
        <v>1088.7</v>
      </c>
      <c r="L28" s="360">
        <v>1288.2</v>
      </c>
      <c r="M28" s="360">
        <v>1321.3</v>
      </c>
      <c r="N28" s="360">
        <v>1258.9</v>
      </c>
      <c r="O28" s="295"/>
      <c r="P28" s="296">
        <f t="shared" si="0"/>
        <v>-0.047226216604858706</v>
      </c>
      <c r="Q28" s="293"/>
    </row>
    <row r="29" spans="1:17" ht="12.75" customHeight="1">
      <c r="A29" s="530">
        <v>24</v>
      </c>
      <c r="B29" s="90"/>
      <c r="C29" s="138" t="s">
        <v>437</v>
      </c>
      <c r="D29" s="361">
        <v>2011.1</v>
      </c>
      <c r="E29" s="361">
        <v>1970.8</v>
      </c>
      <c r="F29" s="361">
        <v>1790</v>
      </c>
      <c r="G29" s="362">
        <v>1489.5</v>
      </c>
      <c r="H29" s="362">
        <v>1338.7</v>
      </c>
      <c r="I29" s="362">
        <v>1300.1</v>
      </c>
      <c r="J29" s="362">
        <v>1272.6</v>
      </c>
      <c r="K29" s="362">
        <v>1168.4</v>
      </c>
      <c r="L29" s="362">
        <v>1209.9</v>
      </c>
      <c r="M29" s="362">
        <v>1247.8</v>
      </c>
      <c r="N29" s="362">
        <v>1253.1</v>
      </c>
      <c r="O29" s="244"/>
      <c r="P29" s="245">
        <f t="shared" si="0"/>
        <v>0.004247475556980351</v>
      </c>
      <c r="Q29" s="293"/>
    </row>
    <row r="30" spans="1:17" ht="12.75" customHeight="1">
      <c r="A30" s="530">
        <v>25</v>
      </c>
      <c r="B30" s="226"/>
      <c r="C30" s="337" t="s">
        <v>506</v>
      </c>
      <c r="D30" s="359">
        <v>876.3</v>
      </c>
      <c r="E30" s="359">
        <v>1004.3</v>
      </c>
      <c r="F30" s="359">
        <v>1095.8</v>
      </c>
      <c r="G30" s="360">
        <v>1154.9</v>
      </c>
      <c r="H30" s="360">
        <v>1053.9</v>
      </c>
      <c r="I30" s="360">
        <v>860.8</v>
      </c>
      <c r="J30" s="360">
        <v>977.5</v>
      </c>
      <c r="K30" s="360">
        <v>1028</v>
      </c>
      <c r="L30" s="360">
        <v>1006.8</v>
      </c>
      <c r="M30" s="360">
        <v>1138.7</v>
      </c>
      <c r="N30" s="360">
        <v>1231.4</v>
      </c>
      <c r="O30" s="295"/>
      <c r="P30" s="296">
        <f t="shared" si="0"/>
        <v>0.08140862386932479</v>
      </c>
      <c r="Q30" s="293"/>
    </row>
    <row r="31" spans="1:17" ht="12.75" customHeight="1">
      <c r="A31" s="530">
        <v>26</v>
      </c>
      <c r="B31" s="90"/>
      <c r="C31" s="138" t="s">
        <v>574</v>
      </c>
      <c r="D31" s="361">
        <v>918.8</v>
      </c>
      <c r="E31" s="361">
        <v>1027.5</v>
      </c>
      <c r="F31" s="361">
        <v>1067.2</v>
      </c>
      <c r="G31" s="362">
        <v>983.5</v>
      </c>
      <c r="H31" s="362">
        <v>907.8</v>
      </c>
      <c r="I31" s="362">
        <v>975.4</v>
      </c>
      <c r="J31" s="362">
        <v>1090.3</v>
      </c>
      <c r="K31" s="362">
        <v>1110.2</v>
      </c>
      <c r="L31" s="362">
        <v>1161.9</v>
      </c>
      <c r="M31" s="362">
        <v>1178.4</v>
      </c>
      <c r="N31" s="362">
        <v>1230.7</v>
      </c>
      <c r="O31" s="244"/>
      <c r="P31" s="245">
        <f t="shared" si="0"/>
        <v>0.044382213170400586</v>
      </c>
      <c r="Q31" s="293"/>
    </row>
    <row r="32" spans="1:17" ht="12.75" customHeight="1">
      <c r="A32" s="530">
        <v>27</v>
      </c>
      <c r="B32" s="226"/>
      <c r="C32" s="337" t="s">
        <v>575</v>
      </c>
      <c r="D32" s="359">
        <v>980.5</v>
      </c>
      <c r="E32" s="359">
        <v>1031.7</v>
      </c>
      <c r="F32" s="359">
        <v>992.5</v>
      </c>
      <c r="G32" s="360">
        <v>930.1</v>
      </c>
      <c r="H32" s="360">
        <v>900.9</v>
      </c>
      <c r="I32" s="360">
        <v>911.9</v>
      </c>
      <c r="J32" s="360">
        <v>956.4</v>
      </c>
      <c r="K32" s="360">
        <v>997.2</v>
      </c>
      <c r="L32" s="360">
        <v>1103</v>
      </c>
      <c r="M32" s="360">
        <v>1172.3</v>
      </c>
      <c r="N32" s="360">
        <v>1214</v>
      </c>
      <c r="O32" s="295"/>
      <c r="P32" s="296">
        <f t="shared" si="0"/>
        <v>0.03557109954789728</v>
      </c>
      <c r="Q32" s="293"/>
    </row>
    <row r="33" spans="1:17" ht="12.75" customHeight="1">
      <c r="A33" s="530">
        <v>28</v>
      </c>
      <c r="B33" s="90"/>
      <c r="C33" s="138" t="s">
        <v>573</v>
      </c>
      <c r="D33" s="361">
        <v>1108</v>
      </c>
      <c r="E33" s="361">
        <v>1243.7</v>
      </c>
      <c r="F33" s="361">
        <v>1260.9</v>
      </c>
      <c r="G33" s="362">
        <v>1227.8</v>
      </c>
      <c r="H33" s="362">
        <v>1085.4</v>
      </c>
      <c r="I33" s="362">
        <v>1066.1</v>
      </c>
      <c r="J33" s="362">
        <v>1316.3</v>
      </c>
      <c r="K33" s="362">
        <v>1250.4</v>
      </c>
      <c r="L33" s="362">
        <v>1187.3</v>
      </c>
      <c r="M33" s="362">
        <v>1219.8</v>
      </c>
      <c r="N33" s="362">
        <v>1204.8</v>
      </c>
      <c r="O33" s="244"/>
      <c r="P33" s="245">
        <f t="shared" si="0"/>
        <v>-0.012297097884899189</v>
      </c>
      <c r="Q33" s="293"/>
    </row>
    <row r="34" spans="1:17" ht="12.75" customHeight="1">
      <c r="A34" s="530">
        <v>29</v>
      </c>
      <c r="B34" s="226"/>
      <c r="C34" s="337" t="s">
        <v>582</v>
      </c>
      <c r="D34" s="359">
        <v>595.5</v>
      </c>
      <c r="E34" s="359">
        <v>737.9</v>
      </c>
      <c r="F34" s="359">
        <v>770.9</v>
      </c>
      <c r="G34" s="360">
        <v>743.7</v>
      </c>
      <c r="H34" s="360">
        <v>695.2</v>
      </c>
      <c r="I34" s="360">
        <v>688.5</v>
      </c>
      <c r="J34" s="360">
        <v>748.4</v>
      </c>
      <c r="K34" s="360">
        <v>739.7</v>
      </c>
      <c r="L34" s="360">
        <v>705.5</v>
      </c>
      <c r="M34" s="360">
        <v>990.8</v>
      </c>
      <c r="N34" s="360">
        <v>1190.6</v>
      </c>
      <c r="O34" s="295"/>
      <c r="P34" s="296">
        <f t="shared" si="0"/>
        <v>0.20165522809850622</v>
      </c>
      <c r="Q34" s="293"/>
    </row>
    <row r="35" spans="1:17" ht="12.75" customHeight="1">
      <c r="A35" s="530">
        <v>30</v>
      </c>
      <c r="B35" s="90"/>
      <c r="C35" s="138" t="s">
        <v>569</v>
      </c>
      <c r="D35" s="361">
        <v>675.9</v>
      </c>
      <c r="E35" s="361">
        <v>718.5</v>
      </c>
      <c r="F35" s="361">
        <v>858.4</v>
      </c>
      <c r="G35" s="362">
        <v>878</v>
      </c>
      <c r="H35" s="362">
        <v>877.7</v>
      </c>
      <c r="I35" s="362">
        <v>952</v>
      </c>
      <c r="J35" s="362">
        <v>1068</v>
      </c>
      <c r="K35" s="362">
        <v>1184.5</v>
      </c>
      <c r="L35" s="362">
        <v>1311</v>
      </c>
      <c r="M35" s="362">
        <v>1349.6</v>
      </c>
      <c r="N35" s="362">
        <v>1178.4</v>
      </c>
      <c r="O35" s="244"/>
      <c r="P35" s="245">
        <f t="shared" si="0"/>
        <v>-0.12685240071132176</v>
      </c>
      <c r="Q35" s="293"/>
    </row>
    <row r="36" spans="1:17" ht="12.75" customHeight="1">
      <c r="A36" s="530">
        <v>31</v>
      </c>
      <c r="B36" s="226"/>
      <c r="C36" s="337" t="s">
        <v>578</v>
      </c>
      <c r="D36" s="359">
        <v>742.3</v>
      </c>
      <c r="E36" s="359">
        <v>861.6</v>
      </c>
      <c r="F36" s="359">
        <v>1012.7</v>
      </c>
      <c r="G36" s="360">
        <v>1009.6</v>
      </c>
      <c r="H36" s="360">
        <v>1071.2</v>
      </c>
      <c r="I36" s="360">
        <v>1172</v>
      </c>
      <c r="J36" s="360">
        <v>1179</v>
      </c>
      <c r="K36" s="360">
        <v>1112</v>
      </c>
      <c r="L36" s="360">
        <v>977.8</v>
      </c>
      <c r="M36" s="360">
        <v>1028.2</v>
      </c>
      <c r="N36" s="360">
        <v>1175.2</v>
      </c>
      <c r="O36" s="295"/>
      <c r="P36" s="296">
        <f t="shared" si="0"/>
        <v>0.14296829410620493</v>
      </c>
      <c r="Q36" s="293"/>
    </row>
    <row r="37" spans="1:17" ht="12.75" customHeight="1">
      <c r="A37" s="530">
        <v>32</v>
      </c>
      <c r="B37" s="90"/>
      <c r="C37" s="138" t="s">
        <v>439</v>
      </c>
      <c r="D37" s="361">
        <v>964.3</v>
      </c>
      <c r="E37" s="361">
        <v>1015.6</v>
      </c>
      <c r="F37" s="361">
        <v>1078.9</v>
      </c>
      <c r="G37" s="362">
        <v>1101</v>
      </c>
      <c r="H37" s="362">
        <v>1136.5</v>
      </c>
      <c r="I37" s="362">
        <v>1105.9</v>
      </c>
      <c r="J37" s="362">
        <v>1182.7</v>
      </c>
      <c r="K37" s="362">
        <v>1127.3</v>
      </c>
      <c r="L37" s="362">
        <v>990.7</v>
      </c>
      <c r="M37" s="362">
        <v>1023.3</v>
      </c>
      <c r="N37" s="362">
        <v>1169.1</v>
      </c>
      <c r="O37" s="244"/>
      <c r="P37" s="245">
        <f t="shared" si="0"/>
        <v>0.1424802110817942</v>
      </c>
      <c r="Q37" s="293"/>
    </row>
    <row r="38" spans="1:17" ht="12.75" customHeight="1">
      <c r="A38" s="530">
        <v>33</v>
      </c>
      <c r="B38" s="226"/>
      <c r="C38" s="337" t="s">
        <v>625</v>
      </c>
      <c r="D38" s="359">
        <v>983.3</v>
      </c>
      <c r="E38" s="359">
        <v>1028.4</v>
      </c>
      <c r="F38" s="359">
        <v>1093</v>
      </c>
      <c r="G38" s="360">
        <v>1097</v>
      </c>
      <c r="H38" s="360">
        <v>990.7</v>
      </c>
      <c r="I38" s="360">
        <v>1036</v>
      </c>
      <c r="J38" s="360">
        <v>1102.3</v>
      </c>
      <c r="K38" s="360">
        <v>1073.2</v>
      </c>
      <c r="L38" s="360">
        <v>1111.8</v>
      </c>
      <c r="M38" s="360">
        <v>1127.3</v>
      </c>
      <c r="N38" s="360">
        <v>1165.6</v>
      </c>
      <c r="O38" s="295"/>
      <c r="P38" s="296">
        <f t="shared" si="0"/>
        <v>0.03397498447618208</v>
      </c>
      <c r="Q38" s="293"/>
    </row>
    <row r="39" spans="1:17" ht="12.75" customHeight="1">
      <c r="A39" s="530">
        <v>34</v>
      </c>
      <c r="B39" s="90"/>
      <c r="C39" s="138" t="s">
        <v>436</v>
      </c>
      <c r="D39" s="361">
        <v>1359.4</v>
      </c>
      <c r="E39" s="361">
        <v>1170.1</v>
      </c>
      <c r="F39" s="361">
        <v>1191</v>
      </c>
      <c r="G39" s="362">
        <v>1333.5</v>
      </c>
      <c r="H39" s="362">
        <v>1342.6</v>
      </c>
      <c r="I39" s="362">
        <v>1319.7</v>
      </c>
      <c r="J39" s="362">
        <v>1337.1</v>
      </c>
      <c r="K39" s="362">
        <v>1167.7</v>
      </c>
      <c r="L39" s="362">
        <v>1102.7</v>
      </c>
      <c r="M39" s="362">
        <v>1094.8</v>
      </c>
      <c r="N39" s="362">
        <v>1149.5</v>
      </c>
      <c r="O39" s="244"/>
      <c r="P39" s="245">
        <f t="shared" si="0"/>
        <v>0.0499634636463282</v>
      </c>
      <c r="Q39" s="293"/>
    </row>
    <row r="40" spans="1:17" ht="12.75" customHeight="1">
      <c r="A40" s="530">
        <v>35</v>
      </c>
      <c r="B40" s="226"/>
      <c r="C40" s="337" t="s">
        <v>626</v>
      </c>
      <c r="D40" s="359">
        <v>1035.6</v>
      </c>
      <c r="E40" s="359">
        <v>1034.8</v>
      </c>
      <c r="F40" s="359">
        <v>1137.7</v>
      </c>
      <c r="G40" s="360">
        <v>1098.1</v>
      </c>
      <c r="H40" s="360">
        <v>1050</v>
      </c>
      <c r="I40" s="360">
        <v>985.4</v>
      </c>
      <c r="J40" s="360">
        <v>1045.6</v>
      </c>
      <c r="K40" s="360">
        <v>1119.4</v>
      </c>
      <c r="L40" s="360">
        <v>1127.1</v>
      </c>
      <c r="M40" s="360">
        <v>1156</v>
      </c>
      <c r="N40" s="360">
        <v>1144.3</v>
      </c>
      <c r="O40" s="295"/>
      <c r="P40" s="296">
        <f t="shared" si="0"/>
        <v>-0.010121107266436002</v>
      </c>
      <c r="Q40" s="293"/>
    </row>
    <row r="41" spans="1:17" ht="12.75" customHeight="1">
      <c r="A41" s="530">
        <v>36</v>
      </c>
      <c r="B41" s="90"/>
      <c r="C41" s="138" t="s">
        <v>627</v>
      </c>
      <c r="D41" s="361">
        <v>1238.4</v>
      </c>
      <c r="E41" s="361">
        <v>1269.6</v>
      </c>
      <c r="F41" s="361">
        <v>1336.6</v>
      </c>
      <c r="G41" s="362">
        <v>1439.6</v>
      </c>
      <c r="H41" s="362">
        <v>1322.1</v>
      </c>
      <c r="I41" s="362">
        <v>1191.2</v>
      </c>
      <c r="J41" s="362">
        <v>1210.9</v>
      </c>
      <c r="K41" s="362">
        <v>1192.6</v>
      </c>
      <c r="L41" s="362">
        <v>1104.4</v>
      </c>
      <c r="M41" s="362">
        <v>1132.3</v>
      </c>
      <c r="N41" s="362">
        <v>1143.8</v>
      </c>
      <c r="O41" s="244"/>
      <c r="P41" s="245">
        <f t="shared" si="0"/>
        <v>0.010156318996732416</v>
      </c>
      <c r="Q41" s="293"/>
    </row>
    <row r="42" spans="1:17" ht="12.75" customHeight="1">
      <c r="A42" s="530">
        <v>37</v>
      </c>
      <c r="B42" s="226"/>
      <c r="C42" s="337" t="s">
        <v>443</v>
      </c>
      <c r="D42" s="359">
        <v>1303.1</v>
      </c>
      <c r="E42" s="359">
        <v>1278</v>
      </c>
      <c r="F42" s="359">
        <v>1217.8</v>
      </c>
      <c r="G42" s="360">
        <v>1130.8</v>
      </c>
      <c r="H42" s="360">
        <v>978</v>
      </c>
      <c r="I42" s="360">
        <v>958.4</v>
      </c>
      <c r="J42" s="360">
        <v>1080.3</v>
      </c>
      <c r="K42" s="360">
        <v>1068.9</v>
      </c>
      <c r="L42" s="360">
        <v>1099.9</v>
      </c>
      <c r="M42" s="360">
        <v>1095.4</v>
      </c>
      <c r="N42" s="360">
        <v>1142</v>
      </c>
      <c r="O42" s="295"/>
      <c r="P42" s="296">
        <f t="shared" si="0"/>
        <v>0.042541537337958735</v>
      </c>
      <c r="Q42" s="293"/>
    </row>
    <row r="43" spans="1:17" ht="12.75" customHeight="1">
      <c r="A43" s="208">
        <v>38</v>
      </c>
      <c r="B43" s="90"/>
      <c r="C43" s="138" t="s">
        <v>554</v>
      </c>
      <c r="D43" s="361">
        <v>681.3</v>
      </c>
      <c r="E43" s="361">
        <v>662.6</v>
      </c>
      <c r="F43" s="361">
        <v>652.5</v>
      </c>
      <c r="G43" s="362">
        <v>652.4</v>
      </c>
      <c r="H43" s="362">
        <v>659.6</v>
      </c>
      <c r="I43" s="362">
        <v>810.9</v>
      </c>
      <c r="J43" s="362">
        <v>914.1</v>
      </c>
      <c r="K43" s="362">
        <v>929.2</v>
      </c>
      <c r="L43" s="362">
        <v>956.6</v>
      </c>
      <c r="M43" s="362">
        <v>1028.9</v>
      </c>
      <c r="N43" s="362">
        <v>1139.7</v>
      </c>
      <c r="O43" s="244"/>
      <c r="P43" s="245">
        <f t="shared" si="0"/>
        <v>0.10768782194576731</v>
      </c>
      <c r="Q43" s="293"/>
    </row>
    <row r="44" spans="1:17" ht="12.75" customHeight="1">
      <c r="A44" s="208">
        <v>39</v>
      </c>
      <c r="B44" s="226"/>
      <c r="C44" s="337" t="s">
        <v>444</v>
      </c>
      <c r="D44" s="359">
        <v>657.8</v>
      </c>
      <c r="E44" s="359">
        <v>684.7</v>
      </c>
      <c r="F44" s="359">
        <v>783.8</v>
      </c>
      <c r="G44" s="360">
        <v>919.7</v>
      </c>
      <c r="H44" s="360">
        <v>905.8</v>
      </c>
      <c r="I44" s="360">
        <v>930.2</v>
      </c>
      <c r="J44" s="360">
        <v>1003.3</v>
      </c>
      <c r="K44" s="360">
        <v>1012.1</v>
      </c>
      <c r="L44" s="360">
        <v>1083</v>
      </c>
      <c r="M44" s="360">
        <v>1113.2</v>
      </c>
      <c r="N44" s="360">
        <v>1114.6</v>
      </c>
      <c r="O44" s="295"/>
      <c r="P44" s="296">
        <f t="shared" si="0"/>
        <v>0.001257635644987376</v>
      </c>
      <c r="Q44" s="293"/>
    </row>
    <row r="45" spans="1:17" ht="12.75" customHeight="1">
      <c r="A45" s="208">
        <v>40</v>
      </c>
      <c r="B45" s="90"/>
      <c r="C45" s="138" t="s">
        <v>581</v>
      </c>
      <c r="D45" s="361">
        <v>626.3</v>
      </c>
      <c r="E45" s="361">
        <v>747.1</v>
      </c>
      <c r="F45" s="361">
        <v>883.6</v>
      </c>
      <c r="G45" s="362">
        <v>1076.8</v>
      </c>
      <c r="H45" s="362">
        <v>1059.1</v>
      </c>
      <c r="I45" s="362">
        <v>842.7</v>
      </c>
      <c r="J45" s="362">
        <v>923</v>
      </c>
      <c r="K45" s="362">
        <v>937.5</v>
      </c>
      <c r="L45" s="362">
        <v>978.4</v>
      </c>
      <c r="M45" s="362">
        <v>993.9</v>
      </c>
      <c r="N45" s="362">
        <v>1086.9</v>
      </c>
      <c r="O45" s="244"/>
      <c r="P45" s="245">
        <f t="shared" si="0"/>
        <v>0.09357078176878963</v>
      </c>
      <c r="Q45" s="293"/>
    </row>
    <row r="46" spans="1:17" ht="12.75" customHeight="1">
      <c r="A46" s="208">
        <v>41</v>
      </c>
      <c r="B46" s="226"/>
      <c r="C46" s="337" t="s">
        <v>577</v>
      </c>
      <c r="D46" s="359">
        <v>840.3</v>
      </c>
      <c r="E46" s="359">
        <v>874.2</v>
      </c>
      <c r="F46" s="359">
        <v>864.6</v>
      </c>
      <c r="G46" s="360">
        <v>847.6</v>
      </c>
      <c r="H46" s="360">
        <v>751.6</v>
      </c>
      <c r="I46" s="360">
        <v>812.5</v>
      </c>
      <c r="J46" s="360">
        <v>917.5</v>
      </c>
      <c r="K46" s="360">
        <v>961.3</v>
      </c>
      <c r="L46" s="360">
        <v>982.9</v>
      </c>
      <c r="M46" s="360">
        <v>1035.3</v>
      </c>
      <c r="N46" s="360">
        <v>1078</v>
      </c>
      <c r="O46" s="295"/>
      <c r="P46" s="296">
        <f t="shared" si="0"/>
        <v>0.04124408384043288</v>
      </c>
      <c r="Q46" s="293"/>
    </row>
    <row r="47" spans="1:17" ht="12.75" customHeight="1">
      <c r="A47" s="208">
        <v>42</v>
      </c>
      <c r="B47" s="90"/>
      <c r="C47" s="138" t="s">
        <v>576</v>
      </c>
      <c r="D47" s="361">
        <v>978.6</v>
      </c>
      <c r="E47" s="361">
        <v>937.7</v>
      </c>
      <c r="F47" s="361">
        <v>967.6</v>
      </c>
      <c r="G47" s="362">
        <v>1086.6</v>
      </c>
      <c r="H47" s="362">
        <v>1120.1</v>
      </c>
      <c r="I47" s="362">
        <v>910.4</v>
      </c>
      <c r="J47" s="362">
        <v>1127.9</v>
      </c>
      <c r="K47" s="362">
        <v>982.8</v>
      </c>
      <c r="L47" s="362">
        <v>1012.6</v>
      </c>
      <c r="M47" s="362">
        <v>1062.8</v>
      </c>
      <c r="N47" s="362">
        <v>1069.1</v>
      </c>
      <c r="O47" s="244"/>
      <c r="P47" s="245">
        <f t="shared" si="0"/>
        <v>0.005927738050432785</v>
      </c>
      <c r="Q47" s="210"/>
    </row>
    <row r="48" spans="1:17" ht="12.75" customHeight="1">
      <c r="A48" s="530">
        <v>43</v>
      </c>
      <c r="B48" s="226"/>
      <c r="C48" s="337" t="s">
        <v>579</v>
      </c>
      <c r="D48" s="359">
        <v>823.4</v>
      </c>
      <c r="E48" s="359">
        <v>820.6</v>
      </c>
      <c r="F48" s="359">
        <v>824</v>
      </c>
      <c r="G48" s="360">
        <v>901</v>
      </c>
      <c r="H48" s="360">
        <v>862.1</v>
      </c>
      <c r="I48" s="360">
        <v>866</v>
      </c>
      <c r="J48" s="360">
        <v>946.7</v>
      </c>
      <c r="K48" s="360">
        <v>984.9</v>
      </c>
      <c r="L48" s="360">
        <v>990.5</v>
      </c>
      <c r="M48" s="360">
        <v>1020.6</v>
      </c>
      <c r="N48" s="360">
        <v>1035.7</v>
      </c>
      <c r="O48" s="295"/>
      <c r="P48" s="296">
        <f>(N48/M48)-1</f>
        <v>0.01479521849892218</v>
      </c>
      <c r="Q48" s="210"/>
    </row>
    <row r="49" spans="1:17" ht="12.75" customHeight="1">
      <c r="A49" s="208">
        <v>44</v>
      </c>
      <c r="B49" s="90"/>
      <c r="C49" s="138" t="s">
        <v>628</v>
      </c>
      <c r="D49" s="361">
        <v>859.9</v>
      </c>
      <c r="E49" s="361">
        <v>1072.4</v>
      </c>
      <c r="F49" s="361">
        <v>1235.7</v>
      </c>
      <c r="G49" s="362">
        <v>1229.5</v>
      </c>
      <c r="H49" s="362">
        <v>974.1</v>
      </c>
      <c r="I49" s="362">
        <v>1020.2</v>
      </c>
      <c r="J49" s="362">
        <v>1082.8</v>
      </c>
      <c r="K49" s="362">
        <v>1047.7</v>
      </c>
      <c r="L49" s="362">
        <v>953.4</v>
      </c>
      <c r="M49" s="362">
        <v>968.8</v>
      </c>
      <c r="N49" s="362">
        <v>1030.5</v>
      </c>
      <c r="O49" s="244"/>
      <c r="P49" s="245">
        <f t="shared" si="0"/>
        <v>0.06368703550784471</v>
      </c>
      <c r="Q49" s="210"/>
    </row>
    <row r="50" spans="1:17" ht="12.75" customHeight="1">
      <c r="A50" s="530">
        <v>45</v>
      </c>
      <c r="B50" s="226"/>
      <c r="C50" s="337" t="s">
        <v>580</v>
      </c>
      <c r="D50" s="359">
        <v>609.5</v>
      </c>
      <c r="E50" s="359">
        <v>681.3</v>
      </c>
      <c r="F50" s="359">
        <v>663.5</v>
      </c>
      <c r="G50" s="360">
        <v>646.6</v>
      </c>
      <c r="H50" s="360">
        <v>594.2</v>
      </c>
      <c r="I50" s="360">
        <v>579.8</v>
      </c>
      <c r="J50" s="360">
        <v>625.5</v>
      </c>
      <c r="K50" s="360">
        <v>639.6</v>
      </c>
      <c r="L50" s="360">
        <v>837.5</v>
      </c>
      <c r="M50" s="360">
        <v>1019.1</v>
      </c>
      <c r="N50" s="360">
        <v>1023.7</v>
      </c>
      <c r="O50" s="295"/>
      <c r="P50" s="296">
        <f t="shared" si="0"/>
        <v>0.004513786674516851</v>
      </c>
      <c r="Q50" s="210"/>
    </row>
    <row r="51" spans="1:17" ht="12.75" customHeight="1">
      <c r="A51" s="208">
        <v>46</v>
      </c>
      <c r="B51" s="90"/>
      <c r="C51" s="138" t="s">
        <v>629</v>
      </c>
      <c r="D51" s="361">
        <v>929.7</v>
      </c>
      <c r="E51" s="361">
        <v>1094</v>
      </c>
      <c r="F51" s="361">
        <v>1233.1</v>
      </c>
      <c r="G51" s="362">
        <v>1179.6</v>
      </c>
      <c r="H51" s="362">
        <v>1138.7</v>
      </c>
      <c r="I51" s="362">
        <v>1268.5</v>
      </c>
      <c r="J51" s="362">
        <v>1281.8</v>
      </c>
      <c r="K51" s="362">
        <v>1129.3</v>
      </c>
      <c r="L51" s="362">
        <v>1012.3</v>
      </c>
      <c r="M51" s="362">
        <v>976.3</v>
      </c>
      <c r="N51" s="362">
        <v>1004.7</v>
      </c>
      <c r="O51" s="244"/>
      <c r="P51" s="245">
        <f t="shared" si="0"/>
        <v>0.029089419235890812</v>
      </c>
      <c r="Q51" s="210"/>
    </row>
    <row r="52" spans="1:17" ht="12.75" customHeight="1">
      <c r="A52" s="208">
        <v>47</v>
      </c>
      <c r="B52" s="226"/>
      <c r="C52" s="337" t="s">
        <v>630</v>
      </c>
      <c r="D52" s="359">
        <v>897.5</v>
      </c>
      <c r="E52" s="359">
        <v>893.4</v>
      </c>
      <c r="F52" s="359">
        <v>904</v>
      </c>
      <c r="G52" s="360">
        <v>893.1</v>
      </c>
      <c r="H52" s="360">
        <v>891.5</v>
      </c>
      <c r="I52" s="360">
        <v>911.2</v>
      </c>
      <c r="J52" s="360">
        <v>889.6</v>
      </c>
      <c r="K52" s="360">
        <v>876.3</v>
      </c>
      <c r="L52" s="360">
        <v>921.3</v>
      </c>
      <c r="M52" s="360">
        <v>935.8</v>
      </c>
      <c r="N52" s="360">
        <v>1002.5</v>
      </c>
      <c r="O52" s="295"/>
      <c r="P52" s="296">
        <f t="shared" si="0"/>
        <v>0.07127591365676422</v>
      </c>
      <c r="Q52" s="293"/>
    </row>
    <row r="53" spans="1:17" ht="12.75" customHeight="1">
      <c r="A53" s="208">
        <v>48</v>
      </c>
      <c r="B53" s="90"/>
      <c r="C53" s="138" t="s">
        <v>529</v>
      </c>
      <c r="D53" s="361">
        <v>933.2</v>
      </c>
      <c r="E53" s="361">
        <v>977.7</v>
      </c>
      <c r="F53" s="361">
        <v>1011.5</v>
      </c>
      <c r="G53" s="362">
        <v>964.3</v>
      </c>
      <c r="H53" s="362">
        <v>942.7</v>
      </c>
      <c r="I53" s="362">
        <v>953.7</v>
      </c>
      <c r="J53" s="362">
        <v>1004.6</v>
      </c>
      <c r="K53" s="362">
        <v>950.1</v>
      </c>
      <c r="L53" s="362">
        <v>974.7</v>
      </c>
      <c r="M53" s="362">
        <v>1005.8</v>
      </c>
      <c r="N53" s="362">
        <v>1001.4</v>
      </c>
      <c r="O53" s="244"/>
      <c r="P53" s="245">
        <f t="shared" si="0"/>
        <v>-0.004374627162457734</v>
      </c>
      <c r="Q53" s="210"/>
    </row>
    <row r="54" spans="1:17" ht="12.75" customHeight="1">
      <c r="A54" s="208">
        <v>49</v>
      </c>
      <c r="B54" s="226"/>
      <c r="C54" s="337" t="s">
        <v>631</v>
      </c>
      <c r="D54" s="360">
        <v>904.2</v>
      </c>
      <c r="E54" s="360">
        <v>899.2</v>
      </c>
      <c r="F54" s="360">
        <v>903.6</v>
      </c>
      <c r="G54" s="360">
        <v>939.7</v>
      </c>
      <c r="H54" s="360">
        <v>853.3</v>
      </c>
      <c r="I54" s="360">
        <v>870.1</v>
      </c>
      <c r="J54" s="360">
        <v>938.9</v>
      </c>
      <c r="K54" s="360">
        <v>957.4</v>
      </c>
      <c r="L54" s="360">
        <v>968.5</v>
      </c>
      <c r="M54" s="360">
        <v>995.8</v>
      </c>
      <c r="N54" s="360">
        <v>998.4</v>
      </c>
      <c r="O54" s="295"/>
      <c r="P54" s="296">
        <f t="shared" si="0"/>
        <v>0.0026109660574413773</v>
      </c>
      <c r="Q54" s="293"/>
    </row>
    <row r="55" spans="1:17" ht="12.75" customHeight="1">
      <c r="A55" s="779">
        <v>50</v>
      </c>
      <c r="B55" s="140"/>
      <c r="C55" s="139" t="s">
        <v>632</v>
      </c>
      <c r="D55" s="539">
        <v>709.6</v>
      </c>
      <c r="E55" s="539">
        <v>779.5</v>
      </c>
      <c r="F55" s="539">
        <v>851.5</v>
      </c>
      <c r="G55" s="540">
        <v>856.8</v>
      </c>
      <c r="H55" s="540">
        <v>887.5</v>
      </c>
      <c r="I55" s="540">
        <v>902.7</v>
      </c>
      <c r="J55" s="540">
        <v>950.2</v>
      </c>
      <c r="K55" s="540">
        <v>821.8</v>
      </c>
      <c r="L55" s="540">
        <v>772</v>
      </c>
      <c r="M55" s="540">
        <v>901.4</v>
      </c>
      <c r="N55" s="540">
        <v>992.2</v>
      </c>
      <c r="O55" s="541"/>
      <c r="P55" s="542">
        <f t="shared" si="0"/>
        <v>0.10073219436432224</v>
      </c>
      <c r="Q55" s="210"/>
    </row>
    <row r="56" spans="3:17" ht="15" customHeight="1">
      <c r="C56" s="20" t="s">
        <v>445</v>
      </c>
      <c r="Q56" s="210"/>
    </row>
    <row r="57" spans="16:17" ht="12.75">
      <c r="P57" s="157"/>
      <c r="Q57" s="210"/>
    </row>
    <row r="58" spans="16:17" ht="12.75">
      <c r="P58" s="157"/>
      <c r="Q58" s="210"/>
    </row>
    <row r="59" spans="16:17" ht="12.75">
      <c r="P59" s="157"/>
      <c r="Q59" s="210"/>
    </row>
    <row r="60" ht="12.75">
      <c r="Q60" s="780"/>
    </row>
    <row r="61" ht="12.75">
      <c r="Q61" s="780"/>
    </row>
    <row r="68" ht="409.5"/>
    <row r="69" spans="20:27" ht="409.5">
      <c r="T69" s="157"/>
      <c r="U69" s="157"/>
      <c r="V69" s="157"/>
      <c r="W69" s="157"/>
      <c r="X69" s="157"/>
      <c r="Y69" s="157"/>
      <c r="Z69" s="157"/>
      <c r="AA69" s="157"/>
    </row>
    <row r="70" spans="20:27" ht="409.5">
      <c r="T70" s="157"/>
      <c r="U70" s="157"/>
      <c r="V70" s="157"/>
      <c r="W70" s="157"/>
      <c r="X70" s="157"/>
      <c r="Y70" s="157"/>
      <c r="Z70" s="157"/>
      <c r="AA70" s="157"/>
    </row>
    <row r="71" spans="20:27" ht="409.5">
      <c r="T71" s="157"/>
      <c r="U71" s="157"/>
      <c r="V71" s="157"/>
      <c r="W71" s="157"/>
      <c r="X71" s="157"/>
      <c r="Y71" s="157"/>
      <c r="Z71" s="157"/>
      <c r="AA71" s="157"/>
    </row>
    <row r="72" spans="20:27" ht="409.5">
      <c r="T72" s="157"/>
      <c r="U72" s="157"/>
      <c r="V72" s="157"/>
      <c r="W72" s="157"/>
      <c r="X72" s="157"/>
      <c r="Y72" s="157"/>
      <c r="Z72" s="157"/>
      <c r="AA72" s="157"/>
    </row>
    <row r="73" spans="20:27" ht="409.5">
      <c r="T73" s="157"/>
      <c r="U73" s="157"/>
      <c r="V73" s="157"/>
      <c r="W73" s="157"/>
      <c r="X73" s="157"/>
      <c r="Y73" s="157"/>
      <c r="Z73" s="157"/>
      <c r="AA73" s="157"/>
    </row>
    <row r="74" spans="20:27" ht="409.5">
      <c r="T74" s="157"/>
      <c r="U74" s="157"/>
      <c r="V74" s="157"/>
      <c r="W74" s="157"/>
      <c r="X74" s="157"/>
      <c r="Y74" s="157"/>
      <c r="Z74" s="157"/>
      <c r="AA74" s="157"/>
    </row>
    <row r="75" spans="20:27" ht="409.5">
      <c r="T75" s="157"/>
      <c r="U75" s="157"/>
      <c r="V75" s="157"/>
      <c r="W75" s="157"/>
      <c r="X75" s="157"/>
      <c r="Y75" s="157"/>
      <c r="Z75" s="157"/>
      <c r="AA75" s="157"/>
    </row>
    <row r="76" spans="20:27" ht="409.5">
      <c r="T76" s="157"/>
      <c r="U76" s="157"/>
      <c r="V76" s="157"/>
      <c r="W76" s="157"/>
      <c r="X76" s="157"/>
      <c r="Y76" s="157"/>
      <c r="Z76" s="157"/>
      <c r="AA76" s="157"/>
    </row>
    <row r="77" spans="20:27" ht="409.5">
      <c r="T77" s="157"/>
      <c r="U77" s="157"/>
      <c r="V77" s="157"/>
      <c r="W77" s="157"/>
      <c r="X77" s="157"/>
      <c r="Y77" s="157"/>
      <c r="Z77" s="157"/>
      <c r="AA77" s="157"/>
    </row>
    <row r="78" spans="20:27" ht="409.5">
      <c r="T78" s="157"/>
      <c r="U78" s="157"/>
      <c r="V78" s="157"/>
      <c r="W78" s="157"/>
      <c r="X78" s="157"/>
      <c r="Y78" s="157"/>
      <c r="Z78" s="157"/>
      <c r="AA78" s="157"/>
    </row>
    <row r="79" spans="20:27" ht="409.5">
      <c r="T79" s="157"/>
      <c r="U79" s="157"/>
      <c r="V79" s="157"/>
      <c r="W79" s="157"/>
      <c r="X79" s="157"/>
      <c r="Y79" s="157"/>
      <c r="Z79" s="157"/>
      <c r="AA79" s="157"/>
    </row>
    <row r="80" spans="20:27" ht="409.5">
      <c r="T80" s="157"/>
      <c r="U80" s="157"/>
      <c r="V80" s="157"/>
      <c r="W80" s="157"/>
      <c r="X80" s="157"/>
      <c r="Y80" s="157"/>
      <c r="Z80" s="157"/>
      <c r="AA80" s="157"/>
    </row>
    <row r="81" spans="20:27" ht="409.5">
      <c r="T81" s="157"/>
      <c r="U81" s="157"/>
      <c r="V81" s="157"/>
      <c r="W81" s="157"/>
      <c r="X81" s="157"/>
      <c r="Y81" s="157"/>
      <c r="Z81" s="157"/>
      <c r="AA81" s="157"/>
    </row>
    <row r="82" spans="20:27" ht="409.5">
      <c r="T82" s="157"/>
      <c r="U82" s="157"/>
      <c r="V82" s="157"/>
      <c r="W82" s="157"/>
      <c r="X82" s="157"/>
      <c r="Y82" s="157"/>
      <c r="Z82" s="157"/>
      <c r="AA82" s="157"/>
    </row>
    <row r="83" spans="20:27" ht="409.5">
      <c r="T83" s="157"/>
      <c r="U83" s="157"/>
      <c r="V83" s="157"/>
      <c r="W83" s="157"/>
      <c r="X83" s="157"/>
      <c r="Y83" s="157"/>
      <c r="Z83" s="157"/>
      <c r="AA83" s="157"/>
    </row>
    <row r="84" spans="20:27" ht="409.5">
      <c r="T84" s="157"/>
      <c r="U84" s="157"/>
      <c r="V84" s="157"/>
      <c r="W84" s="157"/>
      <c r="X84" s="157"/>
      <c r="Y84" s="157"/>
      <c r="Z84" s="157"/>
      <c r="AA84" s="157"/>
    </row>
    <row r="85" spans="20:27" ht="409.5">
      <c r="T85" s="157"/>
      <c r="U85" s="157"/>
      <c r="V85" s="157"/>
      <c r="W85" s="157"/>
      <c r="X85" s="157"/>
      <c r="Y85" s="157"/>
      <c r="Z85" s="157"/>
      <c r="AA85" s="157"/>
    </row>
    <row r="86" spans="20:27" ht="409.5">
      <c r="T86" s="157"/>
      <c r="U86" s="157"/>
      <c r="V86" s="157"/>
      <c r="W86" s="157"/>
      <c r="X86" s="157"/>
      <c r="Y86" s="157"/>
      <c r="Z86" s="157"/>
      <c r="AA86" s="157"/>
    </row>
    <row r="87" spans="20:27" ht="409.5">
      <c r="T87" s="157"/>
      <c r="U87" s="157"/>
      <c r="V87" s="157"/>
      <c r="W87" s="157"/>
      <c r="X87" s="157"/>
      <c r="Y87" s="157"/>
      <c r="Z87" s="157"/>
      <c r="AA87" s="157"/>
    </row>
    <row r="88" spans="20:27" ht="409.5">
      <c r="T88" s="157"/>
      <c r="U88" s="157"/>
      <c r="V88" s="157"/>
      <c r="W88" s="157"/>
      <c r="X88" s="157"/>
      <c r="Y88" s="157"/>
      <c r="Z88" s="157"/>
      <c r="AA88" s="157"/>
    </row>
    <row r="89" spans="20:27" ht="409.5">
      <c r="T89" s="157"/>
      <c r="U89" s="157"/>
      <c r="V89" s="157"/>
      <c r="W89" s="157"/>
      <c r="X89" s="157"/>
      <c r="Y89" s="157"/>
      <c r="Z89" s="157"/>
      <c r="AA89" s="157"/>
    </row>
    <row r="90" spans="20:27" ht="409.5">
      <c r="T90" s="157"/>
      <c r="U90" s="157"/>
      <c r="V90" s="157"/>
      <c r="W90" s="157"/>
      <c r="X90" s="157"/>
      <c r="Y90" s="157"/>
      <c r="Z90" s="157"/>
      <c r="AA90" s="157"/>
    </row>
    <row r="91" spans="20:27" ht="409.5">
      <c r="T91" s="157"/>
      <c r="U91" s="157"/>
      <c r="V91" s="157"/>
      <c r="W91" s="157"/>
      <c r="X91" s="157"/>
      <c r="Y91" s="157"/>
      <c r="Z91" s="157"/>
      <c r="AA91" s="157"/>
    </row>
    <row r="92" spans="20:27" ht="409.5">
      <c r="T92" s="157"/>
      <c r="U92" s="157"/>
      <c r="V92" s="157"/>
      <c r="W92" s="157"/>
      <c r="X92" s="157"/>
      <c r="Y92" s="157"/>
      <c r="Z92" s="157"/>
      <c r="AA92" s="157"/>
    </row>
    <row r="93" spans="20:27" ht="409.5">
      <c r="T93" s="157"/>
      <c r="U93" s="157"/>
      <c r="V93" s="157"/>
      <c r="W93" s="157"/>
      <c r="X93" s="157"/>
      <c r="Y93" s="157"/>
      <c r="Z93" s="157"/>
      <c r="AA93" s="157"/>
    </row>
    <row r="94" spans="20:27" ht="409.5">
      <c r="T94" s="157"/>
      <c r="U94" s="157"/>
      <c r="V94" s="157"/>
      <c r="W94" s="157"/>
      <c r="X94" s="157"/>
      <c r="Y94" s="157"/>
      <c r="Z94" s="157"/>
      <c r="AA94" s="157"/>
    </row>
    <row r="95" spans="20:27" ht="409.5">
      <c r="T95" s="157"/>
      <c r="U95" s="157"/>
      <c r="V95" s="157"/>
      <c r="W95" s="157"/>
      <c r="X95" s="157"/>
      <c r="Y95" s="157"/>
      <c r="Z95" s="157"/>
      <c r="AA95" s="157"/>
    </row>
  </sheetData>
  <sheetProtection/>
  <mergeCells count="4">
    <mergeCell ref="A4:A5"/>
    <mergeCell ref="C2:K2"/>
    <mergeCell ref="C3:K3"/>
    <mergeCell ref="H4:O4"/>
  </mergeCells>
  <printOptions/>
  <pageMargins left="0.75" right="0.75" top="1" bottom="1" header="0.5" footer="0.5"/>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Sheet4"/>
  <dimension ref="A1:U57"/>
  <sheetViews>
    <sheetView zoomScalePageLayoutView="0" workbookViewId="0" topLeftCell="A1">
      <selection activeCell="R14" sqref="R14"/>
    </sheetView>
  </sheetViews>
  <sheetFormatPr defaultColWidth="9.140625" defaultRowHeight="12.75"/>
  <cols>
    <col min="1" max="1" width="6.28125" style="298" customWidth="1"/>
    <col min="2" max="2" width="1.7109375" style="298" customWidth="1"/>
    <col min="3" max="3" width="44.57421875" style="298" customWidth="1"/>
    <col min="4" max="4" width="9.8515625" style="298" customWidth="1"/>
    <col min="5" max="5" width="9.57421875" style="298" customWidth="1"/>
    <col min="6" max="6" width="10.421875" style="298" customWidth="1"/>
    <col min="7" max="14" width="9.140625" style="298" customWidth="1"/>
    <col min="15" max="15" width="1.7109375" style="298" customWidth="1"/>
    <col min="16" max="16" width="9.140625" style="298" customWidth="1"/>
    <col min="17" max="17" width="9.57421875" style="298" bestFit="1" customWidth="1"/>
    <col min="18" max="20" width="9.140625" style="298" customWidth="1"/>
    <col min="21" max="21" width="9.57421875" style="298" customWidth="1"/>
    <col min="22" max="16384" width="9.140625" style="246" customWidth="1"/>
  </cols>
  <sheetData>
    <row r="1" ht="14.25" customHeight="1">
      <c r="P1" s="45" t="s">
        <v>411</v>
      </c>
    </row>
    <row r="2" spans="3:16" ht="15" customHeight="1">
      <c r="C2" s="862" t="s">
        <v>95</v>
      </c>
      <c r="D2" s="862"/>
      <c r="E2" s="862"/>
      <c r="F2" s="862"/>
      <c r="G2" s="862"/>
      <c r="H2" s="862"/>
      <c r="I2" s="862"/>
      <c r="J2" s="862"/>
      <c r="K2" s="679"/>
      <c r="L2" s="679"/>
      <c r="M2" s="679"/>
      <c r="N2" s="679"/>
      <c r="O2" s="679"/>
      <c r="P2" s="679"/>
    </row>
    <row r="3" spans="3:16" ht="15" customHeight="1">
      <c r="C3" s="862" t="s">
        <v>94</v>
      </c>
      <c r="D3" s="862"/>
      <c r="E3" s="862"/>
      <c r="F3" s="862"/>
      <c r="G3" s="862"/>
      <c r="H3" s="862"/>
      <c r="I3" s="862"/>
      <c r="J3" s="862"/>
      <c r="K3" s="679"/>
      <c r="L3" s="679"/>
      <c r="M3" s="679"/>
      <c r="N3" s="679"/>
      <c r="O3" s="679"/>
      <c r="P3" s="679"/>
    </row>
    <row r="4" spans="3:16" ht="15" customHeight="1">
      <c r="C4" s="864" t="s">
        <v>220</v>
      </c>
      <c r="D4" s="864"/>
      <c r="E4" s="864"/>
      <c r="F4" s="864"/>
      <c r="G4" s="864"/>
      <c r="H4" s="864"/>
      <c r="I4" s="864"/>
      <c r="J4" s="864"/>
      <c r="K4" s="776"/>
      <c r="L4" s="776"/>
      <c r="M4" s="776"/>
      <c r="N4" s="776"/>
      <c r="O4" s="776"/>
      <c r="P4" s="776"/>
    </row>
    <row r="5" spans="1:16" ht="12" customHeight="1">
      <c r="A5" s="861" t="s">
        <v>270</v>
      </c>
      <c r="B5" s="775"/>
      <c r="H5" s="863"/>
      <c r="I5" s="863"/>
      <c r="J5" s="863"/>
      <c r="K5" s="863"/>
      <c r="L5" s="863"/>
      <c r="M5" s="863"/>
      <c r="N5" s="863"/>
      <c r="O5" s="863"/>
      <c r="P5" s="297">
        <v>1000</v>
      </c>
    </row>
    <row r="6" spans="1:16" ht="24.75" customHeight="1">
      <c r="A6" s="861"/>
      <c r="B6" s="289"/>
      <c r="C6" s="290"/>
      <c r="D6" s="291">
        <v>2005</v>
      </c>
      <c r="E6" s="291">
        <v>2006</v>
      </c>
      <c r="F6" s="291">
        <v>2007</v>
      </c>
      <c r="G6" s="291">
        <v>2008</v>
      </c>
      <c r="H6" s="291">
        <v>2009</v>
      </c>
      <c r="I6" s="291">
        <v>2010</v>
      </c>
      <c r="J6" s="291">
        <v>2011</v>
      </c>
      <c r="K6" s="291">
        <v>2012</v>
      </c>
      <c r="L6" s="291">
        <v>2013</v>
      </c>
      <c r="M6" s="291">
        <v>2014</v>
      </c>
      <c r="N6" s="291">
        <v>2015</v>
      </c>
      <c r="O6" s="290"/>
      <c r="P6" s="292" t="s">
        <v>621</v>
      </c>
    </row>
    <row r="7" spans="1:21" ht="12.75" customHeight="1">
      <c r="A7" s="207">
        <v>1</v>
      </c>
      <c r="B7" s="225"/>
      <c r="C7" s="294" t="s">
        <v>79</v>
      </c>
      <c r="D7" s="363">
        <v>2939.6</v>
      </c>
      <c r="E7" s="363">
        <v>2752</v>
      </c>
      <c r="F7" s="363">
        <v>2838.8</v>
      </c>
      <c r="G7" s="781">
        <v>2802.7</v>
      </c>
      <c r="H7" s="781">
        <v>2478.8</v>
      </c>
      <c r="I7" s="781">
        <v>2516.6</v>
      </c>
      <c r="J7" s="781">
        <v>2679</v>
      </c>
      <c r="K7" s="363">
        <v>2838.7</v>
      </c>
      <c r="L7" s="363">
        <v>3015.3</v>
      </c>
      <c r="M7" s="363">
        <v>2972.5</v>
      </c>
      <c r="N7" s="363">
        <v>3050.5</v>
      </c>
      <c r="O7" s="244"/>
      <c r="P7" s="782">
        <f>(N7/M7)-1</f>
        <v>0.02624053826745154</v>
      </c>
      <c r="Q7" s="822"/>
      <c r="U7"/>
    </row>
    <row r="8" spans="1:21" ht="12.75" customHeight="1">
      <c r="A8" s="207">
        <v>2</v>
      </c>
      <c r="B8" s="226"/>
      <c r="C8" s="337" t="s">
        <v>343</v>
      </c>
      <c r="D8" s="364">
        <v>1183</v>
      </c>
      <c r="E8" s="364">
        <v>1374.5</v>
      </c>
      <c r="F8" s="364">
        <v>1571.5</v>
      </c>
      <c r="G8" s="364">
        <v>1652.1</v>
      </c>
      <c r="H8" s="364">
        <v>1745</v>
      </c>
      <c r="I8" s="364">
        <v>1787.5</v>
      </c>
      <c r="J8" s="364">
        <v>1889.5</v>
      </c>
      <c r="K8" s="364">
        <v>1959.4</v>
      </c>
      <c r="L8" s="364">
        <v>2240.3</v>
      </c>
      <c r="M8" s="364">
        <v>2437.7</v>
      </c>
      <c r="N8" s="364">
        <v>2451.7</v>
      </c>
      <c r="O8" s="295"/>
      <c r="P8" s="296">
        <f>(N8/M8)-1</f>
        <v>0.005743118513352741</v>
      </c>
      <c r="U8"/>
    </row>
    <row r="9" spans="1:16" ht="12.75" customHeight="1">
      <c r="A9" s="207">
        <v>3</v>
      </c>
      <c r="B9" s="90"/>
      <c r="C9" s="138" t="s">
        <v>344</v>
      </c>
      <c r="D9" s="363">
        <v>1258</v>
      </c>
      <c r="E9" s="363">
        <v>1416.8</v>
      </c>
      <c r="F9" s="363">
        <v>1453.2</v>
      </c>
      <c r="G9" s="363">
        <v>1493.5</v>
      </c>
      <c r="H9" s="363">
        <v>1528.9</v>
      </c>
      <c r="I9" s="363">
        <v>1385.6</v>
      </c>
      <c r="J9" s="363">
        <v>1412.8</v>
      </c>
      <c r="K9" s="363">
        <v>1386.5</v>
      </c>
      <c r="L9" s="363">
        <v>1381.9</v>
      </c>
      <c r="M9" s="363">
        <v>1563.7</v>
      </c>
      <c r="N9" s="363">
        <v>1584.5</v>
      </c>
      <c r="O9" s="244"/>
      <c r="P9" s="543">
        <f>(N9/M9)-1</f>
        <v>0.013301784229711622</v>
      </c>
    </row>
    <row r="10" spans="1:16" ht="12.75" customHeight="1">
      <c r="A10" s="207">
        <v>4</v>
      </c>
      <c r="B10" s="226"/>
      <c r="C10" s="337" t="s">
        <v>80</v>
      </c>
      <c r="D10" s="364">
        <v>1382.8</v>
      </c>
      <c r="E10" s="364">
        <v>1429.4</v>
      </c>
      <c r="F10" s="364">
        <v>1405.7</v>
      </c>
      <c r="G10" s="364">
        <v>1460.9</v>
      </c>
      <c r="H10" s="364">
        <v>1235.5</v>
      </c>
      <c r="I10" s="364">
        <v>1188.7</v>
      </c>
      <c r="J10" s="364">
        <v>1298.9</v>
      </c>
      <c r="K10" s="364">
        <v>1313.4</v>
      </c>
      <c r="L10" s="364">
        <v>1339.6</v>
      </c>
      <c r="M10" s="364">
        <v>1354.6</v>
      </c>
      <c r="N10" s="364">
        <v>1518.9</v>
      </c>
      <c r="O10" s="295"/>
      <c r="P10" s="296">
        <f aca="true" t="shared" si="0" ref="P10:P55">(N10/M10)-1</f>
        <v>0.12129041783552363</v>
      </c>
    </row>
    <row r="11" spans="1:16" ht="12.75" customHeight="1">
      <c r="A11" s="207">
        <v>5</v>
      </c>
      <c r="B11" s="90"/>
      <c r="C11" s="138" t="s">
        <v>399</v>
      </c>
      <c r="D11" s="363">
        <v>1729.6</v>
      </c>
      <c r="E11" s="363">
        <v>1659.3</v>
      </c>
      <c r="F11" s="363">
        <v>1729.3</v>
      </c>
      <c r="G11" s="363">
        <v>1214.4</v>
      </c>
      <c r="H11" s="363">
        <v>1184.1</v>
      </c>
      <c r="I11" s="363">
        <v>1189.9</v>
      </c>
      <c r="J11" s="363">
        <v>1268.6</v>
      </c>
      <c r="K11" s="363">
        <v>1362</v>
      </c>
      <c r="L11" s="363">
        <v>1406.5</v>
      </c>
      <c r="M11" s="363">
        <v>1368.5</v>
      </c>
      <c r="N11" s="363">
        <v>1503</v>
      </c>
      <c r="O11" s="244"/>
      <c r="P11" s="543">
        <f t="shared" si="0"/>
        <v>0.09828279137742046</v>
      </c>
    </row>
    <row r="12" spans="1:16" ht="12.75" customHeight="1">
      <c r="A12" s="207">
        <v>6</v>
      </c>
      <c r="B12" s="226"/>
      <c r="C12" s="337" t="s">
        <v>346</v>
      </c>
      <c r="D12" s="364">
        <v>1246.8</v>
      </c>
      <c r="E12" s="364">
        <v>1284.9</v>
      </c>
      <c r="F12" s="364">
        <v>1332.5</v>
      </c>
      <c r="G12" s="364">
        <v>1301.9</v>
      </c>
      <c r="H12" s="364">
        <v>1107.3</v>
      </c>
      <c r="I12" s="364">
        <v>1132.4</v>
      </c>
      <c r="J12" s="364">
        <v>1212</v>
      </c>
      <c r="K12" s="364">
        <v>1287.1</v>
      </c>
      <c r="L12" s="364">
        <v>1315.4</v>
      </c>
      <c r="M12" s="364">
        <v>1395.3</v>
      </c>
      <c r="N12" s="364">
        <v>1423.1</v>
      </c>
      <c r="O12" s="295"/>
      <c r="P12" s="296">
        <f t="shared" si="0"/>
        <v>0.019924030674406845</v>
      </c>
    </row>
    <row r="13" spans="1:16" ht="12.75" customHeight="1">
      <c r="A13" s="207">
        <v>7</v>
      </c>
      <c r="B13" s="90"/>
      <c r="C13" s="138" t="s">
        <v>345</v>
      </c>
      <c r="D13" s="363">
        <v>936.6</v>
      </c>
      <c r="E13" s="363">
        <v>1036.4</v>
      </c>
      <c r="F13" s="363">
        <v>1057</v>
      </c>
      <c r="G13" s="363">
        <v>1047.3</v>
      </c>
      <c r="H13" s="363">
        <v>966.5</v>
      </c>
      <c r="I13" s="363">
        <v>1006.6</v>
      </c>
      <c r="J13" s="363">
        <v>1165.4</v>
      </c>
      <c r="K13" s="363">
        <v>1193.4</v>
      </c>
      <c r="L13" s="363">
        <v>1195</v>
      </c>
      <c r="M13" s="363">
        <v>1342.5</v>
      </c>
      <c r="N13" s="363">
        <v>1336.2</v>
      </c>
      <c r="O13" s="244"/>
      <c r="P13" s="543">
        <f t="shared" si="0"/>
        <v>-0.004692737430167515</v>
      </c>
    </row>
    <row r="14" spans="1:16" ht="12.75" customHeight="1">
      <c r="A14" s="207">
        <v>8</v>
      </c>
      <c r="B14" s="226"/>
      <c r="C14" s="337" t="s">
        <v>374</v>
      </c>
      <c r="D14" s="364">
        <v>996.1</v>
      </c>
      <c r="E14" s="364">
        <v>1086.3</v>
      </c>
      <c r="F14" s="364">
        <v>1074.7</v>
      </c>
      <c r="G14" s="364">
        <v>1066</v>
      </c>
      <c r="H14" s="364">
        <v>1123.5</v>
      </c>
      <c r="I14" s="364">
        <v>1021.7</v>
      </c>
      <c r="J14" s="364">
        <v>1069.7</v>
      </c>
      <c r="K14" s="364">
        <v>1167</v>
      </c>
      <c r="L14" s="364">
        <v>1150.3</v>
      </c>
      <c r="M14" s="364">
        <v>1125.1</v>
      </c>
      <c r="N14" s="364">
        <v>1150.2</v>
      </c>
      <c r="O14" s="295"/>
      <c r="P14" s="296">
        <f t="shared" si="0"/>
        <v>0.022309128077504292</v>
      </c>
    </row>
    <row r="15" spans="1:16" ht="12.75" customHeight="1">
      <c r="A15" s="207">
        <v>9</v>
      </c>
      <c r="B15" s="90"/>
      <c r="C15" s="138" t="s">
        <v>400</v>
      </c>
      <c r="D15" s="363">
        <v>928.7</v>
      </c>
      <c r="E15" s="363">
        <v>976.7</v>
      </c>
      <c r="F15" s="363">
        <v>1056.9</v>
      </c>
      <c r="G15" s="363">
        <v>1105</v>
      </c>
      <c r="H15" s="363">
        <v>1101.5</v>
      </c>
      <c r="I15" s="363">
        <v>1147.9</v>
      </c>
      <c r="J15" s="363">
        <v>1165.4</v>
      </c>
      <c r="K15" s="363">
        <v>1086.8</v>
      </c>
      <c r="L15" s="363">
        <v>1098.7</v>
      </c>
      <c r="M15" s="363">
        <v>1108</v>
      </c>
      <c r="N15" s="363">
        <v>1147.1</v>
      </c>
      <c r="O15" s="244"/>
      <c r="P15" s="543">
        <f t="shared" si="0"/>
        <v>0.03528880866425976</v>
      </c>
    </row>
    <row r="16" spans="1:16" ht="12.75" customHeight="1">
      <c r="A16" s="207">
        <v>10</v>
      </c>
      <c r="B16" s="226"/>
      <c r="C16" s="337" t="s">
        <v>402</v>
      </c>
      <c r="D16" s="364">
        <v>439.4</v>
      </c>
      <c r="E16" s="364">
        <v>531.9</v>
      </c>
      <c r="F16" s="364">
        <v>608.9</v>
      </c>
      <c r="G16" s="364">
        <v>648.9</v>
      </c>
      <c r="H16" s="364">
        <v>656.4</v>
      </c>
      <c r="I16" s="364">
        <v>716.4</v>
      </c>
      <c r="J16" s="364">
        <v>716.6</v>
      </c>
      <c r="K16" s="364">
        <v>843.2</v>
      </c>
      <c r="L16" s="364">
        <v>968.5</v>
      </c>
      <c r="M16" s="364">
        <v>1063.6</v>
      </c>
      <c r="N16" s="364">
        <v>1076.9</v>
      </c>
      <c r="O16" s="295"/>
      <c r="P16" s="296">
        <f t="shared" si="0"/>
        <v>0.012504701015419561</v>
      </c>
    </row>
    <row r="17" spans="1:16" ht="12.75" customHeight="1">
      <c r="A17" s="207">
        <v>11</v>
      </c>
      <c r="B17" s="90"/>
      <c r="C17" s="138" t="s">
        <v>375</v>
      </c>
      <c r="D17" s="363">
        <v>904.7</v>
      </c>
      <c r="E17" s="363">
        <v>940.3</v>
      </c>
      <c r="F17" s="363">
        <v>909.4</v>
      </c>
      <c r="G17" s="363">
        <v>869.7</v>
      </c>
      <c r="H17" s="363">
        <v>888.4</v>
      </c>
      <c r="I17" s="363">
        <v>876.6</v>
      </c>
      <c r="J17" s="363">
        <v>958.5</v>
      </c>
      <c r="K17" s="363">
        <v>1012.1</v>
      </c>
      <c r="L17" s="363">
        <v>1038.7</v>
      </c>
      <c r="M17" s="363">
        <v>1048.9</v>
      </c>
      <c r="N17" s="363">
        <v>1075.4</v>
      </c>
      <c r="O17" s="244"/>
      <c r="P17" s="543">
        <f t="shared" si="0"/>
        <v>0.02526456287539336</v>
      </c>
    </row>
    <row r="18" spans="1:16" ht="12.75" customHeight="1">
      <c r="A18" s="207">
        <v>12</v>
      </c>
      <c r="B18" s="226"/>
      <c r="C18" s="337" t="s">
        <v>586</v>
      </c>
      <c r="D18" s="364" t="s">
        <v>200</v>
      </c>
      <c r="E18" s="364" t="s">
        <v>200</v>
      </c>
      <c r="F18" s="364" t="s">
        <v>200</v>
      </c>
      <c r="G18" s="364" t="s">
        <v>200</v>
      </c>
      <c r="H18" s="364" t="s">
        <v>200</v>
      </c>
      <c r="I18" s="364" t="s">
        <v>200</v>
      </c>
      <c r="J18" s="364" t="s">
        <v>200</v>
      </c>
      <c r="K18" s="364" t="s">
        <v>200</v>
      </c>
      <c r="L18" s="364" t="s">
        <v>200</v>
      </c>
      <c r="M18" s="364">
        <v>682.9</v>
      </c>
      <c r="N18" s="364">
        <v>1072</v>
      </c>
      <c r="O18" s="295"/>
      <c r="P18" s="296">
        <f t="shared" si="0"/>
        <v>0.5697759554839654</v>
      </c>
    </row>
    <row r="19" spans="1:16" ht="12.75" customHeight="1">
      <c r="A19" s="207">
        <v>13</v>
      </c>
      <c r="B19" s="90"/>
      <c r="C19" s="138" t="s">
        <v>87</v>
      </c>
      <c r="D19" s="363">
        <v>1522.1</v>
      </c>
      <c r="E19" s="363">
        <v>1520.8</v>
      </c>
      <c r="F19" s="363">
        <v>1604.9</v>
      </c>
      <c r="G19" s="363">
        <v>1460.3</v>
      </c>
      <c r="H19" s="363">
        <v>1218.3</v>
      </c>
      <c r="I19" s="363">
        <v>1137.5</v>
      </c>
      <c r="J19" s="363">
        <v>1207.4</v>
      </c>
      <c r="K19" s="363">
        <v>1187.8</v>
      </c>
      <c r="L19" s="363">
        <v>1181.6</v>
      </c>
      <c r="M19" s="363">
        <v>1160.2</v>
      </c>
      <c r="N19" s="363">
        <v>1059.7</v>
      </c>
      <c r="O19" s="244"/>
      <c r="P19" s="543">
        <f t="shared" si="0"/>
        <v>-0.08662299603516632</v>
      </c>
    </row>
    <row r="20" spans="1:16" ht="12.75" customHeight="1">
      <c r="A20" s="207">
        <v>14</v>
      </c>
      <c r="B20" s="226"/>
      <c r="C20" s="337" t="s">
        <v>82</v>
      </c>
      <c r="D20" s="364">
        <v>1005.4</v>
      </c>
      <c r="E20" s="364">
        <v>1027.5</v>
      </c>
      <c r="F20" s="364">
        <v>1032.1</v>
      </c>
      <c r="G20" s="364">
        <v>985.6</v>
      </c>
      <c r="H20" s="364">
        <v>892.7</v>
      </c>
      <c r="I20" s="364">
        <v>860.6</v>
      </c>
      <c r="J20" s="364">
        <v>925.7</v>
      </c>
      <c r="K20" s="364">
        <v>965.7</v>
      </c>
      <c r="L20" s="364">
        <v>978.4</v>
      </c>
      <c r="M20" s="364">
        <v>937.6</v>
      </c>
      <c r="N20" s="364">
        <v>1047</v>
      </c>
      <c r="O20" s="295"/>
      <c r="P20" s="296">
        <f t="shared" si="0"/>
        <v>0.11668088737201354</v>
      </c>
    </row>
    <row r="21" spans="1:16" ht="12.75" customHeight="1">
      <c r="A21" s="207">
        <v>15</v>
      </c>
      <c r="B21" s="90"/>
      <c r="C21" s="138" t="s">
        <v>90</v>
      </c>
      <c r="D21" s="363">
        <v>383.8</v>
      </c>
      <c r="E21" s="363">
        <v>599.6</v>
      </c>
      <c r="F21" s="363">
        <v>664.9</v>
      </c>
      <c r="G21" s="363">
        <v>716</v>
      </c>
      <c r="H21" s="363">
        <v>755.7</v>
      </c>
      <c r="I21" s="363">
        <v>918.2</v>
      </c>
      <c r="J21" s="363">
        <v>997.5</v>
      </c>
      <c r="K21" s="363">
        <v>918.6</v>
      </c>
      <c r="L21" s="363">
        <v>1042.7</v>
      </c>
      <c r="M21" s="363">
        <v>1067.5</v>
      </c>
      <c r="N21" s="363">
        <v>1033.8</v>
      </c>
      <c r="O21" s="244"/>
      <c r="P21" s="543">
        <f t="shared" si="0"/>
        <v>-0.03156908665105396</v>
      </c>
    </row>
    <row r="22" spans="1:16" ht="12.75" customHeight="1">
      <c r="A22" s="207">
        <v>16</v>
      </c>
      <c r="B22" s="226"/>
      <c r="C22" s="337" t="s">
        <v>83</v>
      </c>
      <c r="D22" s="364">
        <v>1067.4</v>
      </c>
      <c r="E22" s="364">
        <v>1045.8</v>
      </c>
      <c r="F22" s="364">
        <v>1023.6</v>
      </c>
      <c r="G22" s="364">
        <v>992.8</v>
      </c>
      <c r="H22" s="364">
        <v>1013.9</v>
      </c>
      <c r="I22" s="364">
        <v>940.9</v>
      </c>
      <c r="J22" s="364">
        <v>926.2</v>
      </c>
      <c r="K22" s="364">
        <v>950.9</v>
      </c>
      <c r="L22" s="364">
        <v>1013.9</v>
      </c>
      <c r="M22" s="364">
        <v>1036.6</v>
      </c>
      <c r="N22" s="364">
        <v>1032.2</v>
      </c>
      <c r="O22" s="295"/>
      <c r="P22" s="296">
        <f t="shared" si="0"/>
        <v>-0.004244645957939275</v>
      </c>
    </row>
    <row r="23" spans="1:16" ht="12.75" customHeight="1">
      <c r="A23" s="207">
        <v>17</v>
      </c>
      <c r="B23" s="90"/>
      <c r="C23" s="138" t="s">
        <v>88</v>
      </c>
      <c r="D23" s="363">
        <v>878</v>
      </c>
      <c r="E23" s="363">
        <v>837.5</v>
      </c>
      <c r="F23" s="363">
        <v>833.9</v>
      </c>
      <c r="G23" s="363">
        <v>829.8</v>
      </c>
      <c r="H23" s="363">
        <v>846.2</v>
      </c>
      <c r="I23" s="363">
        <v>822</v>
      </c>
      <c r="J23" s="363">
        <v>953.9</v>
      </c>
      <c r="K23" s="363">
        <v>1031.3</v>
      </c>
      <c r="L23" s="363">
        <v>1010.2</v>
      </c>
      <c r="M23" s="363">
        <v>1008.3</v>
      </c>
      <c r="N23" s="363">
        <v>1030.7</v>
      </c>
      <c r="O23" s="244"/>
      <c r="P23" s="543">
        <f t="shared" si="0"/>
        <v>0.02221561043340281</v>
      </c>
    </row>
    <row r="24" spans="1:16" ht="12.75" customHeight="1">
      <c r="A24" s="207">
        <v>18</v>
      </c>
      <c r="B24" s="226"/>
      <c r="C24" s="337" t="s">
        <v>461</v>
      </c>
      <c r="D24" s="364">
        <v>570.4</v>
      </c>
      <c r="E24" s="364">
        <v>580.3</v>
      </c>
      <c r="F24" s="364">
        <v>585.3</v>
      </c>
      <c r="G24" s="364">
        <v>577.3</v>
      </c>
      <c r="H24" s="364">
        <v>604.2</v>
      </c>
      <c r="I24" s="364">
        <v>859.4</v>
      </c>
      <c r="J24" s="364">
        <v>977.9</v>
      </c>
      <c r="K24" s="364">
        <v>955.2</v>
      </c>
      <c r="L24" s="364">
        <v>971.1</v>
      </c>
      <c r="M24" s="364">
        <v>1018.6</v>
      </c>
      <c r="N24" s="364">
        <v>1021.9</v>
      </c>
      <c r="O24" s="295"/>
      <c r="P24" s="296">
        <f t="shared" si="0"/>
        <v>0.003239740820734305</v>
      </c>
    </row>
    <row r="25" spans="1:16" ht="12.75" customHeight="1">
      <c r="A25" s="207">
        <v>19</v>
      </c>
      <c r="B25" s="90"/>
      <c r="C25" s="138" t="s">
        <v>91</v>
      </c>
      <c r="D25" s="363">
        <v>802.4</v>
      </c>
      <c r="E25" s="363">
        <v>631.7</v>
      </c>
      <c r="F25" s="363">
        <v>657.6</v>
      </c>
      <c r="G25" s="363">
        <v>648.4</v>
      </c>
      <c r="H25" s="363">
        <v>627.2</v>
      </c>
      <c r="I25" s="363">
        <v>683.7</v>
      </c>
      <c r="J25" s="363">
        <v>803</v>
      </c>
      <c r="K25" s="363">
        <v>883.8</v>
      </c>
      <c r="L25" s="363">
        <v>865.1</v>
      </c>
      <c r="M25" s="363">
        <v>908.5</v>
      </c>
      <c r="N25" s="363">
        <v>1012.6</v>
      </c>
      <c r="O25" s="244"/>
      <c r="P25" s="543">
        <f t="shared" si="0"/>
        <v>0.11458447991194287</v>
      </c>
    </row>
    <row r="26" spans="1:16" ht="12.75" customHeight="1">
      <c r="A26" s="207">
        <v>20</v>
      </c>
      <c r="B26" s="226"/>
      <c r="C26" s="337" t="s">
        <v>342</v>
      </c>
      <c r="D26" s="364">
        <v>739.6</v>
      </c>
      <c r="E26" s="364">
        <v>689.1</v>
      </c>
      <c r="F26" s="364">
        <v>710.3</v>
      </c>
      <c r="G26" s="364">
        <v>882.9</v>
      </c>
      <c r="H26" s="364">
        <v>1003</v>
      </c>
      <c r="I26" s="364">
        <v>1091.6</v>
      </c>
      <c r="J26" s="364">
        <v>1197.9</v>
      </c>
      <c r="K26" s="364">
        <v>1167.7</v>
      </c>
      <c r="L26" s="364">
        <v>1179.5</v>
      </c>
      <c r="M26" s="364">
        <v>1168.4</v>
      </c>
      <c r="N26" s="364">
        <v>1000.2</v>
      </c>
      <c r="O26" s="295"/>
      <c r="P26" s="296">
        <f t="shared" si="0"/>
        <v>-0.14395754878466283</v>
      </c>
    </row>
    <row r="27" spans="1:16" ht="12.75" customHeight="1">
      <c r="A27" s="207">
        <v>21</v>
      </c>
      <c r="B27" s="90"/>
      <c r="C27" s="138" t="s">
        <v>92</v>
      </c>
      <c r="D27" s="363">
        <v>466.6</v>
      </c>
      <c r="E27" s="363">
        <v>574.4</v>
      </c>
      <c r="F27" s="363">
        <v>640.6</v>
      </c>
      <c r="G27" s="363">
        <v>730.3</v>
      </c>
      <c r="H27" s="363">
        <v>737.1</v>
      </c>
      <c r="I27" s="363">
        <v>800.8</v>
      </c>
      <c r="J27" s="363">
        <v>855</v>
      </c>
      <c r="K27" s="363">
        <v>904.5</v>
      </c>
      <c r="L27" s="363">
        <v>930.7</v>
      </c>
      <c r="M27" s="363">
        <v>955.1</v>
      </c>
      <c r="N27" s="363">
        <v>986.4</v>
      </c>
      <c r="O27" s="244"/>
      <c r="P27" s="543">
        <f t="shared" si="0"/>
        <v>0.03277143754580658</v>
      </c>
    </row>
    <row r="28" spans="1:16" ht="12.75" customHeight="1">
      <c r="A28" s="207">
        <v>22</v>
      </c>
      <c r="B28" s="226"/>
      <c r="C28" s="337" t="s">
        <v>93</v>
      </c>
      <c r="D28" s="364">
        <v>597.3</v>
      </c>
      <c r="E28" s="364">
        <v>622.9</v>
      </c>
      <c r="F28" s="364">
        <v>692</v>
      </c>
      <c r="G28" s="364">
        <v>716.7</v>
      </c>
      <c r="H28" s="364">
        <v>747</v>
      </c>
      <c r="I28" s="364">
        <v>777.9</v>
      </c>
      <c r="J28" s="364">
        <v>863.4</v>
      </c>
      <c r="K28" s="364">
        <v>908</v>
      </c>
      <c r="L28" s="364">
        <v>933.8</v>
      </c>
      <c r="M28" s="364">
        <v>950.8</v>
      </c>
      <c r="N28" s="364">
        <v>963.5</v>
      </c>
      <c r="O28" s="295"/>
      <c r="P28" s="296">
        <f t="shared" si="0"/>
        <v>0.01335717290702565</v>
      </c>
    </row>
    <row r="29" spans="1:16" ht="12.75" customHeight="1">
      <c r="A29" s="207">
        <v>23</v>
      </c>
      <c r="B29" s="90"/>
      <c r="C29" s="138" t="s">
        <v>341</v>
      </c>
      <c r="D29" s="363">
        <v>725.4</v>
      </c>
      <c r="E29" s="363">
        <v>1006.9</v>
      </c>
      <c r="F29" s="363">
        <v>1005.9</v>
      </c>
      <c r="G29" s="363">
        <v>840.4</v>
      </c>
      <c r="H29" s="363">
        <v>861.8</v>
      </c>
      <c r="I29" s="363">
        <v>957.2</v>
      </c>
      <c r="J29" s="363">
        <v>950.8</v>
      </c>
      <c r="K29" s="363">
        <v>891.3</v>
      </c>
      <c r="L29" s="363">
        <v>1046</v>
      </c>
      <c r="M29" s="363">
        <v>1048.5</v>
      </c>
      <c r="N29" s="363">
        <v>949.5</v>
      </c>
      <c r="O29" s="244"/>
      <c r="P29" s="543">
        <f t="shared" si="0"/>
        <v>-0.09442060085836912</v>
      </c>
    </row>
    <row r="30" spans="1:16" ht="12.75" customHeight="1">
      <c r="A30" s="207">
        <v>24</v>
      </c>
      <c r="B30" s="226"/>
      <c r="C30" s="337" t="s">
        <v>84</v>
      </c>
      <c r="D30" s="364">
        <v>994.9</v>
      </c>
      <c r="E30" s="364">
        <v>997.7</v>
      </c>
      <c r="F30" s="364">
        <v>1003.3</v>
      </c>
      <c r="G30" s="364">
        <v>944.4</v>
      </c>
      <c r="H30" s="364">
        <v>920.7</v>
      </c>
      <c r="I30" s="364">
        <v>886.1</v>
      </c>
      <c r="J30" s="364">
        <v>840.2</v>
      </c>
      <c r="K30" s="364">
        <v>862.3</v>
      </c>
      <c r="L30" s="364">
        <v>915.2</v>
      </c>
      <c r="M30" s="364">
        <v>939.7</v>
      </c>
      <c r="N30" s="364">
        <v>938.5</v>
      </c>
      <c r="O30" s="295"/>
      <c r="P30" s="296">
        <f t="shared" si="0"/>
        <v>-0.0012770032989252167</v>
      </c>
    </row>
    <row r="31" spans="1:16" ht="12.75" customHeight="1">
      <c r="A31" s="207">
        <v>25</v>
      </c>
      <c r="B31" s="90"/>
      <c r="C31" s="138" t="s">
        <v>347</v>
      </c>
      <c r="D31" s="363">
        <v>525.5</v>
      </c>
      <c r="E31" s="363">
        <v>577.5</v>
      </c>
      <c r="F31" s="363">
        <v>588</v>
      </c>
      <c r="G31" s="363">
        <v>604.7</v>
      </c>
      <c r="H31" s="363">
        <v>653.2</v>
      </c>
      <c r="I31" s="363">
        <v>724.6</v>
      </c>
      <c r="J31" s="363">
        <v>847.9</v>
      </c>
      <c r="K31" s="363">
        <v>874.4</v>
      </c>
      <c r="L31" s="363">
        <v>906.3</v>
      </c>
      <c r="M31" s="363">
        <v>924.5</v>
      </c>
      <c r="N31" s="363">
        <v>933</v>
      </c>
      <c r="O31" s="244"/>
      <c r="P31" s="543">
        <f t="shared" si="0"/>
        <v>0.00919415900486742</v>
      </c>
    </row>
    <row r="32" spans="1:16" ht="12.75" customHeight="1">
      <c r="A32" s="207">
        <v>26</v>
      </c>
      <c r="B32" s="226"/>
      <c r="C32" s="337" t="s">
        <v>403</v>
      </c>
      <c r="D32" s="364">
        <v>415.1</v>
      </c>
      <c r="E32" s="364">
        <v>376.7</v>
      </c>
      <c r="F32" s="364">
        <v>366.4</v>
      </c>
      <c r="G32" s="364">
        <v>619.1</v>
      </c>
      <c r="H32" s="364">
        <v>692</v>
      </c>
      <c r="I32" s="364">
        <v>687.5</v>
      </c>
      <c r="J32" s="364">
        <v>744.9</v>
      </c>
      <c r="K32" s="364">
        <v>780.8</v>
      </c>
      <c r="L32" s="364">
        <v>776.5</v>
      </c>
      <c r="M32" s="364">
        <v>826.5</v>
      </c>
      <c r="N32" s="364">
        <v>920.8</v>
      </c>
      <c r="O32" s="295"/>
      <c r="P32" s="296">
        <f t="shared" si="0"/>
        <v>0.11409558378705387</v>
      </c>
    </row>
    <row r="33" spans="1:16" ht="12.75" customHeight="1">
      <c r="A33" s="207">
        <v>27</v>
      </c>
      <c r="B33" s="90"/>
      <c r="C33" s="138" t="s">
        <v>462</v>
      </c>
      <c r="D33" s="363">
        <v>491</v>
      </c>
      <c r="E33" s="363">
        <v>513.8</v>
      </c>
      <c r="F33" s="363">
        <v>573.7</v>
      </c>
      <c r="G33" s="363">
        <v>593.8</v>
      </c>
      <c r="H33" s="363">
        <v>630.6</v>
      </c>
      <c r="I33" s="363">
        <v>679.1</v>
      </c>
      <c r="J33" s="363">
        <v>657.3</v>
      </c>
      <c r="K33" s="363">
        <v>739.8</v>
      </c>
      <c r="L33" s="363">
        <v>828.5</v>
      </c>
      <c r="M33" s="363">
        <v>812.3</v>
      </c>
      <c r="N33" s="363">
        <v>903.4</v>
      </c>
      <c r="O33" s="244"/>
      <c r="P33" s="543">
        <f t="shared" si="0"/>
        <v>0.11215068324510646</v>
      </c>
    </row>
    <row r="34" spans="1:16" ht="12.75" customHeight="1">
      <c r="A34" s="207">
        <v>28</v>
      </c>
      <c r="B34" s="226"/>
      <c r="C34" s="337" t="s">
        <v>530</v>
      </c>
      <c r="D34" s="364">
        <v>639.9</v>
      </c>
      <c r="E34" s="364">
        <v>586.9</v>
      </c>
      <c r="F34" s="364">
        <v>519.1</v>
      </c>
      <c r="G34" s="364">
        <v>466.2</v>
      </c>
      <c r="H34" s="364">
        <v>565.7</v>
      </c>
      <c r="I34" s="364">
        <v>576.7</v>
      </c>
      <c r="J34" s="364">
        <v>623.9</v>
      </c>
      <c r="K34" s="364">
        <v>702.7</v>
      </c>
      <c r="L34" s="364">
        <v>766.7</v>
      </c>
      <c r="M34" s="364">
        <v>857.1</v>
      </c>
      <c r="N34" s="364">
        <v>891</v>
      </c>
      <c r="O34" s="295"/>
      <c r="P34" s="296">
        <f t="shared" si="0"/>
        <v>0.03955197759887996</v>
      </c>
    </row>
    <row r="35" spans="1:16" ht="12.75" customHeight="1">
      <c r="A35" s="207">
        <v>29</v>
      </c>
      <c r="B35" s="90"/>
      <c r="C35" s="138" t="s">
        <v>81</v>
      </c>
      <c r="D35" s="363">
        <v>1074.1</v>
      </c>
      <c r="E35" s="363">
        <v>1040.2</v>
      </c>
      <c r="F35" s="363">
        <v>1055.1</v>
      </c>
      <c r="G35" s="363">
        <v>1041.2</v>
      </c>
      <c r="H35" s="363">
        <v>1009.2</v>
      </c>
      <c r="I35" s="363">
        <v>920.7</v>
      </c>
      <c r="J35" s="363">
        <v>989.2</v>
      </c>
      <c r="K35" s="363">
        <v>954</v>
      </c>
      <c r="L35" s="363">
        <v>931.7</v>
      </c>
      <c r="M35" s="363">
        <v>884.7</v>
      </c>
      <c r="N35" s="363">
        <v>866.5</v>
      </c>
      <c r="O35" s="244"/>
      <c r="P35" s="543">
        <f t="shared" si="0"/>
        <v>-0.02057194529218953</v>
      </c>
    </row>
    <row r="36" spans="1:16" ht="12.75" customHeight="1">
      <c r="A36" s="207">
        <v>30</v>
      </c>
      <c r="B36" s="226"/>
      <c r="C36" s="337" t="s">
        <v>633</v>
      </c>
      <c r="D36" s="364">
        <v>483</v>
      </c>
      <c r="E36" s="364">
        <v>502.4</v>
      </c>
      <c r="F36" s="364">
        <v>519.2</v>
      </c>
      <c r="G36" s="364">
        <v>509.7</v>
      </c>
      <c r="H36" s="364">
        <v>570</v>
      </c>
      <c r="I36" s="364">
        <v>628.8</v>
      </c>
      <c r="J36" s="364">
        <v>617.1</v>
      </c>
      <c r="K36" s="364">
        <v>620.9</v>
      </c>
      <c r="L36" s="364">
        <v>716.3</v>
      </c>
      <c r="M36" s="364">
        <v>775.4</v>
      </c>
      <c r="N36" s="364">
        <v>866.5</v>
      </c>
      <c r="O36" s="295"/>
      <c r="P36" s="296">
        <f t="shared" si="0"/>
        <v>0.11748774825896313</v>
      </c>
    </row>
    <row r="37" spans="1:16" ht="12.75" customHeight="1">
      <c r="A37" s="207">
        <v>31</v>
      </c>
      <c r="B37" s="90"/>
      <c r="C37" s="138" t="s">
        <v>509</v>
      </c>
      <c r="D37" s="363">
        <v>370</v>
      </c>
      <c r="E37" s="363">
        <v>416.2</v>
      </c>
      <c r="F37" s="363">
        <v>495.2</v>
      </c>
      <c r="G37" s="363">
        <v>492</v>
      </c>
      <c r="H37" s="363">
        <v>521.7</v>
      </c>
      <c r="I37" s="363">
        <v>566.2</v>
      </c>
      <c r="J37" s="363">
        <v>637.9</v>
      </c>
      <c r="K37" s="363">
        <v>692.6</v>
      </c>
      <c r="L37" s="363">
        <v>768.7</v>
      </c>
      <c r="M37" s="363">
        <v>799.6</v>
      </c>
      <c r="N37" s="363">
        <v>860.8</v>
      </c>
      <c r="O37" s="244"/>
      <c r="P37" s="543">
        <f t="shared" si="0"/>
        <v>0.0765382691345673</v>
      </c>
    </row>
    <row r="38" spans="1:16" ht="12.75" customHeight="1">
      <c r="A38" s="207">
        <v>32</v>
      </c>
      <c r="B38" s="226"/>
      <c r="C38" s="337" t="s">
        <v>89</v>
      </c>
      <c r="D38" s="364">
        <v>661.5</v>
      </c>
      <c r="E38" s="364">
        <v>649.5</v>
      </c>
      <c r="F38" s="364">
        <v>686.4</v>
      </c>
      <c r="G38" s="364">
        <v>674.7</v>
      </c>
      <c r="H38" s="364">
        <v>645.1</v>
      </c>
      <c r="I38" s="364">
        <v>637.7</v>
      </c>
      <c r="J38" s="364">
        <v>711.8</v>
      </c>
      <c r="K38" s="364">
        <v>801.4</v>
      </c>
      <c r="L38" s="364">
        <v>817.3</v>
      </c>
      <c r="M38" s="364">
        <v>822.4</v>
      </c>
      <c r="N38" s="364">
        <v>858.7</v>
      </c>
      <c r="O38" s="295"/>
      <c r="P38" s="296">
        <f t="shared" si="0"/>
        <v>0.044139105058365935</v>
      </c>
    </row>
    <row r="39" spans="1:16" ht="12.75" customHeight="1">
      <c r="A39" s="207">
        <v>33</v>
      </c>
      <c r="B39" s="90"/>
      <c r="C39" s="138" t="s">
        <v>86</v>
      </c>
      <c r="D39" s="363">
        <v>928.5</v>
      </c>
      <c r="E39" s="363">
        <v>931.5</v>
      </c>
      <c r="F39" s="363">
        <v>888.9</v>
      </c>
      <c r="G39" s="363">
        <v>842.5</v>
      </c>
      <c r="H39" s="363">
        <v>850.6</v>
      </c>
      <c r="I39" s="363">
        <v>866.4</v>
      </c>
      <c r="J39" s="363">
        <v>1030.9</v>
      </c>
      <c r="K39" s="363">
        <v>996.5</v>
      </c>
      <c r="L39" s="363">
        <v>893.8</v>
      </c>
      <c r="M39" s="363">
        <v>891.1</v>
      </c>
      <c r="N39" s="363">
        <v>858.4</v>
      </c>
      <c r="O39" s="244"/>
      <c r="P39" s="543">
        <f t="shared" si="0"/>
        <v>-0.036696218157333704</v>
      </c>
    </row>
    <row r="40" spans="1:16" ht="12.75" customHeight="1">
      <c r="A40" s="207">
        <v>34</v>
      </c>
      <c r="B40" s="226"/>
      <c r="C40" s="337" t="s">
        <v>464</v>
      </c>
      <c r="D40" s="364">
        <v>643.2</v>
      </c>
      <c r="E40" s="364">
        <v>712.3</v>
      </c>
      <c r="F40" s="364">
        <v>687</v>
      </c>
      <c r="G40" s="364">
        <v>702</v>
      </c>
      <c r="H40" s="364">
        <v>647.6</v>
      </c>
      <c r="I40" s="364">
        <v>624.1</v>
      </c>
      <c r="J40" s="364">
        <v>710</v>
      </c>
      <c r="K40" s="364">
        <v>740.1</v>
      </c>
      <c r="L40" s="364">
        <v>782.9</v>
      </c>
      <c r="M40" s="364">
        <v>816.8</v>
      </c>
      <c r="N40" s="364">
        <v>845.3</v>
      </c>
      <c r="O40" s="295"/>
      <c r="P40" s="296">
        <f t="shared" si="0"/>
        <v>0.03489226248775701</v>
      </c>
    </row>
    <row r="41" spans="1:16" ht="12.75" customHeight="1">
      <c r="A41" s="207">
        <v>35</v>
      </c>
      <c r="B41" s="90"/>
      <c r="C41" s="138" t="s">
        <v>634</v>
      </c>
      <c r="D41" s="363">
        <v>362</v>
      </c>
      <c r="E41" s="363">
        <v>250.3</v>
      </c>
      <c r="F41" s="363">
        <v>329.5</v>
      </c>
      <c r="G41" s="363">
        <v>443.2</v>
      </c>
      <c r="H41" s="363">
        <v>525.6</v>
      </c>
      <c r="I41" s="363">
        <v>503.5</v>
      </c>
      <c r="J41" s="363">
        <v>578.1</v>
      </c>
      <c r="K41" s="363">
        <v>587.9</v>
      </c>
      <c r="L41" s="363">
        <v>638.5</v>
      </c>
      <c r="M41" s="363">
        <v>642.5</v>
      </c>
      <c r="N41" s="363">
        <v>836</v>
      </c>
      <c r="O41" s="244"/>
      <c r="P41" s="543">
        <f t="shared" si="0"/>
        <v>0.3011673151750973</v>
      </c>
    </row>
    <row r="42" spans="1:16" ht="12.75" customHeight="1">
      <c r="A42" s="207">
        <v>36</v>
      </c>
      <c r="B42" s="226"/>
      <c r="C42" s="337" t="s">
        <v>401</v>
      </c>
      <c r="D42" s="364">
        <v>607.7</v>
      </c>
      <c r="E42" s="364">
        <v>643.8</v>
      </c>
      <c r="F42" s="364">
        <v>711.1</v>
      </c>
      <c r="G42" s="364">
        <v>735.3</v>
      </c>
      <c r="H42" s="364">
        <v>672.1</v>
      </c>
      <c r="I42" s="364">
        <v>709.5</v>
      </c>
      <c r="J42" s="364">
        <v>755.7</v>
      </c>
      <c r="K42" s="364">
        <v>740.1</v>
      </c>
      <c r="L42" s="364">
        <v>818.1</v>
      </c>
      <c r="M42" s="364">
        <v>788.8</v>
      </c>
      <c r="N42" s="364">
        <v>785.6</v>
      </c>
      <c r="O42" s="295"/>
      <c r="P42" s="296">
        <f t="shared" si="0"/>
        <v>-0.0040567951318457585</v>
      </c>
    </row>
    <row r="43" spans="1:16" ht="12.75" customHeight="1">
      <c r="A43" s="207">
        <v>37</v>
      </c>
      <c r="B43" s="90"/>
      <c r="C43" s="138" t="s">
        <v>85</v>
      </c>
      <c r="D43" s="363">
        <v>872.8</v>
      </c>
      <c r="E43" s="363">
        <v>965.1</v>
      </c>
      <c r="F43" s="363">
        <v>991.7</v>
      </c>
      <c r="G43" s="363">
        <v>919.3</v>
      </c>
      <c r="H43" s="363">
        <v>871</v>
      </c>
      <c r="I43" s="363">
        <v>857.9</v>
      </c>
      <c r="J43" s="363">
        <v>832</v>
      </c>
      <c r="K43" s="363">
        <v>781.8</v>
      </c>
      <c r="L43" s="363">
        <v>773</v>
      </c>
      <c r="M43" s="363">
        <v>744.1</v>
      </c>
      <c r="N43" s="363">
        <v>783.4</v>
      </c>
      <c r="O43" s="244"/>
      <c r="P43" s="543">
        <f t="shared" si="0"/>
        <v>0.052815481790081886</v>
      </c>
    </row>
    <row r="44" spans="1:16" ht="12.75" customHeight="1">
      <c r="A44" s="207">
        <v>38</v>
      </c>
      <c r="B44" s="226"/>
      <c r="C44" s="337" t="s">
        <v>555</v>
      </c>
      <c r="D44" s="364" t="s">
        <v>200</v>
      </c>
      <c r="E44" s="364" t="s">
        <v>200</v>
      </c>
      <c r="F44" s="364" t="s">
        <v>200</v>
      </c>
      <c r="G44" s="364">
        <v>475.8</v>
      </c>
      <c r="H44" s="364">
        <v>464.9</v>
      </c>
      <c r="I44" s="364">
        <v>521</v>
      </c>
      <c r="J44" s="364">
        <v>526.7</v>
      </c>
      <c r="K44" s="364">
        <v>604.4</v>
      </c>
      <c r="L44" s="364">
        <v>661.7</v>
      </c>
      <c r="M44" s="364">
        <v>718.5</v>
      </c>
      <c r="N44" s="364">
        <v>777.9</v>
      </c>
      <c r="O44" s="295"/>
      <c r="P44" s="296">
        <f t="shared" si="0"/>
        <v>0.0826722338204593</v>
      </c>
    </row>
    <row r="45" spans="1:16" ht="12.75" customHeight="1">
      <c r="A45" s="207">
        <v>39</v>
      </c>
      <c r="B45" s="90"/>
      <c r="C45" s="138" t="s">
        <v>635</v>
      </c>
      <c r="D45" s="363">
        <v>504.4</v>
      </c>
      <c r="E45" s="363">
        <v>490.9</v>
      </c>
      <c r="F45" s="363">
        <v>509.8</v>
      </c>
      <c r="G45" s="363">
        <v>557.8</v>
      </c>
      <c r="H45" s="363">
        <v>515.8</v>
      </c>
      <c r="I45" s="363">
        <v>469.9</v>
      </c>
      <c r="J45" s="363">
        <v>527.3</v>
      </c>
      <c r="K45" s="363">
        <v>612</v>
      </c>
      <c r="L45" s="363">
        <v>613.1</v>
      </c>
      <c r="M45" s="363">
        <v>628.7</v>
      </c>
      <c r="N45" s="363">
        <v>777.6</v>
      </c>
      <c r="O45" s="244"/>
      <c r="P45" s="543">
        <f t="shared" si="0"/>
        <v>0.2368379195164625</v>
      </c>
    </row>
    <row r="46" spans="1:16" ht="12.75" customHeight="1">
      <c r="A46" s="207">
        <v>40</v>
      </c>
      <c r="B46" s="226"/>
      <c r="C46" s="337" t="s">
        <v>636</v>
      </c>
      <c r="D46" s="364">
        <v>253.4</v>
      </c>
      <c r="E46" s="364">
        <v>258.9</v>
      </c>
      <c r="F46" s="364">
        <v>279.2</v>
      </c>
      <c r="G46" s="364">
        <v>288</v>
      </c>
      <c r="H46" s="364">
        <v>238.4</v>
      </c>
      <c r="I46" s="364">
        <v>345.2</v>
      </c>
      <c r="J46" s="364">
        <v>459</v>
      </c>
      <c r="K46" s="364">
        <v>526</v>
      </c>
      <c r="L46" s="364">
        <v>595.5</v>
      </c>
      <c r="M46" s="364">
        <v>645.8</v>
      </c>
      <c r="N46" s="364">
        <v>777.4</v>
      </c>
      <c r="O46" s="295"/>
      <c r="P46" s="296">
        <f t="shared" si="0"/>
        <v>0.20377825952307216</v>
      </c>
    </row>
    <row r="47" spans="1:16" ht="12.75" customHeight="1">
      <c r="A47" s="207">
        <v>41</v>
      </c>
      <c r="B47" s="90"/>
      <c r="C47" s="138" t="s">
        <v>583</v>
      </c>
      <c r="D47" s="363">
        <v>230.6</v>
      </c>
      <c r="E47" s="363">
        <v>305.2</v>
      </c>
      <c r="F47" s="363">
        <v>309.6</v>
      </c>
      <c r="G47" s="363">
        <v>330.6</v>
      </c>
      <c r="H47" s="363">
        <v>287.7</v>
      </c>
      <c r="I47" s="363">
        <v>433.7</v>
      </c>
      <c r="J47" s="363">
        <v>525.7</v>
      </c>
      <c r="K47" s="363">
        <v>551.9</v>
      </c>
      <c r="L47" s="363">
        <v>610.4</v>
      </c>
      <c r="M47" s="363">
        <v>744.9</v>
      </c>
      <c r="N47" s="363">
        <v>774.8</v>
      </c>
      <c r="O47" s="244"/>
      <c r="P47" s="543">
        <f t="shared" si="0"/>
        <v>0.04013961605584648</v>
      </c>
    </row>
    <row r="48" spans="1:16" ht="12.75" customHeight="1">
      <c r="A48" s="207">
        <v>42</v>
      </c>
      <c r="B48" s="226"/>
      <c r="C48" s="337" t="s">
        <v>587</v>
      </c>
      <c r="D48" s="364">
        <v>620</v>
      </c>
      <c r="E48" s="364">
        <v>561.9</v>
      </c>
      <c r="F48" s="364">
        <v>520.9</v>
      </c>
      <c r="G48" s="364">
        <v>504.6</v>
      </c>
      <c r="H48" s="364">
        <v>529.9</v>
      </c>
      <c r="I48" s="364">
        <v>531.9</v>
      </c>
      <c r="J48" s="364">
        <v>521.9</v>
      </c>
      <c r="K48" s="364">
        <v>548.4</v>
      </c>
      <c r="L48" s="364">
        <v>615.3</v>
      </c>
      <c r="M48" s="364">
        <v>681.7</v>
      </c>
      <c r="N48" s="364">
        <v>769.4</v>
      </c>
      <c r="O48" s="295"/>
      <c r="P48" s="296">
        <f t="shared" si="0"/>
        <v>0.12864896582074214</v>
      </c>
    </row>
    <row r="49" spans="1:16" ht="12.75" customHeight="1">
      <c r="A49" s="207">
        <v>43</v>
      </c>
      <c r="B49" s="90"/>
      <c r="C49" s="138" t="s">
        <v>507</v>
      </c>
      <c r="D49" s="363">
        <v>549.1</v>
      </c>
      <c r="E49" s="363">
        <v>591.4</v>
      </c>
      <c r="F49" s="363">
        <v>611.4</v>
      </c>
      <c r="G49" s="363">
        <v>638.7</v>
      </c>
      <c r="H49" s="363">
        <v>595.6</v>
      </c>
      <c r="I49" s="363">
        <v>612</v>
      </c>
      <c r="J49" s="363">
        <v>666.2</v>
      </c>
      <c r="K49" s="363">
        <v>677.7</v>
      </c>
      <c r="L49" s="363">
        <v>698</v>
      </c>
      <c r="M49" s="363">
        <v>720.9</v>
      </c>
      <c r="N49" s="363">
        <v>761.4</v>
      </c>
      <c r="O49" s="244"/>
      <c r="P49" s="543">
        <f t="shared" si="0"/>
        <v>0.05617977528089879</v>
      </c>
    </row>
    <row r="50" spans="1:16" ht="12.75" customHeight="1">
      <c r="A50" s="207">
        <v>44</v>
      </c>
      <c r="B50" s="226"/>
      <c r="C50" s="337" t="s">
        <v>376</v>
      </c>
      <c r="D50" s="364">
        <v>444.5</v>
      </c>
      <c r="E50" s="364">
        <v>502.9</v>
      </c>
      <c r="F50" s="364">
        <v>568.6</v>
      </c>
      <c r="G50" s="364">
        <v>661.2</v>
      </c>
      <c r="H50" s="364">
        <v>665.7</v>
      </c>
      <c r="I50" s="364">
        <v>647.5</v>
      </c>
      <c r="J50" s="364">
        <v>700.2</v>
      </c>
      <c r="K50" s="364">
        <v>700</v>
      </c>
      <c r="L50" s="364">
        <v>693</v>
      </c>
      <c r="M50" s="364">
        <v>701.3</v>
      </c>
      <c r="N50" s="364">
        <v>742.7</v>
      </c>
      <c r="O50" s="295"/>
      <c r="P50" s="296">
        <f t="shared" si="0"/>
        <v>0.05903322401254818</v>
      </c>
    </row>
    <row r="51" spans="1:16" ht="12.75" customHeight="1">
      <c r="A51" s="207">
        <v>45</v>
      </c>
      <c r="B51" s="90"/>
      <c r="C51" s="138" t="s">
        <v>531</v>
      </c>
      <c r="D51" s="363">
        <v>738.7</v>
      </c>
      <c r="E51" s="363">
        <v>668.3</v>
      </c>
      <c r="F51" s="363">
        <v>686.6</v>
      </c>
      <c r="G51" s="363">
        <v>742.5</v>
      </c>
      <c r="H51" s="363">
        <v>736.3</v>
      </c>
      <c r="I51" s="363">
        <v>673.4</v>
      </c>
      <c r="J51" s="363">
        <v>633.3</v>
      </c>
      <c r="K51" s="363">
        <v>674.2</v>
      </c>
      <c r="L51" s="363">
        <v>661.3</v>
      </c>
      <c r="M51" s="363">
        <v>705</v>
      </c>
      <c r="N51" s="363">
        <v>737.2</v>
      </c>
      <c r="O51" s="244"/>
      <c r="P51" s="543">
        <f t="shared" si="0"/>
        <v>0.04567375886524827</v>
      </c>
    </row>
    <row r="52" spans="1:16" ht="12.75" customHeight="1">
      <c r="A52" s="207">
        <v>46</v>
      </c>
      <c r="B52" s="226"/>
      <c r="C52" s="337" t="s">
        <v>584</v>
      </c>
      <c r="D52" s="364">
        <v>427.1</v>
      </c>
      <c r="E52" s="364">
        <v>460.6</v>
      </c>
      <c r="F52" s="364">
        <v>460.6</v>
      </c>
      <c r="G52" s="364">
        <v>477.1</v>
      </c>
      <c r="H52" s="364">
        <v>552</v>
      </c>
      <c r="I52" s="364">
        <v>709.8</v>
      </c>
      <c r="J52" s="364">
        <v>716.8</v>
      </c>
      <c r="K52" s="364">
        <v>685.8</v>
      </c>
      <c r="L52" s="364">
        <v>657</v>
      </c>
      <c r="M52" s="364">
        <v>701.8</v>
      </c>
      <c r="N52" s="364">
        <v>726.6</v>
      </c>
      <c r="O52" s="295"/>
      <c r="P52" s="296">
        <f t="shared" si="0"/>
        <v>0.03533770304930184</v>
      </c>
    </row>
    <row r="53" spans="1:16" ht="12.75" customHeight="1">
      <c r="A53" s="207">
        <v>47</v>
      </c>
      <c r="B53" s="90"/>
      <c r="C53" s="138" t="s">
        <v>585</v>
      </c>
      <c r="D53" s="363">
        <v>319.1</v>
      </c>
      <c r="E53" s="363">
        <v>315.2</v>
      </c>
      <c r="F53" s="363">
        <v>336.6</v>
      </c>
      <c r="G53" s="363">
        <v>347.9</v>
      </c>
      <c r="H53" s="363">
        <v>461.1</v>
      </c>
      <c r="I53" s="363">
        <v>559.9</v>
      </c>
      <c r="J53" s="363">
        <v>520.7</v>
      </c>
      <c r="K53" s="363">
        <v>622.7</v>
      </c>
      <c r="L53" s="363">
        <v>660.5</v>
      </c>
      <c r="M53" s="363">
        <v>692.5</v>
      </c>
      <c r="N53" s="363">
        <v>722.6</v>
      </c>
      <c r="O53" s="244"/>
      <c r="P53" s="543">
        <f t="shared" si="0"/>
        <v>0.04346570397111926</v>
      </c>
    </row>
    <row r="54" spans="1:16" ht="12.75" customHeight="1">
      <c r="A54" s="207">
        <v>48</v>
      </c>
      <c r="B54" s="226"/>
      <c r="C54" s="337" t="s">
        <v>637</v>
      </c>
      <c r="D54" s="364" t="s">
        <v>200</v>
      </c>
      <c r="E54" s="364" t="s">
        <v>200</v>
      </c>
      <c r="F54" s="364" t="s">
        <v>200</v>
      </c>
      <c r="G54" s="364" t="s">
        <v>200</v>
      </c>
      <c r="H54" s="364" t="s">
        <v>200</v>
      </c>
      <c r="I54" s="364" t="s">
        <v>200</v>
      </c>
      <c r="J54" s="364" t="s">
        <v>200</v>
      </c>
      <c r="K54" s="364" t="s">
        <v>200</v>
      </c>
      <c r="L54" s="364" t="s">
        <v>200</v>
      </c>
      <c r="M54" s="364" t="s">
        <v>200</v>
      </c>
      <c r="N54" s="364">
        <v>721.6</v>
      </c>
      <c r="O54" s="295"/>
      <c r="P54" s="677" t="s">
        <v>200</v>
      </c>
    </row>
    <row r="55" spans="1:16" ht="12.75" customHeight="1">
      <c r="A55" s="207">
        <v>49</v>
      </c>
      <c r="B55" s="90"/>
      <c r="C55" s="138" t="s">
        <v>463</v>
      </c>
      <c r="D55" s="363">
        <v>514.9</v>
      </c>
      <c r="E55" s="363">
        <v>541.3</v>
      </c>
      <c r="F55" s="363">
        <v>585.3</v>
      </c>
      <c r="G55" s="363">
        <v>656.2</v>
      </c>
      <c r="H55" s="363">
        <v>587.7</v>
      </c>
      <c r="I55" s="363">
        <v>642.3</v>
      </c>
      <c r="J55" s="363">
        <v>753.6</v>
      </c>
      <c r="K55" s="363">
        <v>802</v>
      </c>
      <c r="L55" s="363">
        <v>797.4</v>
      </c>
      <c r="M55" s="363">
        <v>782.1</v>
      </c>
      <c r="N55" s="363">
        <v>720.5</v>
      </c>
      <c r="O55" s="244"/>
      <c r="P55" s="543">
        <f t="shared" si="0"/>
        <v>-0.07876230661040795</v>
      </c>
    </row>
    <row r="56" spans="1:16" ht="12.75" customHeight="1">
      <c r="A56" s="207">
        <v>50</v>
      </c>
      <c r="B56" s="228"/>
      <c r="C56" s="783" t="s">
        <v>508</v>
      </c>
      <c r="D56" s="784">
        <v>695.4</v>
      </c>
      <c r="E56" s="784">
        <v>692.5</v>
      </c>
      <c r="F56" s="784">
        <v>709.9</v>
      </c>
      <c r="G56" s="784">
        <v>711.5</v>
      </c>
      <c r="H56" s="784">
        <v>687.4</v>
      </c>
      <c r="I56" s="784">
        <v>648.8</v>
      </c>
      <c r="J56" s="784">
        <v>652.7</v>
      </c>
      <c r="K56" s="784">
        <v>665</v>
      </c>
      <c r="L56" s="784">
        <v>676.5</v>
      </c>
      <c r="M56" s="784">
        <v>696.8</v>
      </c>
      <c r="N56" s="784">
        <v>712.2</v>
      </c>
      <c r="O56" s="785"/>
      <c r="P56" s="786">
        <f>(N56/M56)-1</f>
        <v>0.0221010332950633</v>
      </c>
    </row>
    <row r="57" spans="1:14" ht="15" customHeight="1">
      <c r="A57" s="210"/>
      <c r="B57" s="210"/>
      <c r="C57" s="20" t="s">
        <v>445</v>
      </c>
      <c r="D57" s="210"/>
      <c r="E57" s="210"/>
      <c r="F57" s="210"/>
      <c r="G57" s="210"/>
      <c r="H57" s="210"/>
      <c r="I57" s="210"/>
      <c r="J57" s="210"/>
      <c r="K57" s="210"/>
      <c r="L57" s="210"/>
      <c r="M57" s="210"/>
      <c r="N57" s="299"/>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row r="9961" ht="15" customHeight="1"/>
    <row r="9962" ht="15" customHeight="1"/>
    <row r="9963" ht="15" customHeight="1"/>
    <row r="9964" ht="15" customHeight="1"/>
    <row r="9965" ht="15" customHeight="1"/>
    <row r="9966" ht="15" customHeight="1"/>
    <row r="9967" ht="15" customHeight="1"/>
    <row r="9968" ht="15" customHeight="1"/>
    <row r="9969" ht="15" customHeight="1"/>
    <row r="9970" ht="15" customHeight="1"/>
    <row r="9971" ht="15" customHeight="1"/>
    <row r="9972" ht="15" customHeight="1"/>
    <row r="9973" ht="15" customHeight="1"/>
    <row r="9974" ht="15" customHeight="1"/>
    <row r="9975" ht="15" customHeight="1"/>
    <row r="9976" ht="15" customHeight="1"/>
    <row r="9977" ht="15" customHeight="1"/>
    <row r="9978" ht="15" customHeight="1"/>
    <row r="9979" ht="15" customHeight="1"/>
    <row r="9980" ht="15" customHeight="1"/>
    <row r="9981" ht="15" customHeight="1"/>
    <row r="9982" ht="15" customHeight="1"/>
    <row r="9983" ht="15" customHeight="1"/>
    <row r="9984" ht="15" customHeight="1"/>
    <row r="9985" ht="15" customHeight="1"/>
    <row r="9986" ht="15" customHeight="1"/>
    <row r="9987" ht="15" customHeight="1"/>
    <row r="9988" ht="15" customHeight="1"/>
    <row r="9989" ht="15" customHeight="1"/>
    <row r="9990" ht="15" customHeight="1"/>
    <row r="9991" ht="15" customHeight="1"/>
    <row r="9992" ht="15" customHeight="1"/>
    <row r="9993" ht="15" customHeight="1"/>
    <row r="9994" ht="15" customHeight="1"/>
    <row r="9995" ht="15" customHeight="1"/>
    <row r="9996" ht="15" customHeight="1"/>
    <row r="9997" ht="15" customHeight="1"/>
    <row r="9998" ht="15" customHeight="1"/>
    <row r="9999" ht="15" customHeight="1"/>
    <row r="10000" ht="15" customHeight="1"/>
    <row r="10001" ht="15" customHeight="1"/>
    <row r="10002" ht="15" customHeight="1"/>
    <row r="10003" ht="15" customHeight="1"/>
    <row r="10004" ht="15" customHeight="1"/>
    <row r="10005" ht="15" customHeight="1"/>
    <row r="10006" ht="15" customHeight="1"/>
    <row r="10007" ht="15" customHeight="1"/>
    <row r="10008" ht="15" customHeight="1"/>
    <row r="10009" ht="15" customHeight="1"/>
    <row r="10010" ht="15" customHeight="1"/>
    <row r="10011" ht="15" customHeight="1"/>
    <row r="10012" ht="15" customHeight="1"/>
    <row r="10013" ht="15" customHeight="1"/>
    <row r="10014" ht="15" customHeight="1"/>
    <row r="10015" ht="15" customHeight="1"/>
    <row r="10016" ht="15" customHeight="1"/>
    <row r="10017" ht="15" customHeight="1"/>
    <row r="10018" ht="15" customHeight="1"/>
    <row r="10019" ht="15" customHeight="1"/>
    <row r="10020" ht="15" customHeight="1"/>
    <row r="10021" ht="15" customHeight="1"/>
    <row r="10022" ht="15" customHeight="1"/>
    <row r="10023" ht="15" customHeight="1"/>
    <row r="10024" ht="15" customHeight="1"/>
    <row r="10025" ht="15" customHeight="1"/>
    <row r="10026" ht="15" customHeight="1"/>
    <row r="10027" ht="15" customHeight="1"/>
    <row r="10028" ht="15" customHeight="1"/>
    <row r="10029" ht="15" customHeight="1"/>
    <row r="10030" ht="15" customHeight="1"/>
    <row r="10031" ht="15" customHeight="1"/>
    <row r="10032" ht="15" customHeight="1"/>
    <row r="10033" ht="15" customHeight="1"/>
    <row r="10034" ht="15" customHeight="1"/>
    <row r="10035" ht="15" customHeight="1"/>
    <row r="10036" ht="15" customHeight="1"/>
    <row r="10037" ht="15" customHeight="1"/>
    <row r="10038" ht="15" customHeight="1"/>
    <row r="10039" ht="15" customHeight="1"/>
    <row r="10040" ht="15" customHeight="1"/>
    <row r="10041" ht="15" customHeight="1"/>
    <row r="10042" ht="15" customHeight="1"/>
    <row r="10043" ht="15" customHeight="1"/>
    <row r="10044" ht="15" customHeight="1"/>
    <row r="10045" ht="15" customHeight="1"/>
    <row r="10046" ht="15" customHeight="1"/>
    <row r="10047" ht="15" customHeight="1"/>
    <row r="10048" ht="15" customHeight="1"/>
    <row r="10049" ht="15" customHeight="1"/>
    <row r="10050" ht="15" customHeight="1"/>
    <row r="10051" ht="15" customHeight="1"/>
    <row r="10052" ht="15" customHeight="1"/>
    <row r="10053" ht="15" customHeight="1"/>
    <row r="10054" ht="15" customHeight="1"/>
    <row r="10055" ht="15" customHeight="1"/>
    <row r="10056" ht="15" customHeight="1"/>
    <row r="10057" ht="15" customHeight="1"/>
    <row r="10058" ht="15" customHeight="1"/>
    <row r="10059" ht="15" customHeight="1"/>
    <row r="10060" ht="15" customHeight="1"/>
    <row r="10061" ht="15" customHeight="1"/>
    <row r="10062" ht="15" customHeight="1"/>
    <row r="10063" ht="15" customHeight="1"/>
    <row r="10064" ht="15" customHeight="1"/>
    <row r="10065" ht="15" customHeight="1"/>
    <row r="10066" ht="15" customHeight="1"/>
    <row r="10067" ht="15" customHeight="1"/>
    <row r="10068" ht="15" customHeight="1"/>
    <row r="10069" ht="15" customHeight="1"/>
    <row r="10070" ht="15" customHeight="1"/>
    <row r="10071" ht="15" customHeight="1"/>
    <row r="10072" ht="15" customHeight="1"/>
    <row r="10073" ht="15" customHeight="1"/>
    <row r="10074" ht="15" customHeight="1"/>
    <row r="10075" ht="15" customHeight="1"/>
    <row r="10076" ht="15" customHeight="1"/>
    <row r="10077" ht="15" customHeight="1"/>
    <row r="10078" ht="15" customHeight="1"/>
    <row r="10079" ht="15" customHeight="1"/>
    <row r="10080" ht="15" customHeight="1"/>
    <row r="10081" ht="15" customHeight="1"/>
    <row r="10082" ht="15" customHeight="1"/>
    <row r="10083" ht="15" customHeight="1"/>
    <row r="10084" ht="15" customHeight="1"/>
    <row r="10085" ht="15" customHeight="1"/>
    <row r="10086" ht="15" customHeight="1"/>
    <row r="10087" ht="15" customHeight="1"/>
    <row r="10088" ht="15" customHeight="1"/>
    <row r="10089" ht="15" customHeight="1"/>
    <row r="10090" ht="15" customHeight="1"/>
    <row r="10091" ht="15" customHeight="1"/>
    <row r="10092" ht="15" customHeight="1"/>
    <row r="10093" ht="15" customHeight="1"/>
    <row r="10094" ht="15" customHeight="1"/>
    <row r="10095" ht="15" customHeight="1"/>
    <row r="10096" ht="15" customHeight="1"/>
    <row r="10097" ht="15" customHeight="1"/>
    <row r="10098" ht="15" customHeight="1"/>
    <row r="10099" ht="15" customHeight="1"/>
    <row r="10100" ht="15" customHeight="1"/>
    <row r="10101" ht="15" customHeight="1"/>
    <row r="10102" ht="15" customHeight="1"/>
    <row r="10103" ht="15" customHeight="1"/>
    <row r="10104" ht="15" customHeight="1"/>
    <row r="10105" ht="15" customHeight="1"/>
    <row r="10106" ht="15" customHeight="1"/>
    <row r="10107" ht="15" customHeight="1"/>
    <row r="10108" ht="15" customHeight="1"/>
    <row r="10109" ht="15" customHeight="1"/>
    <row r="10110" ht="15" customHeight="1"/>
    <row r="10111" ht="15" customHeight="1"/>
    <row r="10112" ht="15" customHeight="1"/>
    <row r="10113" ht="15" customHeight="1"/>
    <row r="10114" ht="15" customHeight="1"/>
    <row r="10115" ht="15" customHeight="1"/>
    <row r="10116" ht="15" customHeight="1"/>
    <row r="10117" ht="15" customHeight="1"/>
    <row r="10118" ht="15" customHeight="1"/>
    <row r="10119" ht="15" customHeight="1"/>
    <row r="10120" ht="15" customHeight="1"/>
    <row r="10121" ht="15" customHeight="1"/>
    <row r="10122" ht="15" customHeight="1"/>
    <row r="10123" ht="15" customHeight="1"/>
    <row r="10124" ht="15" customHeight="1"/>
    <row r="10125" ht="15" customHeight="1"/>
    <row r="10126" ht="15" customHeight="1"/>
    <row r="10127" ht="15" customHeight="1"/>
    <row r="10128" ht="15" customHeight="1"/>
    <row r="10129" ht="15" customHeight="1"/>
    <row r="10130" ht="15" customHeight="1"/>
    <row r="10131" ht="15" customHeight="1"/>
    <row r="10132" ht="15" customHeight="1"/>
    <row r="10133" ht="15" customHeight="1"/>
    <row r="10134" ht="15" customHeight="1"/>
    <row r="10135" ht="15" customHeight="1"/>
    <row r="10136" ht="15" customHeight="1"/>
    <row r="10137" ht="15" customHeight="1"/>
    <row r="10138" ht="15" customHeight="1"/>
    <row r="10139" ht="15" customHeight="1"/>
    <row r="10140" ht="15" customHeight="1"/>
    <row r="10141" ht="15" customHeight="1"/>
    <row r="10142" ht="15" customHeight="1"/>
    <row r="10143" ht="15" customHeight="1"/>
    <row r="10144" ht="15" customHeight="1"/>
    <row r="10145" ht="15" customHeight="1"/>
    <row r="10146" ht="15" customHeight="1"/>
    <row r="10147" ht="15" customHeight="1"/>
    <row r="10148" ht="15" customHeight="1"/>
    <row r="10149" ht="15" customHeight="1"/>
    <row r="10150" ht="15" customHeight="1"/>
    <row r="10151" ht="15" customHeight="1"/>
    <row r="10152" ht="15" customHeight="1"/>
    <row r="10153" ht="15" customHeight="1"/>
    <row r="10154" ht="15" customHeight="1"/>
    <row r="10155" ht="15" customHeight="1"/>
    <row r="10156" ht="15" customHeight="1"/>
    <row r="10157" ht="15" customHeight="1"/>
    <row r="10158" ht="15" customHeight="1"/>
    <row r="10159" ht="15" customHeight="1"/>
    <row r="10160" ht="15" customHeight="1"/>
    <row r="10161" ht="15" customHeight="1"/>
    <row r="10162" ht="15" customHeight="1"/>
    <row r="10163" ht="15" customHeight="1"/>
    <row r="10164" ht="15" customHeight="1"/>
    <row r="10165" ht="15" customHeight="1"/>
    <row r="10166" ht="15" customHeight="1"/>
    <row r="10167" ht="15" customHeight="1"/>
    <row r="10168" ht="15" customHeight="1"/>
    <row r="10169" ht="15" customHeight="1"/>
    <row r="10170" ht="15" customHeight="1"/>
    <row r="10171" ht="15" customHeight="1"/>
    <row r="10172" ht="15" customHeight="1"/>
    <row r="10173" ht="15" customHeight="1"/>
    <row r="10174" ht="15" customHeight="1"/>
    <row r="10175" ht="15" customHeight="1"/>
    <row r="10176" ht="15" customHeight="1"/>
    <row r="10177" ht="15" customHeight="1"/>
    <row r="10178" ht="15" customHeight="1"/>
    <row r="10179" ht="15" customHeight="1"/>
    <row r="10180" ht="15" customHeight="1"/>
    <row r="10181" ht="15" customHeight="1"/>
    <row r="10182" ht="15" customHeight="1"/>
    <row r="10183" ht="15" customHeight="1"/>
    <row r="10184" ht="15" customHeight="1"/>
    <row r="10185" ht="15" customHeight="1"/>
    <row r="10186" ht="15" customHeight="1"/>
    <row r="10187" ht="15" customHeight="1"/>
    <row r="10188" ht="15" customHeight="1"/>
    <row r="10189" ht="15" customHeight="1"/>
    <row r="10190" ht="15" customHeight="1"/>
    <row r="10191" ht="15" customHeight="1"/>
    <row r="10192" ht="15" customHeight="1"/>
    <row r="10193" ht="15" customHeight="1"/>
    <row r="10194" ht="15" customHeight="1"/>
    <row r="10195" ht="15" customHeight="1"/>
    <row r="10196" ht="15" customHeight="1"/>
    <row r="10197" ht="15" customHeight="1"/>
    <row r="10198" ht="15" customHeight="1"/>
    <row r="10199" ht="15" customHeight="1"/>
    <row r="10200" ht="15" customHeight="1"/>
    <row r="10201" ht="15" customHeight="1"/>
    <row r="10202" ht="15" customHeight="1"/>
    <row r="10203" ht="15" customHeight="1"/>
    <row r="10204" ht="15" customHeight="1"/>
    <row r="10205" ht="15" customHeight="1"/>
    <row r="10206" ht="15" customHeight="1"/>
    <row r="10207" ht="15" customHeight="1"/>
    <row r="10208" ht="15" customHeight="1"/>
    <row r="10209" ht="15" customHeight="1"/>
    <row r="10210" ht="15" customHeight="1"/>
    <row r="10211" ht="15" customHeight="1"/>
    <row r="10212" ht="15" customHeight="1"/>
    <row r="10213" ht="15" customHeight="1"/>
    <row r="10214" ht="15" customHeight="1"/>
    <row r="10215" ht="15" customHeight="1"/>
    <row r="10216" ht="15" customHeight="1"/>
    <row r="10217" ht="15" customHeight="1"/>
    <row r="10218" ht="15" customHeight="1"/>
    <row r="10219" ht="15" customHeight="1"/>
    <row r="10220" ht="15" customHeight="1"/>
    <row r="10221" ht="15" customHeight="1"/>
    <row r="10222" ht="15" customHeight="1"/>
    <row r="10223" ht="15" customHeight="1"/>
    <row r="10224" ht="15" customHeight="1"/>
    <row r="10225" ht="15" customHeight="1"/>
    <row r="10226" ht="15" customHeight="1"/>
    <row r="10227" ht="15" customHeight="1"/>
    <row r="10228" ht="15" customHeight="1"/>
    <row r="10229" ht="15" customHeight="1"/>
    <row r="10230" ht="15" customHeight="1"/>
    <row r="10231" ht="15" customHeight="1"/>
    <row r="10232" ht="15" customHeight="1"/>
    <row r="10233" ht="15" customHeight="1"/>
    <row r="10234" ht="15" customHeight="1"/>
    <row r="10235" ht="15" customHeight="1"/>
    <row r="10236" ht="15" customHeight="1"/>
    <row r="10237" ht="15" customHeight="1"/>
    <row r="10238" ht="15" customHeight="1"/>
    <row r="10239" ht="15" customHeight="1"/>
    <row r="10240" ht="15" customHeight="1"/>
    <row r="10241" ht="15" customHeight="1"/>
    <row r="10242" ht="15" customHeight="1"/>
    <row r="10243" ht="15" customHeight="1"/>
    <row r="10244" ht="15" customHeight="1"/>
    <row r="10245" ht="15" customHeight="1"/>
    <row r="10246" ht="15" customHeight="1"/>
    <row r="10247" ht="15" customHeight="1"/>
    <row r="10248" ht="15" customHeight="1"/>
    <row r="10249" ht="15" customHeight="1"/>
    <row r="10250" ht="15" customHeight="1"/>
    <row r="10251" ht="15" customHeight="1"/>
    <row r="10252" ht="15" customHeight="1"/>
    <row r="10253" ht="15" customHeight="1"/>
    <row r="10254" ht="15" customHeight="1"/>
    <row r="10255" ht="15" customHeight="1"/>
    <row r="10256" ht="15" customHeight="1"/>
    <row r="10257" ht="15" customHeight="1"/>
    <row r="10258" ht="15" customHeight="1"/>
    <row r="10259" ht="15" customHeight="1"/>
    <row r="10260" ht="15" customHeight="1"/>
    <row r="10261" ht="15" customHeight="1"/>
    <row r="10262" ht="15" customHeight="1"/>
    <row r="10263" ht="15" customHeight="1"/>
    <row r="10264" ht="15" customHeight="1"/>
    <row r="10265" ht="15" customHeight="1"/>
    <row r="10266" ht="15" customHeight="1"/>
    <row r="10267" ht="15" customHeight="1"/>
    <row r="10268" ht="15" customHeight="1"/>
    <row r="10269" ht="15" customHeight="1"/>
    <row r="10270" ht="15" customHeight="1"/>
    <row r="10271" ht="15" customHeight="1"/>
    <row r="10272" ht="15" customHeight="1"/>
    <row r="10273" ht="15" customHeight="1"/>
    <row r="10274" ht="15" customHeight="1"/>
    <row r="10275" ht="15" customHeight="1"/>
    <row r="10276" ht="15" customHeight="1"/>
    <row r="10277" ht="15" customHeight="1"/>
    <row r="10278" ht="15" customHeight="1"/>
    <row r="10279" ht="15" customHeight="1"/>
    <row r="10280" ht="15" customHeight="1"/>
    <row r="10281" ht="15" customHeight="1"/>
    <row r="10282" ht="15" customHeight="1"/>
    <row r="10283" ht="15" customHeight="1"/>
    <row r="10284" ht="15" customHeight="1"/>
    <row r="10285" ht="15" customHeight="1"/>
    <row r="10286" ht="15" customHeight="1"/>
    <row r="10287" ht="15" customHeight="1"/>
    <row r="10288" ht="15" customHeight="1"/>
    <row r="10289" ht="15" customHeight="1"/>
    <row r="10290" ht="15" customHeight="1"/>
    <row r="10291" ht="15" customHeight="1"/>
    <row r="10292" ht="15" customHeight="1"/>
    <row r="10293" ht="15" customHeight="1"/>
    <row r="10294" ht="15" customHeight="1"/>
    <row r="10295" ht="15" customHeight="1"/>
    <row r="10296" ht="15" customHeight="1"/>
    <row r="10297" ht="15" customHeight="1"/>
    <row r="10298" ht="15" customHeight="1"/>
    <row r="10299" ht="15" customHeight="1"/>
    <row r="10300" ht="15" customHeight="1"/>
    <row r="10301" ht="15" customHeight="1"/>
    <row r="10302" ht="15" customHeight="1"/>
    <row r="10303" ht="15" customHeight="1"/>
    <row r="10304" ht="15" customHeight="1"/>
    <row r="10305" ht="15" customHeight="1"/>
    <row r="10306" ht="15" customHeight="1"/>
    <row r="10307" ht="15" customHeight="1"/>
    <row r="10308" ht="15" customHeight="1"/>
    <row r="10309" ht="15" customHeight="1"/>
    <row r="10310" ht="15" customHeight="1"/>
    <row r="10311" ht="15" customHeight="1"/>
    <row r="10312" ht="15" customHeight="1"/>
    <row r="10313" ht="15" customHeight="1"/>
    <row r="10314" ht="15" customHeight="1"/>
    <row r="10315" ht="15" customHeight="1"/>
    <row r="10316" ht="15" customHeight="1"/>
    <row r="10317" ht="15" customHeight="1"/>
    <row r="10318" ht="15" customHeight="1"/>
    <row r="10319" ht="15" customHeight="1"/>
    <row r="10320" ht="15" customHeight="1"/>
    <row r="10321" ht="15" customHeight="1"/>
    <row r="10322" ht="15" customHeight="1"/>
    <row r="10323" ht="15" customHeight="1"/>
    <row r="10324" ht="15" customHeight="1"/>
    <row r="10325" ht="15" customHeight="1"/>
    <row r="10326" ht="15" customHeight="1"/>
    <row r="10327" ht="15" customHeight="1"/>
    <row r="10328" ht="15" customHeight="1"/>
    <row r="10329" ht="15" customHeight="1"/>
    <row r="10330" ht="15" customHeight="1"/>
    <row r="10331" ht="15" customHeight="1"/>
    <row r="10332" ht="15" customHeight="1"/>
    <row r="10333" ht="15" customHeight="1"/>
    <row r="10334" ht="15" customHeight="1"/>
    <row r="10335" ht="15" customHeight="1"/>
    <row r="10336" ht="15" customHeight="1"/>
    <row r="10337" ht="15" customHeight="1"/>
    <row r="10338" ht="15" customHeight="1"/>
    <row r="10339" ht="15" customHeight="1"/>
    <row r="10340" ht="15" customHeight="1"/>
    <row r="10341" ht="15" customHeight="1"/>
    <row r="10342" ht="15" customHeight="1"/>
    <row r="10343" ht="15" customHeight="1"/>
    <row r="10344" ht="15" customHeight="1"/>
    <row r="10345" ht="15" customHeight="1"/>
    <row r="10346" ht="15" customHeight="1"/>
    <row r="10347" ht="15" customHeight="1"/>
    <row r="10348" ht="15" customHeight="1"/>
    <row r="10349" ht="15" customHeight="1"/>
    <row r="10350" ht="15" customHeight="1"/>
    <row r="10351" ht="15" customHeight="1"/>
    <row r="10352" ht="15" customHeight="1"/>
    <row r="10353" ht="15" customHeight="1"/>
    <row r="10354" ht="15" customHeight="1"/>
    <row r="10355" ht="15" customHeight="1"/>
    <row r="10356" ht="15" customHeight="1"/>
    <row r="10357" ht="15" customHeight="1"/>
    <row r="10358" ht="15" customHeight="1"/>
    <row r="10359" ht="15" customHeight="1"/>
    <row r="10360" ht="15" customHeight="1"/>
    <row r="10361" ht="15" customHeight="1"/>
    <row r="10362" ht="15" customHeight="1"/>
    <row r="10363" ht="15" customHeight="1"/>
    <row r="10364" ht="15" customHeight="1"/>
    <row r="10365" ht="15" customHeight="1"/>
    <row r="10366" ht="15" customHeight="1"/>
    <row r="10367" ht="15" customHeight="1"/>
    <row r="10368" ht="15" customHeight="1"/>
    <row r="10369" ht="15" customHeight="1"/>
    <row r="10370" ht="15" customHeight="1"/>
    <row r="10371" ht="15" customHeight="1"/>
    <row r="10372" ht="15" customHeight="1"/>
    <row r="10373" ht="15" customHeight="1"/>
    <row r="10374" ht="15" customHeight="1"/>
    <row r="10375" ht="15" customHeight="1"/>
    <row r="10376" ht="15" customHeight="1"/>
    <row r="10377" ht="15" customHeight="1"/>
    <row r="10378" ht="15" customHeight="1"/>
    <row r="10379" ht="15" customHeight="1"/>
    <row r="10380" ht="15" customHeight="1"/>
    <row r="10381" ht="15" customHeight="1"/>
    <row r="10382" ht="15" customHeight="1"/>
    <row r="10383" ht="15" customHeight="1"/>
    <row r="10384" ht="15" customHeight="1"/>
    <row r="10385" ht="15" customHeight="1"/>
    <row r="10386" ht="15" customHeight="1"/>
    <row r="10387" ht="15" customHeight="1"/>
    <row r="10388" ht="15" customHeight="1"/>
    <row r="10389" ht="15" customHeight="1"/>
    <row r="10390" ht="15" customHeight="1"/>
    <row r="10391" ht="15" customHeight="1"/>
    <row r="10392" ht="15" customHeight="1"/>
    <row r="10393" ht="15" customHeight="1"/>
    <row r="10394" ht="15" customHeight="1"/>
    <row r="10395" ht="15" customHeight="1"/>
    <row r="10396" ht="15" customHeight="1"/>
    <row r="10397" ht="15" customHeight="1"/>
    <row r="10398" ht="15" customHeight="1"/>
    <row r="10399" ht="15" customHeight="1"/>
    <row r="10400" ht="15" customHeight="1"/>
    <row r="10401" ht="15" customHeight="1"/>
    <row r="10402" ht="15" customHeight="1"/>
    <row r="10403" ht="15" customHeight="1"/>
    <row r="10404" ht="15" customHeight="1"/>
    <row r="10405" ht="15" customHeight="1"/>
    <row r="10406" ht="15" customHeight="1"/>
    <row r="10407" ht="15" customHeight="1"/>
    <row r="10408" ht="15" customHeight="1"/>
    <row r="10409" ht="15" customHeight="1"/>
    <row r="10410" ht="15" customHeight="1"/>
    <row r="10411" ht="15" customHeight="1"/>
    <row r="10412" ht="15" customHeight="1"/>
    <row r="10413" ht="15" customHeight="1"/>
    <row r="10414" ht="15" customHeight="1"/>
    <row r="10415" ht="15" customHeight="1"/>
    <row r="10416" ht="15" customHeight="1"/>
    <row r="10417" ht="15" customHeight="1"/>
    <row r="10418" ht="15" customHeight="1"/>
    <row r="10419" ht="15" customHeight="1"/>
    <row r="10420" ht="15" customHeight="1"/>
    <row r="10421" ht="15" customHeight="1"/>
    <row r="10422" ht="15" customHeight="1"/>
    <row r="10423" ht="15" customHeight="1"/>
    <row r="10424" ht="15" customHeight="1"/>
    <row r="10425" ht="15" customHeight="1"/>
    <row r="10426" ht="15" customHeight="1"/>
    <row r="10427" ht="15" customHeight="1"/>
    <row r="10428" ht="15" customHeight="1"/>
    <row r="10429" ht="15" customHeight="1"/>
    <row r="10430" ht="15" customHeight="1"/>
    <row r="10431" ht="15" customHeight="1"/>
    <row r="10432" ht="15" customHeight="1"/>
    <row r="10433" ht="15" customHeight="1"/>
    <row r="10434" ht="15" customHeight="1"/>
    <row r="10435" ht="15" customHeight="1"/>
    <row r="10436" ht="15" customHeight="1"/>
    <row r="10437" ht="15" customHeight="1"/>
    <row r="10438" ht="15" customHeight="1"/>
    <row r="10439" ht="15" customHeight="1"/>
    <row r="10440" ht="15" customHeight="1"/>
    <row r="10441" ht="15" customHeight="1"/>
    <row r="10442" ht="15" customHeight="1"/>
    <row r="10443" ht="15" customHeight="1"/>
    <row r="10444" ht="15" customHeight="1"/>
    <row r="10445" ht="15" customHeight="1"/>
    <row r="10446" ht="15" customHeight="1"/>
    <row r="10447" ht="15" customHeight="1"/>
    <row r="10448" ht="15" customHeight="1"/>
    <row r="10449" ht="15" customHeight="1"/>
    <row r="10450" ht="15" customHeight="1"/>
    <row r="10451" ht="15" customHeight="1"/>
    <row r="10452" ht="15" customHeight="1"/>
    <row r="10453" ht="15" customHeight="1"/>
    <row r="10454" ht="15" customHeight="1"/>
    <row r="10455" ht="15" customHeight="1"/>
    <row r="10456" ht="15" customHeight="1"/>
    <row r="10457" ht="15" customHeight="1"/>
    <row r="10458" ht="15" customHeight="1"/>
    <row r="10459" ht="15" customHeight="1"/>
    <row r="10460" ht="15" customHeight="1"/>
    <row r="10461" ht="15" customHeight="1"/>
    <row r="10462" ht="15" customHeight="1"/>
    <row r="10463" ht="15" customHeight="1"/>
    <row r="10464" ht="15" customHeight="1"/>
    <row r="10465" ht="15" customHeight="1"/>
    <row r="10466" ht="15" customHeight="1"/>
    <row r="10467" ht="15" customHeight="1"/>
    <row r="10468" ht="15" customHeight="1"/>
    <row r="10469" ht="15" customHeight="1"/>
    <row r="10470" ht="15" customHeight="1"/>
    <row r="10471" ht="15" customHeight="1"/>
    <row r="10472" ht="15" customHeight="1"/>
    <row r="10473" ht="15" customHeight="1"/>
    <row r="10474" ht="15" customHeight="1"/>
    <row r="10475" ht="15" customHeight="1"/>
    <row r="10476" ht="15" customHeight="1"/>
    <row r="10477" ht="15" customHeight="1"/>
    <row r="10478" ht="15" customHeight="1"/>
    <row r="10479" ht="15" customHeight="1"/>
    <row r="10480" ht="15" customHeight="1"/>
    <row r="10481" ht="15" customHeight="1"/>
    <row r="10482" ht="15" customHeight="1"/>
    <row r="10483" ht="15" customHeight="1"/>
    <row r="10484" ht="15" customHeight="1"/>
    <row r="10485" ht="15" customHeight="1"/>
    <row r="10486" ht="15" customHeight="1"/>
    <row r="10487" ht="15" customHeight="1"/>
    <row r="10488" ht="15" customHeight="1"/>
    <row r="10489" ht="15" customHeight="1"/>
    <row r="10490" ht="15" customHeight="1"/>
    <row r="10491" ht="15" customHeight="1"/>
    <row r="10492" ht="15" customHeight="1"/>
    <row r="10493" ht="15" customHeight="1"/>
    <row r="10494" ht="15" customHeight="1"/>
    <row r="10495" ht="15" customHeight="1"/>
    <row r="10496" ht="15" customHeight="1"/>
    <row r="10497" ht="15" customHeight="1"/>
    <row r="10498" ht="15" customHeight="1"/>
    <row r="10499" ht="15" customHeight="1"/>
    <row r="10500" ht="15" customHeight="1"/>
    <row r="10501" ht="15" customHeight="1"/>
    <row r="10502" ht="15" customHeight="1"/>
    <row r="10503" ht="15" customHeight="1"/>
    <row r="10504" ht="15" customHeight="1"/>
    <row r="10505" ht="15" customHeight="1"/>
    <row r="10506" ht="15" customHeight="1"/>
    <row r="10507" ht="15" customHeight="1"/>
    <row r="10508" ht="15" customHeight="1"/>
    <row r="10509" ht="15" customHeight="1"/>
    <row r="10510" ht="15" customHeight="1"/>
    <row r="10511" ht="15" customHeight="1"/>
    <row r="10512" ht="15" customHeight="1"/>
    <row r="10513" ht="15" customHeight="1"/>
    <row r="10514" ht="15" customHeight="1"/>
    <row r="10515" ht="15" customHeight="1"/>
    <row r="10516" ht="15" customHeight="1"/>
    <row r="10517" ht="15" customHeight="1"/>
    <row r="10518" ht="15" customHeight="1"/>
    <row r="10519" ht="15" customHeight="1"/>
    <row r="10520" ht="15" customHeight="1"/>
    <row r="10521" ht="15" customHeight="1"/>
    <row r="10522" ht="15" customHeight="1"/>
    <row r="10523" ht="15" customHeight="1"/>
    <row r="10524" ht="15" customHeight="1"/>
    <row r="10525" ht="15" customHeight="1"/>
    <row r="10526" ht="15" customHeight="1"/>
    <row r="10527" ht="15" customHeight="1"/>
    <row r="10528" ht="15" customHeight="1"/>
    <row r="10529" ht="15" customHeight="1"/>
    <row r="10530" ht="15" customHeight="1"/>
    <row r="10531" ht="15" customHeight="1"/>
    <row r="10532" ht="15" customHeight="1"/>
    <row r="10533" ht="15" customHeight="1"/>
    <row r="10534" ht="15" customHeight="1"/>
    <row r="10535" ht="15" customHeight="1"/>
    <row r="10536" ht="15" customHeight="1"/>
    <row r="10537" ht="15" customHeight="1"/>
    <row r="10538" ht="15" customHeight="1"/>
    <row r="10539" ht="15" customHeight="1"/>
    <row r="10540" ht="15" customHeight="1"/>
    <row r="10541" ht="15" customHeight="1"/>
    <row r="10542" ht="15" customHeight="1"/>
    <row r="10543" ht="15" customHeight="1"/>
    <row r="10544" ht="15" customHeight="1"/>
    <row r="10545" ht="15" customHeight="1"/>
    <row r="10546" ht="15" customHeight="1"/>
    <row r="10547" ht="15" customHeight="1"/>
    <row r="10548" ht="15" customHeight="1"/>
    <row r="10549" ht="15" customHeight="1"/>
    <row r="10550" ht="15" customHeight="1"/>
    <row r="10551" ht="15" customHeight="1"/>
    <row r="10552" ht="15" customHeight="1"/>
    <row r="10553" ht="15" customHeight="1"/>
    <row r="10554" ht="15" customHeight="1"/>
    <row r="10555" ht="15" customHeight="1"/>
    <row r="10556" ht="15" customHeight="1"/>
    <row r="10557" ht="15" customHeight="1"/>
    <row r="10558" ht="15" customHeight="1"/>
    <row r="10559" ht="15" customHeight="1"/>
    <row r="10560" ht="15" customHeight="1"/>
    <row r="10561" ht="15" customHeight="1"/>
    <row r="10562" ht="15" customHeight="1"/>
    <row r="10563" ht="15" customHeight="1"/>
    <row r="10564" ht="15" customHeight="1"/>
    <row r="10565" ht="15" customHeight="1"/>
    <row r="10566" ht="15" customHeight="1"/>
    <row r="10567" ht="15" customHeight="1"/>
    <row r="10568" ht="15" customHeight="1"/>
    <row r="10569" ht="15" customHeight="1"/>
    <row r="10570" ht="15" customHeight="1"/>
    <row r="10571" ht="15" customHeight="1"/>
    <row r="10572" ht="15" customHeight="1"/>
    <row r="10573" ht="15" customHeight="1"/>
    <row r="10574" ht="15" customHeight="1"/>
    <row r="10575" ht="15" customHeight="1"/>
    <row r="10576" ht="15" customHeight="1"/>
    <row r="10577" ht="15" customHeight="1"/>
    <row r="10578" ht="15" customHeight="1"/>
    <row r="10579" ht="15" customHeight="1"/>
    <row r="10580" ht="15" customHeight="1"/>
    <row r="10581" ht="15" customHeight="1"/>
    <row r="10582" ht="15" customHeight="1"/>
    <row r="10583" ht="15" customHeight="1"/>
    <row r="10584" ht="15" customHeight="1"/>
    <row r="10585" ht="15" customHeight="1"/>
    <row r="10586" ht="15" customHeight="1"/>
    <row r="10587" ht="15" customHeight="1"/>
    <row r="10588" ht="15" customHeight="1"/>
    <row r="10589" ht="15" customHeight="1"/>
    <row r="10590" ht="15" customHeight="1"/>
    <row r="10591" ht="15" customHeight="1"/>
    <row r="10592" ht="15" customHeight="1"/>
    <row r="10593" ht="15" customHeight="1"/>
    <row r="10594" ht="15" customHeight="1"/>
    <row r="10595" ht="15" customHeight="1"/>
    <row r="10596" ht="15" customHeight="1"/>
    <row r="10597" ht="15" customHeight="1"/>
    <row r="10598" ht="15" customHeight="1"/>
    <row r="10599" ht="15" customHeight="1"/>
    <row r="10600" ht="15" customHeight="1"/>
    <row r="10601" ht="15" customHeight="1"/>
    <row r="10602" ht="15" customHeight="1"/>
    <row r="10603" ht="15" customHeight="1"/>
    <row r="10604" ht="15" customHeight="1"/>
    <row r="10605" ht="15" customHeight="1"/>
    <row r="10606" ht="15" customHeight="1"/>
    <row r="10607" ht="15" customHeight="1"/>
    <row r="10608" ht="15" customHeight="1"/>
    <row r="10609" ht="15" customHeight="1"/>
    <row r="10610" ht="15" customHeight="1"/>
    <row r="10611" ht="15" customHeight="1"/>
    <row r="10612" ht="15" customHeight="1"/>
    <row r="10613" ht="15" customHeight="1"/>
    <row r="10614" ht="15" customHeight="1"/>
    <row r="10615" ht="15" customHeight="1"/>
    <row r="10616" ht="15" customHeight="1"/>
    <row r="10617" ht="15" customHeight="1"/>
    <row r="10618" ht="15" customHeight="1"/>
    <row r="10619" ht="15" customHeight="1"/>
    <row r="10620" ht="15" customHeight="1"/>
    <row r="10621" ht="15" customHeight="1"/>
    <row r="10622" ht="15" customHeight="1"/>
    <row r="10623" ht="15" customHeight="1"/>
    <row r="10624" ht="15" customHeight="1"/>
    <row r="10625" ht="15" customHeight="1"/>
    <row r="10626" ht="15" customHeight="1"/>
    <row r="10627" ht="15" customHeight="1"/>
    <row r="10628" ht="15" customHeight="1"/>
    <row r="10629" ht="15" customHeight="1"/>
    <row r="10630" ht="15" customHeight="1"/>
    <row r="10631" ht="15" customHeight="1"/>
    <row r="10632" ht="15" customHeight="1"/>
    <row r="10633" ht="15" customHeight="1"/>
    <row r="10634" ht="15" customHeight="1"/>
    <row r="10635" ht="15" customHeight="1"/>
    <row r="10636" ht="15" customHeight="1"/>
    <row r="10637" ht="15" customHeight="1"/>
    <row r="10638" ht="15" customHeight="1"/>
    <row r="10639" ht="15" customHeight="1"/>
    <row r="10640" ht="15" customHeight="1"/>
    <row r="10641" ht="15" customHeight="1"/>
    <row r="10642" ht="15" customHeight="1"/>
    <row r="10643" ht="15" customHeight="1"/>
    <row r="10644" ht="15" customHeight="1"/>
    <row r="10645" ht="15" customHeight="1"/>
    <row r="10646" ht="15" customHeight="1"/>
    <row r="10647" ht="15" customHeight="1"/>
    <row r="10648" ht="15" customHeight="1"/>
    <row r="10649" ht="15" customHeight="1"/>
    <row r="10650" ht="15" customHeight="1"/>
    <row r="10651" ht="15" customHeight="1"/>
    <row r="10652" ht="15" customHeight="1"/>
    <row r="10653" ht="15" customHeight="1"/>
    <row r="10654" ht="15" customHeight="1"/>
    <row r="10655" ht="15" customHeight="1"/>
    <row r="10656" ht="15" customHeight="1"/>
    <row r="10657" ht="15" customHeight="1"/>
    <row r="10658" ht="15" customHeight="1"/>
    <row r="10659" ht="15" customHeight="1"/>
    <row r="10660" ht="15" customHeight="1"/>
    <row r="10661" ht="15" customHeight="1"/>
    <row r="10662" ht="15" customHeight="1"/>
    <row r="10663" ht="15" customHeight="1"/>
    <row r="10664" ht="15" customHeight="1"/>
    <row r="10665" ht="15" customHeight="1"/>
    <row r="10666" ht="15" customHeight="1"/>
    <row r="10667" ht="15" customHeight="1"/>
    <row r="10668" ht="15" customHeight="1"/>
    <row r="10669" ht="15" customHeight="1"/>
    <row r="10670" ht="15" customHeight="1"/>
    <row r="10671" ht="15" customHeight="1"/>
    <row r="10672" ht="15" customHeight="1"/>
    <row r="10673" ht="15" customHeight="1"/>
    <row r="10674" ht="15" customHeight="1"/>
    <row r="10675" ht="15" customHeight="1"/>
    <row r="10676" ht="15" customHeight="1"/>
    <row r="10677" ht="15" customHeight="1"/>
    <row r="10678" ht="15" customHeight="1"/>
    <row r="10679" ht="15" customHeight="1"/>
    <row r="10680" ht="15" customHeight="1"/>
    <row r="10681" ht="15" customHeight="1"/>
    <row r="10682" ht="15" customHeight="1"/>
    <row r="10683" ht="15" customHeight="1"/>
    <row r="10684" ht="15" customHeight="1"/>
    <row r="10685" ht="15" customHeight="1"/>
    <row r="10686" ht="15" customHeight="1"/>
    <row r="10687" ht="15" customHeight="1"/>
    <row r="10688" ht="15" customHeight="1"/>
    <row r="10689" ht="15" customHeight="1"/>
    <row r="10690" ht="15" customHeight="1"/>
    <row r="10691" ht="15" customHeight="1"/>
    <row r="10692" ht="15" customHeight="1"/>
    <row r="10693" ht="15" customHeight="1"/>
    <row r="10694" ht="15" customHeight="1"/>
    <row r="10695" ht="15" customHeight="1"/>
    <row r="10696" ht="15" customHeight="1"/>
    <row r="10697" ht="15" customHeight="1"/>
    <row r="10698" ht="15" customHeight="1"/>
    <row r="10699" ht="15" customHeight="1"/>
    <row r="10700" ht="15" customHeight="1"/>
    <row r="10701" ht="15" customHeight="1"/>
    <row r="10702" ht="15" customHeight="1"/>
    <row r="10703" ht="15" customHeight="1"/>
    <row r="10704" ht="15" customHeight="1"/>
    <row r="10705" ht="15" customHeight="1"/>
    <row r="10706" ht="15" customHeight="1"/>
    <row r="10707" ht="15" customHeight="1"/>
    <row r="10708" ht="15" customHeight="1"/>
    <row r="10709" ht="15" customHeight="1"/>
    <row r="10710" ht="15" customHeight="1"/>
    <row r="10711" ht="15" customHeight="1"/>
    <row r="10712" ht="15" customHeight="1"/>
    <row r="10713" ht="15" customHeight="1"/>
    <row r="10714" ht="15" customHeight="1"/>
    <row r="10715" ht="15" customHeight="1"/>
    <row r="10716" ht="15" customHeight="1"/>
    <row r="10717" ht="15" customHeight="1"/>
    <row r="10718" ht="15" customHeight="1"/>
    <row r="10719" ht="15" customHeight="1"/>
    <row r="10720" ht="15" customHeight="1"/>
    <row r="10721" ht="15" customHeight="1"/>
    <row r="10722" ht="15" customHeight="1"/>
    <row r="10723" ht="15" customHeight="1"/>
    <row r="10724" ht="15" customHeight="1"/>
    <row r="10725" ht="15" customHeight="1"/>
    <row r="10726" ht="15" customHeight="1"/>
    <row r="10727" ht="15" customHeight="1"/>
    <row r="10728" ht="15" customHeight="1"/>
    <row r="10729" ht="15" customHeight="1"/>
    <row r="10730" ht="15" customHeight="1"/>
    <row r="10731" ht="15" customHeight="1"/>
    <row r="10732" ht="15" customHeight="1"/>
    <row r="10733" ht="15" customHeight="1"/>
    <row r="10734" ht="15" customHeight="1"/>
    <row r="10735" ht="15" customHeight="1"/>
    <row r="10736" ht="15" customHeight="1"/>
    <row r="10737" ht="15" customHeight="1"/>
    <row r="10738" ht="15" customHeight="1"/>
    <row r="10739" ht="15" customHeight="1"/>
    <row r="10740" ht="15" customHeight="1"/>
    <row r="10741" ht="15" customHeight="1"/>
    <row r="10742" ht="15" customHeight="1"/>
    <row r="10743" ht="15" customHeight="1"/>
    <row r="10744" ht="15" customHeight="1"/>
    <row r="10745" ht="15" customHeight="1"/>
    <row r="10746" ht="15" customHeight="1"/>
    <row r="10747" ht="15" customHeight="1"/>
    <row r="10748" ht="15" customHeight="1"/>
    <row r="10749" ht="15" customHeight="1"/>
    <row r="10750" ht="15" customHeight="1"/>
    <row r="10751" ht="15" customHeight="1"/>
    <row r="10752" ht="15" customHeight="1"/>
    <row r="10753" ht="15" customHeight="1"/>
    <row r="10754" ht="15" customHeight="1"/>
    <row r="10755" ht="15" customHeight="1"/>
    <row r="10756" ht="15" customHeight="1"/>
    <row r="10757" ht="15" customHeight="1"/>
    <row r="10758" ht="15" customHeight="1"/>
    <row r="10759" ht="15" customHeight="1"/>
    <row r="10760" ht="15" customHeight="1"/>
    <row r="10761" ht="15" customHeight="1"/>
    <row r="10762" ht="15" customHeight="1"/>
    <row r="10763" ht="15" customHeight="1"/>
    <row r="10764" ht="15" customHeight="1"/>
    <row r="10765" ht="15" customHeight="1"/>
    <row r="10766" ht="15" customHeight="1"/>
    <row r="10767" ht="15" customHeight="1"/>
    <row r="10768" ht="15" customHeight="1"/>
    <row r="10769" ht="15" customHeight="1"/>
    <row r="10770" ht="15" customHeight="1"/>
    <row r="10771" ht="15" customHeight="1"/>
    <row r="10772" ht="15" customHeight="1"/>
    <row r="10773" ht="15" customHeight="1"/>
    <row r="10774" ht="15" customHeight="1"/>
    <row r="10775" ht="15" customHeight="1"/>
    <row r="10776" ht="15" customHeight="1"/>
    <row r="10777" ht="15" customHeight="1"/>
    <row r="10778" ht="15" customHeight="1"/>
    <row r="10779" ht="15" customHeight="1"/>
    <row r="10780" ht="15" customHeight="1"/>
    <row r="10781" ht="15" customHeight="1"/>
    <row r="10782" ht="15" customHeight="1"/>
    <row r="10783" ht="15" customHeight="1"/>
    <row r="10784" ht="15" customHeight="1"/>
    <row r="10785" ht="15" customHeight="1"/>
    <row r="10786" ht="15" customHeight="1"/>
    <row r="10787" ht="15" customHeight="1"/>
    <row r="10788" ht="15" customHeight="1"/>
    <row r="10789" ht="15" customHeight="1"/>
    <row r="10790" ht="15" customHeight="1"/>
    <row r="10791" ht="15" customHeight="1"/>
    <row r="10792" ht="15" customHeight="1"/>
    <row r="10793" ht="15" customHeight="1"/>
    <row r="10794" ht="15" customHeight="1"/>
    <row r="10795" ht="15" customHeight="1"/>
    <row r="10796" ht="15" customHeight="1"/>
    <row r="10797" ht="15" customHeight="1"/>
    <row r="10798" ht="15" customHeight="1"/>
    <row r="10799" ht="15" customHeight="1"/>
    <row r="10800" ht="15" customHeight="1"/>
    <row r="10801" ht="15" customHeight="1"/>
    <row r="10802" ht="15" customHeight="1"/>
    <row r="10803" ht="15" customHeight="1"/>
    <row r="10804" ht="15" customHeight="1"/>
    <row r="10805" ht="15" customHeight="1"/>
    <row r="10806" ht="15" customHeight="1"/>
    <row r="10807" ht="15" customHeight="1"/>
    <row r="10808" ht="15" customHeight="1"/>
    <row r="10809" ht="15" customHeight="1"/>
    <row r="10810" ht="15" customHeight="1"/>
    <row r="10811" ht="15" customHeight="1"/>
    <row r="10812" ht="15" customHeight="1"/>
    <row r="10813" ht="15" customHeight="1"/>
    <row r="10814" ht="15" customHeight="1"/>
    <row r="10815" ht="15" customHeight="1"/>
    <row r="10816" ht="15" customHeight="1"/>
    <row r="10817" ht="15" customHeight="1"/>
    <row r="10818" ht="15" customHeight="1"/>
    <row r="10819" ht="15" customHeight="1"/>
    <row r="10820" ht="15" customHeight="1"/>
    <row r="10821" ht="15" customHeight="1"/>
    <row r="10822" ht="15" customHeight="1"/>
    <row r="10823" ht="15" customHeight="1"/>
    <row r="10824" ht="15" customHeight="1"/>
    <row r="10825" ht="15" customHeight="1"/>
    <row r="10826" ht="15" customHeight="1"/>
    <row r="10827" ht="15" customHeight="1"/>
    <row r="10828" ht="15" customHeight="1"/>
    <row r="10829" ht="15" customHeight="1"/>
    <row r="10830" ht="15" customHeight="1"/>
    <row r="10831" ht="15" customHeight="1"/>
    <row r="10832" ht="15" customHeight="1"/>
    <row r="10833" ht="15" customHeight="1"/>
    <row r="10834" ht="15" customHeight="1"/>
    <row r="10835" ht="15" customHeight="1"/>
    <row r="10836" ht="15" customHeight="1"/>
    <row r="10837" ht="15" customHeight="1"/>
    <row r="10838" ht="15" customHeight="1"/>
    <row r="10839" ht="15" customHeight="1"/>
    <row r="10840" ht="15" customHeight="1"/>
    <row r="10841" ht="15" customHeight="1"/>
    <row r="10842" ht="15" customHeight="1"/>
    <row r="10843" ht="15" customHeight="1"/>
    <row r="10844" ht="15" customHeight="1"/>
    <row r="10845" ht="15" customHeight="1"/>
    <row r="10846" ht="15" customHeight="1"/>
    <row r="10847" ht="15" customHeight="1"/>
    <row r="10848" ht="15" customHeight="1"/>
    <row r="10849" ht="15" customHeight="1"/>
    <row r="10850" ht="15" customHeight="1"/>
    <row r="10851" ht="15" customHeight="1"/>
    <row r="10852" ht="15" customHeight="1"/>
    <row r="10853" ht="15" customHeight="1"/>
    <row r="10854" ht="15" customHeight="1"/>
    <row r="10855" ht="15" customHeight="1"/>
    <row r="10856" ht="15" customHeight="1"/>
    <row r="10857" ht="15" customHeight="1"/>
    <row r="10858" ht="15" customHeight="1"/>
    <row r="10859" ht="15" customHeight="1"/>
    <row r="10860" ht="15" customHeight="1"/>
    <row r="10861" ht="15" customHeight="1"/>
    <row r="10862" ht="15" customHeight="1"/>
    <row r="10863" ht="15" customHeight="1"/>
    <row r="10864" ht="15" customHeight="1"/>
    <row r="10865" ht="15" customHeight="1"/>
    <row r="10866" ht="15" customHeight="1"/>
    <row r="10867" ht="15" customHeight="1"/>
    <row r="10868" ht="15" customHeight="1"/>
    <row r="10869" ht="15" customHeight="1"/>
    <row r="10870" ht="15" customHeight="1"/>
    <row r="10871" ht="15" customHeight="1"/>
    <row r="10872" ht="15" customHeight="1"/>
    <row r="10873" ht="15" customHeight="1"/>
    <row r="10874" ht="15" customHeight="1"/>
    <row r="10875" ht="15" customHeight="1"/>
    <row r="10876" ht="15" customHeight="1"/>
    <row r="10877" ht="15" customHeight="1"/>
    <row r="10878" ht="15" customHeight="1"/>
    <row r="10879" ht="15" customHeight="1"/>
    <row r="10880" ht="15" customHeight="1"/>
    <row r="10881" ht="15" customHeight="1"/>
    <row r="10882" ht="15" customHeight="1"/>
    <row r="10883" ht="15" customHeight="1"/>
    <row r="10884" ht="15" customHeight="1"/>
    <row r="10885" ht="15" customHeight="1"/>
    <row r="10886" ht="15" customHeight="1"/>
    <row r="10887" ht="15" customHeight="1"/>
    <row r="10888" ht="15" customHeight="1"/>
    <row r="10889" ht="15" customHeight="1"/>
    <row r="10890" ht="15" customHeight="1"/>
    <row r="10891" ht="15" customHeight="1"/>
    <row r="10892" ht="15" customHeight="1"/>
    <row r="10893" ht="15" customHeight="1"/>
    <row r="10894" ht="15" customHeight="1"/>
    <row r="10895" ht="15" customHeight="1"/>
    <row r="10896" ht="15" customHeight="1"/>
    <row r="10897" ht="15" customHeight="1"/>
    <row r="10898" ht="15" customHeight="1"/>
    <row r="10899" ht="15" customHeight="1"/>
    <row r="10900" ht="15" customHeight="1"/>
    <row r="10901" ht="15" customHeight="1"/>
    <row r="10902" ht="15" customHeight="1"/>
    <row r="10903" ht="15" customHeight="1"/>
    <row r="10904" ht="15" customHeight="1"/>
    <row r="10905" ht="15" customHeight="1"/>
    <row r="10906" ht="15" customHeight="1"/>
    <row r="10907" ht="15" customHeight="1"/>
    <row r="10908" ht="15" customHeight="1"/>
    <row r="10909" ht="15" customHeight="1"/>
    <row r="10910" ht="15" customHeight="1"/>
    <row r="10911" ht="15" customHeight="1"/>
    <row r="10912" ht="15" customHeight="1"/>
    <row r="10913" ht="15" customHeight="1"/>
    <row r="10914" ht="15" customHeight="1"/>
    <row r="10915" ht="15" customHeight="1"/>
    <row r="10916" ht="15" customHeight="1"/>
    <row r="10917" ht="15" customHeight="1"/>
    <row r="10918" ht="15" customHeight="1"/>
    <row r="10919" ht="15" customHeight="1"/>
    <row r="10920" ht="15" customHeight="1"/>
    <row r="10921" ht="15" customHeight="1"/>
    <row r="10922" ht="15" customHeight="1"/>
    <row r="10923" ht="15" customHeight="1"/>
    <row r="10924" ht="15" customHeight="1"/>
    <row r="10925" ht="15" customHeight="1"/>
    <row r="10926" ht="15" customHeight="1"/>
    <row r="10927" ht="15" customHeight="1"/>
    <row r="10928" ht="15" customHeight="1"/>
    <row r="10929" ht="15" customHeight="1"/>
    <row r="10930" ht="15" customHeight="1"/>
    <row r="10931" ht="15" customHeight="1"/>
    <row r="10932" ht="15" customHeight="1"/>
    <row r="10933" ht="15" customHeight="1"/>
    <row r="10934" ht="15" customHeight="1"/>
    <row r="10935" ht="15" customHeight="1"/>
    <row r="10936" ht="15" customHeight="1"/>
    <row r="10937" ht="15" customHeight="1"/>
    <row r="10938" ht="15" customHeight="1"/>
    <row r="10939" ht="15" customHeight="1"/>
    <row r="10940" ht="15" customHeight="1"/>
    <row r="10941" ht="15" customHeight="1"/>
    <row r="10942" ht="15" customHeight="1"/>
    <row r="10943" ht="15" customHeight="1"/>
    <row r="10944" ht="15" customHeight="1"/>
    <row r="10945" ht="15" customHeight="1"/>
    <row r="10946" ht="15" customHeight="1"/>
    <row r="10947" ht="15" customHeight="1"/>
    <row r="10948" ht="15" customHeight="1"/>
    <row r="10949" ht="15" customHeight="1"/>
    <row r="10950" ht="15" customHeight="1"/>
    <row r="10951" ht="15" customHeight="1"/>
    <row r="10952" ht="15" customHeight="1"/>
    <row r="10953" ht="15" customHeight="1"/>
    <row r="10954" ht="15" customHeight="1"/>
    <row r="10955" ht="15" customHeight="1"/>
    <row r="10956" ht="15" customHeight="1"/>
    <row r="10957" ht="15" customHeight="1"/>
    <row r="10958" ht="15" customHeight="1"/>
    <row r="10959" ht="15" customHeight="1"/>
    <row r="10960" ht="15" customHeight="1"/>
    <row r="10961" ht="15" customHeight="1"/>
    <row r="10962" ht="15" customHeight="1"/>
    <row r="10963" ht="15" customHeight="1"/>
    <row r="10964" ht="15" customHeight="1"/>
    <row r="10965" ht="15" customHeight="1"/>
    <row r="10966" ht="15" customHeight="1"/>
    <row r="10967" ht="15" customHeight="1"/>
    <row r="10968" ht="15" customHeight="1"/>
    <row r="10969" ht="15" customHeight="1"/>
    <row r="10970" ht="15" customHeight="1"/>
    <row r="10971" ht="15" customHeight="1"/>
    <row r="10972" ht="15" customHeight="1"/>
    <row r="10973" ht="15" customHeight="1"/>
    <row r="10974" ht="15" customHeight="1"/>
    <row r="10975" ht="15" customHeight="1"/>
    <row r="10976" ht="15" customHeight="1"/>
    <row r="10977" ht="15" customHeight="1"/>
    <row r="10978" ht="15" customHeight="1"/>
    <row r="10979" ht="15" customHeight="1"/>
    <row r="10980" ht="15" customHeight="1"/>
    <row r="10981" ht="15" customHeight="1"/>
    <row r="10982" ht="15" customHeight="1"/>
    <row r="10983" ht="15" customHeight="1"/>
    <row r="10984" ht="15" customHeight="1"/>
    <row r="10985" ht="15" customHeight="1"/>
    <row r="10986" ht="15" customHeight="1"/>
    <row r="10987" ht="15" customHeight="1"/>
    <row r="10988" ht="15" customHeight="1"/>
    <row r="10989" ht="15" customHeight="1"/>
    <row r="10990" ht="15" customHeight="1"/>
    <row r="10991" ht="15" customHeight="1"/>
    <row r="10992" ht="15" customHeight="1"/>
    <row r="10993" ht="15" customHeight="1"/>
    <row r="10994" ht="15" customHeight="1"/>
    <row r="10995" ht="15" customHeight="1"/>
    <row r="10996" ht="15" customHeight="1"/>
    <row r="10997" ht="15" customHeight="1"/>
    <row r="10998" ht="15" customHeight="1"/>
    <row r="10999" ht="15" customHeight="1"/>
    <row r="11000" ht="15" customHeight="1"/>
    <row r="11001" ht="15" customHeight="1"/>
    <row r="11002" ht="15" customHeight="1"/>
    <row r="11003" ht="15" customHeight="1"/>
    <row r="11004" ht="15" customHeight="1"/>
    <row r="11005" ht="15" customHeight="1"/>
    <row r="11006" ht="15" customHeight="1"/>
    <row r="11007" ht="15" customHeight="1"/>
    <row r="11008" ht="15" customHeight="1"/>
    <row r="11009" ht="15" customHeight="1"/>
    <row r="11010" ht="15" customHeight="1"/>
    <row r="11011" ht="15" customHeight="1"/>
    <row r="11012" ht="15" customHeight="1"/>
    <row r="11013" ht="15" customHeight="1"/>
    <row r="11014" ht="15" customHeight="1"/>
    <row r="11015" ht="15" customHeight="1"/>
    <row r="11016" ht="15" customHeight="1"/>
    <row r="11017" ht="15" customHeight="1"/>
    <row r="11018" ht="15" customHeight="1"/>
    <row r="11019" ht="15" customHeight="1"/>
    <row r="11020" ht="15" customHeight="1"/>
    <row r="11021" ht="15" customHeight="1"/>
    <row r="11022" ht="15" customHeight="1"/>
    <row r="11023" ht="15" customHeight="1"/>
    <row r="11024" ht="15" customHeight="1"/>
    <row r="11025" ht="15" customHeight="1"/>
    <row r="11026" ht="15" customHeight="1"/>
    <row r="11027" ht="15" customHeight="1"/>
    <row r="11028" ht="15" customHeight="1"/>
    <row r="11029" ht="15" customHeight="1"/>
    <row r="11030" ht="15" customHeight="1"/>
    <row r="11031" ht="15" customHeight="1"/>
    <row r="11032" ht="15" customHeight="1"/>
    <row r="11033" ht="15" customHeight="1"/>
    <row r="11034" ht="15" customHeight="1"/>
    <row r="11035" ht="15" customHeight="1"/>
    <row r="11036" ht="15" customHeight="1"/>
    <row r="11037" ht="15" customHeight="1"/>
    <row r="11038" ht="15" customHeight="1"/>
    <row r="11039" ht="15" customHeight="1"/>
    <row r="11040" ht="15" customHeight="1"/>
    <row r="11041" ht="15" customHeight="1"/>
    <row r="11042" ht="15" customHeight="1"/>
    <row r="11043" ht="15" customHeight="1"/>
    <row r="11044" ht="15" customHeight="1"/>
    <row r="11045" ht="15" customHeight="1"/>
    <row r="11046" ht="15" customHeight="1"/>
    <row r="11047" ht="15" customHeight="1"/>
    <row r="11048" ht="15" customHeight="1"/>
    <row r="11049" ht="15" customHeight="1"/>
    <row r="11050" ht="15" customHeight="1"/>
    <row r="11051" ht="15" customHeight="1"/>
    <row r="11052" ht="15" customHeight="1"/>
    <row r="11053" ht="15" customHeight="1"/>
    <row r="11054" ht="15" customHeight="1"/>
    <row r="11055" ht="15" customHeight="1"/>
    <row r="11056" ht="15" customHeight="1"/>
    <row r="11057" ht="15" customHeight="1"/>
    <row r="11058" ht="15" customHeight="1"/>
    <row r="11059" ht="15" customHeight="1"/>
    <row r="11060" ht="15" customHeight="1"/>
    <row r="11061" ht="15" customHeight="1"/>
    <row r="11062" ht="15" customHeight="1"/>
    <row r="11063" ht="15" customHeight="1"/>
    <row r="11064" ht="15" customHeight="1"/>
    <row r="11065" ht="15" customHeight="1"/>
    <row r="11066" ht="15" customHeight="1"/>
    <row r="11067" ht="15" customHeight="1"/>
    <row r="11068" ht="15" customHeight="1"/>
    <row r="11069" ht="15" customHeight="1"/>
    <row r="11070" ht="15" customHeight="1"/>
    <row r="11071" ht="15" customHeight="1"/>
    <row r="11072" ht="15" customHeight="1"/>
    <row r="11073" ht="15" customHeight="1"/>
    <row r="11074" ht="15" customHeight="1"/>
    <row r="11075" ht="15" customHeight="1"/>
    <row r="11076" ht="15" customHeight="1"/>
    <row r="11077" ht="15" customHeight="1"/>
    <row r="11078" ht="15" customHeight="1"/>
    <row r="11079" ht="15" customHeight="1"/>
    <row r="11080" ht="15" customHeight="1"/>
    <row r="11081" ht="15" customHeight="1"/>
    <row r="11082" ht="15" customHeight="1"/>
    <row r="11083" ht="15" customHeight="1"/>
    <row r="11084" ht="15" customHeight="1"/>
    <row r="11085" ht="15" customHeight="1"/>
    <row r="11086" ht="15" customHeight="1"/>
    <row r="11087" ht="15" customHeight="1"/>
    <row r="11088" ht="15" customHeight="1"/>
    <row r="11089" ht="15" customHeight="1"/>
    <row r="11090" ht="15" customHeight="1"/>
    <row r="11091" ht="15" customHeight="1"/>
    <row r="11092" ht="15" customHeight="1"/>
    <row r="11093" ht="15" customHeight="1"/>
    <row r="11094" ht="15" customHeight="1"/>
    <row r="11095" ht="15" customHeight="1"/>
    <row r="11096" ht="15" customHeight="1"/>
    <row r="11097" ht="15" customHeight="1"/>
    <row r="11098" ht="15" customHeight="1"/>
    <row r="11099" ht="15" customHeight="1"/>
    <row r="11100" ht="15" customHeight="1"/>
    <row r="11101" ht="15" customHeight="1"/>
    <row r="11102" ht="15" customHeight="1"/>
    <row r="11103" ht="15" customHeight="1"/>
    <row r="11104" ht="15" customHeight="1"/>
    <row r="11105" ht="15" customHeight="1"/>
    <row r="11106" ht="15" customHeight="1"/>
    <row r="11107" ht="15" customHeight="1"/>
    <row r="11108" ht="15" customHeight="1"/>
    <row r="11109" ht="15" customHeight="1"/>
    <row r="11110" ht="15" customHeight="1"/>
    <row r="11111" ht="15" customHeight="1"/>
    <row r="11112" ht="15" customHeight="1"/>
    <row r="11113" ht="15" customHeight="1"/>
    <row r="11114" ht="15" customHeight="1"/>
    <row r="11115" ht="15" customHeight="1"/>
    <row r="11116" ht="15" customHeight="1"/>
    <row r="11117" ht="15" customHeight="1"/>
    <row r="11118" ht="15" customHeight="1"/>
    <row r="11119" ht="15" customHeight="1"/>
    <row r="11120" ht="15" customHeight="1"/>
    <row r="11121" ht="15" customHeight="1"/>
    <row r="11122" ht="15" customHeight="1"/>
    <row r="11123" ht="15" customHeight="1"/>
    <row r="11124" ht="15" customHeight="1"/>
    <row r="11125" ht="15" customHeight="1"/>
    <row r="11126" ht="15" customHeight="1"/>
    <row r="11127" ht="15" customHeight="1"/>
    <row r="11128" ht="15" customHeight="1"/>
    <row r="11129" ht="15" customHeight="1"/>
    <row r="11130" ht="15" customHeight="1"/>
    <row r="11131" ht="15" customHeight="1"/>
    <row r="11132" ht="15" customHeight="1"/>
    <row r="11133" ht="15" customHeight="1"/>
    <row r="11134" ht="15" customHeight="1"/>
    <row r="11135" ht="15" customHeight="1"/>
    <row r="11136" ht="15" customHeight="1"/>
    <row r="11137" ht="15" customHeight="1"/>
    <row r="11138" ht="15" customHeight="1"/>
    <row r="11139" ht="15" customHeight="1"/>
    <row r="11140" ht="15" customHeight="1"/>
    <row r="11141" ht="15" customHeight="1"/>
    <row r="11142" ht="15" customHeight="1"/>
    <row r="11143" ht="15" customHeight="1"/>
    <row r="11144" ht="15" customHeight="1"/>
    <row r="11145" ht="15" customHeight="1"/>
    <row r="11146" ht="15" customHeight="1"/>
    <row r="11147" ht="15" customHeight="1"/>
    <row r="11148" ht="15" customHeight="1"/>
    <row r="11149" ht="15" customHeight="1"/>
    <row r="11150" ht="15" customHeight="1"/>
    <row r="11151" ht="15" customHeight="1"/>
    <row r="11152" ht="15" customHeight="1"/>
    <row r="11153" ht="15" customHeight="1"/>
    <row r="11154" ht="15" customHeight="1"/>
    <row r="11155" ht="15" customHeight="1"/>
    <row r="11156" ht="15" customHeight="1"/>
    <row r="11157" ht="15" customHeight="1"/>
    <row r="11158" ht="15" customHeight="1"/>
    <row r="11159" ht="15" customHeight="1"/>
    <row r="11160" ht="15" customHeight="1"/>
    <row r="11161" ht="15" customHeight="1"/>
    <row r="11162" ht="15" customHeight="1"/>
    <row r="11163" ht="15" customHeight="1"/>
    <row r="11164" ht="15" customHeight="1"/>
    <row r="11165" ht="15" customHeight="1"/>
    <row r="11166" ht="15" customHeight="1"/>
    <row r="11167" ht="15" customHeight="1"/>
    <row r="11168" ht="15" customHeight="1"/>
    <row r="11169" ht="15" customHeight="1"/>
    <row r="11170" ht="15" customHeight="1"/>
    <row r="11171" ht="15" customHeight="1"/>
    <row r="11172" ht="15" customHeight="1"/>
    <row r="11173" ht="15" customHeight="1"/>
    <row r="11174" ht="15" customHeight="1"/>
    <row r="11175" ht="15" customHeight="1"/>
    <row r="11176" ht="15" customHeight="1"/>
    <row r="11177" ht="15" customHeight="1"/>
    <row r="11178" ht="15" customHeight="1"/>
    <row r="11179" ht="15" customHeight="1"/>
    <row r="11180" ht="15" customHeight="1"/>
    <row r="11181" ht="15" customHeight="1"/>
    <row r="11182" ht="15" customHeight="1"/>
    <row r="11183" ht="15" customHeight="1"/>
    <row r="11184" ht="15" customHeight="1"/>
    <row r="11185" ht="15" customHeight="1"/>
    <row r="11186" ht="15" customHeight="1"/>
    <row r="11187" ht="15" customHeight="1"/>
    <row r="11188" ht="15" customHeight="1"/>
    <row r="11189" ht="15" customHeight="1"/>
    <row r="11190" ht="15" customHeight="1"/>
    <row r="11191" ht="15" customHeight="1"/>
    <row r="11192" ht="15" customHeight="1"/>
    <row r="11193" ht="15" customHeight="1"/>
    <row r="11194" ht="15" customHeight="1"/>
    <row r="11195" ht="15" customHeight="1"/>
    <row r="11196" ht="15" customHeight="1"/>
    <row r="11197" ht="15" customHeight="1"/>
    <row r="11198" ht="15" customHeight="1"/>
    <row r="11199" ht="15" customHeight="1"/>
    <row r="11200" ht="15" customHeight="1"/>
    <row r="11201" ht="15" customHeight="1"/>
    <row r="11202" ht="15" customHeight="1"/>
    <row r="11203" ht="15" customHeight="1"/>
    <row r="11204" ht="15" customHeight="1"/>
    <row r="11205" ht="15" customHeight="1"/>
    <row r="11206" ht="15" customHeight="1"/>
    <row r="11207" ht="15" customHeight="1"/>
    <row r="11208" ht="15" customHeight="1"/>
    <row r="11209" ht="15" customHeight="1"/>
    <row r="11210" ht="15" customHeight="1"/>
    <row r="11211" ht="15" customHeight="1"/>
    <row r="11212" ht="15" customHeight="1"/>
    <row r="11213" ht="15" customHeight="1"/>
    <row r="11214" ht="15" customHeight="1"/>
    <row r="11215" ht="15" customHeight="1"/>
    <row r="11216" ht="15" customHeight="1"/>
    <row r="11217" ht="15" customHeight="1"/>
    <row r="11218" ht="15" customHeight="1"/>
    <row r="11219" ht="15" customHeight="1"/>
    <row r="11220" ht="15" customHeight="1"/>
    <row r="11221" ht="15" customHeight="1"/>
    <row r="11222" ht="15" customHeight="1"/>
    <row r="11223" ht="15" customHeight="1"/>
    <row r="11224" ht="15" customHeight="1"/>
    <row r="11225" ht="15" customHeight="1"/>
    <row r="11226" ht="15" customHeight="1"/>
    <row r="11227" ht="15" customHeight="1"/>
    <row r="11228" ht="15" customHeight="1"/>
    <row r="11229" ht="15" customHeight="1"/>
    <row r="11230" ht="15" customHeight="1"/>
    <row r="11231" ht="15" customHeight="1"/>
    <row r="11232" ht="15" customHeight="1"/>
    <row r="11233" ht="15" customHeight="1"/>
    <row r="11234" ht="15" customHeight="1"/>
    <row r="11235" ht="15" customHeight="1"/>
    <row r="11236" ht="15" customHeight="1"/>
    <row r="11237" ht="15" customHeight="1"/>
    <row r="11238" ht="15" customHeight="1"/>
    <row r="11239" ht="15" customHeight="1"/>
    <row r="11240" ht="15" customHeight="1"/>
    <row r="11241" ht="15" customHeight="1"/>
    <row r="11242" ht="15" customHeight="1"/>
    <row r="11243" ht="15" customHeight="1"/>
    <row r="11244" ht="15" customHeight="1"/>
    <row r="11245" ht="15" customHeight="1"/>
    <row r="11246" ht="15" customHeight="1"/>
    <row r="11247" ht="15" customHeight="1"/>
    <row r="11248" ht="15" customHeight="1"/>
    <row r="11249" ht="15" customHeight="1"/>
    <row r="11250" ht="15" customHeight="1"/>
    <row r="11251" ht="15" customHeight="1"/>
    <row r="11252" ht="15" customHeight="1"/>
    <row r="11253" ht="15" customHeight="1"/>
    <row r="11254" ht="15" customHeight="1"/>
    <row r="11255" ht="15" customHeight="1"/>
    <row r="11256" ht="15" customHeight="1"/>
    <row r="11257" ht="15" customHeight="1"/>
    <row r="11258" ht="15" customHeight="1"/>
    <row r="11259" ht="15" customHeight="1"/>
    <row r="11260" ht="15" customHeight="1"/>
    <row r="11261" ht="15" customHeight="1"/>
    <row r="11262" ht="15" customHeight="1"/>
    <row r="11263" ht="15" customHeight="1"/>
    <row r="11264" ht="15" customHeight="1"/>
    <row r="11265" ht="15" customHeight="1"/>
    <row r="11266" ht="15" customHeight="1"/>
    <row r="11267" ht="15" customHeight="1"/>
    <row r="11268" ht="15" customHeight="1"/>
    <row r="11269" ht="15" customHeight="1"/>
    <row r="11270" ht="15" customHeight="1"/>
    <row r="11271" ht="15" customHeight="1"/>
    <row r="11272" ht="15" customHeight="1"/>
    <row r="11273" ht="15" customHeight="1"/>
    <row r="11274" ht="15" customHeight="1"/>
    <row r="11275" ht="15" customHeight="1"/>
    <row r="11276" ht="15" customHeight="1"/>
    <row r="11277" ht="15" customHeight="1"/>
    <row r="11278" ht="15" customHeight="1"/>
    <row r="11279" ht="15" customHeight="1"/>
    <row r="11280" ht="15" customHeight="1"/>
    <row r="11281" ht="15" customHeight="1"/>
    <row r="11282" ht="15" customHeight="1"/>
    <row r="11283" ht="15" customHeight="1"/>
    <row r="11284" ht="15" customHeight="1"/>
    <row r="11285" ht="15" customHeight="1"/>
    <row r="11286" ht="15" customHeight="1"/>
    <row r="11287" ht="15" customHeight="1"/>
    <row r="11288" ht="15" customHeight="1"/>
    <row r="11289" ht="15" customHeight="1"/>
    <row r="11290" ht="15" customHeight="1"/>
    <row r="11291" ht="15" customHeight="1"/>
    <row r="11292" ht="15" customHeight="1"/>
    <row r="11293" ht="15" customHeight="1"/>
    <row r="11294" ht="15" customHeight="1"/>
    <row r="11295" ht="15" customHeight="1"/>
    <row r="11296" ht="15" customHeight="1"/>
    <row r="11297" ht="15" customHeight="1"/>
    <row r="11298" ht="15" customHeight="1"/>
    <row r="11299" ht="15" customHeight="1"/>
    <row r="11300" ht="15" customHeight="1"/>
    <row r="11301" ht="15" customHeight="1"/>
    <row r="11302" ht="15" customHeight="1"/>
    <row r="11303" ht="15" customHeight="1"/>
    <row r="11304" ht="15" customHeight="1"/>
    <row r="11305" ht="15" customHeight="1"/>
    <row r="11306" ht="15" customHeight="1"/>
    <row r="11307" ht="15" customHeight="1"/>
    <row r="11308" ht="15" customHeight="1"/>
    <row r="11309" ht="15" customHeight="1"/>
    <row r="11310" ht="15" customHeight="1"/>
    <row r="11311" ht="15" customHeight="1"/>
    <row r="11312" ht="15" customHeight="1"/>
    <row r="11313" ht="15" customHeight="1"/>
    <row r="11314" ht="15" customHeight="1"/>
    <row r="11315" ht="15" customHeight="1"/>
    <row r="11316" ht="15" customHeight="1"/>
    <row r="11317" ht="15" customHeight="1"/>
    <row r="11318" ht="15" customHeight="1"/>
    <row r="11319" ht="15" customHeight="1"/>
    <row r="11320" ht="15" customHeight="1"/>
    <row r="11321" ht="15" customHeight="1"/>
    <row r="11322" ht="15" customHeight="1"/>
    <row r="11323" ht="15" customHeight="1"/>
    <row r="11324" ht="15" customHeight="1"/>
    <row r="11325" ht="15" customHeight="1"/>
    <row r="11326" ht="15" customHeight="1"/>
    <row r="11327" ht="15" customHeight="1"/>
    <row r="11328" ht="15" customHeight="1"/>
    <row r="11329" ht="15" customHeight="1"/>
    <row r="11330" ht="15" customHeight="1"/>
    <row r="11331" ht="15" customHeight="1"/>
    <row r="11332" ht="15" customHeight="1"/>
    <row r="11333" ht="15" customHeight="1"/>
    <row r="11334" ht="15" customHeight="1"/>
    <row r="11335" ht="15" customHeight="1"/>
    <row r="11336" ht="15" customHeight="1"/>
    <row r="11337" ht="15" customHeight="1"/>
    <row r="11338" ht="15" customHeight="1"/>
    <row r="11339" ht="15" customHeight="1"/>
    <row r="11340" ht="15" customHeight="1"/>
    <row r="11341" ht="15" customHeight="1"/>
    <row r="11342" ht="15" customHeight="1"/>
    <row r="11343" ht="15" customHeight="1"/>
    <row r="11344" ht="15" customHeight="1"/>
    <row r="11345" ht="15" customHeight="1"/>
    <row r="11346" ht="15" customHeight="1"/>
    <row r="11347" ht="15" customHeight="1"/>
    <row r="11348" ht="15" customHeight="1"/>
    <row r="11349" ht="15" customHeight="1"/>
    <row r="11350" ht="15" customHeight="1"/>
    <row r="11351" ht="15" customHeight="1"/>
    <row r="11352" ht="15" customHeight="1"/>
    <row r="11353" ht="15" customHeight="1"/>
    <row r="11354" ht="15" customHeight="1"/>
    <row r="11355" ht="15" customHeight="1"/>
    <row r="11356" ht="15" customHeight="1"/>
    <row r="11357" ht="15" customHeight="1"/>
    <row r="11358" ht="15" customHeight="1"/>
    <row r="11359" ht="15" customHeight="1"/>
    <row r="11360" ht="15" customHeight="1"/>
    <row r="11361" ht="15" customHeight="1"/>
    <row r="11362" ht="15" customHeight="1"/>
    <row r="11363" ht="15" customHeight="1"/>
    <row r="11364" ht="15" customHeight="1"/>
    <row r="11365" ht="15" customHeight="1"/>
    <row r="11366" ht="15" customHeight="1"/>
    <row r="11367" ht="15" customHeight="1"/>
    <row r="11368" ht="15" customHeight="1"/>
    <row r="11369" ht="15" customHeight="1"/>
    <row r="11370" ht="15" customHeight="1"/>
    <row r="11371" ht="15" customHeight="1"/>
    <row r="11372" ht="15" customHeight="1"/>
    <row r="11373" ht="15" customHeight="1"/>
    <row r="11374" ht="15" customHeight="1"/>
    <row r="11375" ht="15" customHeight="1"/>
    <row r="11376" ht="15" customHeight="1"/>
    <row r="11377" ht="15" customHeight="1"/>
    <row r="11378" ht="15" customHeight="1"/>
    <row r="11379" ht="15" customHeight="1"/>
    <row r="11380" ht="15" customHeight="1"/>
    <row r="11381" ht="15" customHeight="1"/>
    <row r="11382" ht="15" customHeight="1"/>
    <row r="11383" ht="15" customHeight="1"/>
    <row r="11384" ht="15" customHeight="1"/>
    <row r="11385" ht="15" customHeight="1"/>
    <row r="11386" ht="15" customHeight="1"/>
    <row r="11387" ht="15" customHeight="1"/>
    <row r="11388" ht="15" customHeight="1"/>
    <row r="11389" ht="15" customHeight="1"/>
    <row r="11390" ht="15" customHeight="1"/>
    <row r="11391" ht="15" customHeight="1"/>
    <row r="11392" ht="15" customHeight="1"/>
    <row r="11393" ht="15" customHeight="1"/>
    <row r="11394" ht="15" customHeight="1"/>
    <row r="11395" ht="15" customHeight="1"/>
    <row r="11396" ht="15" customHeight="1"/>
    <row r="11397" ht="15" customHeight="1"/>
    <row r="11398" ht="15" customHeight="1"/>
    <row r="11399" ht="15" customHeight="1"/>
    <row r="11400" ht="15" customHeight="1"/>
    <row r="11401" ht="15" customHeight="1"/>
    <row r="11402" ht="15" customHeight="1"/>
    <row r="11403" ht="15" customHeight="1"/>
    <row r="11404" ht="15" customHeight="1"/>
    <row r="11405" ht="15" customHeight="1"/>
    <row r="11406" ht="15" customHeight="1"/>
    <row r="11407" ht="15" customHeight="1"/>
    <row r="11408" ht="15" customHeight="1"/>
    <row r="11409" ht="15" customHeight="1"/>
    <row r="11410" ht="15" customHeight="1"/>
    <row r="11411" ht="15" customHeight="1"/>
    <row r="11412" ht="15" customHeight="1"/>
    <row r="11413" ht="15" customHeight="1"/>
    <row r="11414" ht="15" customHeight="1"/>
    <row r="11415" ht="15" customHeight="1"/>
    <row r="11416" ht="15" customHeight="1"/>
    <row r="11417" ht="15" customHeight="1"/>
    <row r="11418" ht="15" customHeight="1"/>
    <row r="11419" ht="15" customHeight="1"/>
    <row r="11420" ht="15" customHeight="1"/>
    <row r="11421" ht="15" customHeight="1"/>
    <row r="11422" ht="15" customHeight="1"/>
    <row r="11423" ht="15" customHeight="1"/>
    <row r="11424" ht="15" customHeight="1"/>
    <row r="11425" ht="15" customHeight="1"/>
    <row r="11426" ht="15" customHeight="1"/>
    <row r="11427" ht="15" customHeight="1"/>
    <row r="11428" ht="15" customHeight="1"/>
    <row r="11429" ht="15" customHeight="1"/>
    <row r="11430" ht="15" customHeight="1"/>
    <row r="11431" ht="15" customHeight="1"/>
    <row r="11432" ht="15" customHeight="1"/>
    <row r="11433" ht="15" customHeight="1"/>
    <row r="11434" ht="15" customHeight="1"/>
    <row r="11435" ht="15" customHeight="1"/>
    <row r="11436" ht="15" customHeight="1"/>
    <row r="11437" ht="15" customHeight="1"/>
    <row r="11438" ht="15" customHeight="1"/>
    <row r="11439" ht="15" customHeight="1"/>
    <row r="11440" ht="15" customHeight="1"/>
    <row r="11441" ht="15" customHeight="1"/>
    <row r="11442" ht="15" customHeight="1"/>
    <row r="11443" ht="15" customHeight="1"/>
    <row r="11444" ht="15" customHeight="1"/>
    <row r="11445" ht="15" customHeight="1"/>
    <row r="11446" ht="15" customHeight="1"/>
    <row r="11447" ht="15" customHeight="1"/>
    <row r="11448" ht="15" customHeight="1"/>
    <row r="11449" ht="15" customHeight="1"/>
    <row r="11450" ht="15" customHeight="1"/>
    <row r="11451" ht="15" customHeight="1"/>
    <row r="11452" ht="15" customHeight="1"/>
    <row r="11453" ht="15" customHeight="1"/>
    <row r="11454" ht="15" customHeight="1"/>
    <row r="11455" ht="15" customHeight="1"/>
    <row r="11456" ht="15" customHeight="1"/>
    <row r="11457" ht="15" customHeight="1"/>
    <row r="11458" ht="15" customHeight="1"/>
    <row r="11459" ht="15" customHeight="1"/>
    <row r="11460" ht="15" customHeight="1"/>
    <row r="11461" ht="15" customHeight="1"/>
    <row r="11462" ht="15" customHeight="1"/>
    <row r="11463" ht="15" customHeight="1"/>
    <row r="11464" ht="15" customHeight="1"/>
    <row r="11465" ht="15" customHeight="1"/>
    <row r="11466" ht="15" customHeight="1"/>
    <row r="11467" ht="15" customHeight="1"/>
    <row r="11468" ht="15" customHeight="1"/>
    <row r="11469" ht="15" customHeight="1"/>
    <row r="11470" ht="15" customHeight="1"/>
    <row r="11471" ht="15" customHeight="1"/>
    <row r="11472" ht="15" customHeight="1"/>
    <row r="11473" ht="15" customHeight="1"/>
    <row r="11474" ht="15" customHeight="1"/>
    <row r="11475" ht="15" customHeight="1"/>
    <row r="11476" ht="15" customHeight="1"/>
    <row r="11477" ht="15" customHeight="1"/>
    <row r="11478" ht="15" customHeight="1"/>
    <row r="11479" ht="15" customHeight="1"/>
    <row r="11480" ht="15" customHeight="1"/>
    <row r="11481" ht="15" customHeight="1"/>
    <row r="11482" ht="15" customHeight="1"/>
    <row r="11483" ht="15" customHeight="1"/>
    <row r="11484" ht="15" customHeight="1"/>
    <row r="11485" ht="15" customHeight="1"/>
    <row r="11486" ht="15" customHeight="1"/>
    <row r="11487" ht="15" customHeight="1"/>
    <row r="11488" ht="15" customHeight="1"/>
    <row r="11489" ht="15" customHeight="1"/>
    <row r="11490" ht="15" customHeight="1"/>
    <row r="11491" ht="15" customHeight="1"/>
    <row r="11492" ht="15" customHeight="1"/>
    <row r="11493" ht="15" customHeight="1"/>
    <row r="11494" ht="15" customHeight="1"/>
    <row r="11495" ht="15" customHeight="1"/>
    <row r="11496" ht="15" customHeight="1"/>
    <row r="11497" ht="15" customHeight="1"/>
    <row r="11498" ht="15" customHeight="1"/>
    <row r="11499" ht="15" customHeight="1"/>
    <row r="11500" ht="15" customHeight="1"/>
    <row r="11501" ht="15" customHeight="1"/>
    <row r="11502" ht="15" customHeight="1"/>
    <row r="11503" ht="15" customHeight="1"/>
    <row r="11504" ht="15" customHeight="1"/>
    <row r="11505" ht="15" customHeight="1"/>
    <row r="11506" ht="15" customHeight="1"/>
    <row r="11507" ht="15" customHeight="1"/>
    <row r="11508" ht="15" customHeight="1"/>
    <row r="11509" ht="15" customHeight="1"/>
    <row r="11510" ht="15" customHeight="1"/>
    <row r="11511" ht="15" customHeight="1"/>
    <row r="11512" ht="15" customHeight="1"/>
    <row r="11513" ht="15" customHeight="1"/>
    <row r="11514" ht="15" customHeight="1"/>
    <row r="11515" ht="15" customHeight="1"/>
    <row r="11516" ht="15" customHeight="1"/>
    <row r="11517" ht="15" customHeight="1"/>
    <row r="11518" ht="15" customHeight="1"/>
    <row r="11519" ht="15" customHeight="1"/>
    <row r="11520" ht="15" customHeight="1"/>
    <row r="11521" ht="15" customHeight="1"/>
    <row r="11522" ht="15" customHeight="1"/>
    <row r="11523" ht="15" customHeight="1"/>
    <row r="11524" ht="15" customHeight="1"/>
    <row r="11525" ht="15" customHeight="1"/>
    <row r="11526" ht="15" customHeight="1"/>
    <row r="11527" ht="15" customHeight="1"/>
    <row r="11528" ht="15" customHeight="1"/>
    <row r="11529" ht="15" customHeight="1"/>
    <row r="11530" ht="15" customHeight="1"/>
    <row r="11531" ht="15" customHeight="1"/>
    <row r="11532" ht="15" customHeight="1"/>
    <row r="11533" ht="15" customHeight="1"/>
    <row r="11534" ht="15" customHeight="1"/>
    <row r="11535" ht="15" customHeight="1"/>
    <row r="11536" ht="15" customHeight="1"/>
    <row r="11537" ht="15" customHeight="1"/>
    <row r="11538" ht="15" customHeight="1"/>
    <row r="11539" ht="15" customHeight="1"/>
    <row r="11540" ht="15" customHeight="1"/>
    <row r="11541" ht="15" customHeight="1"/>
    <row r="11542" ht="15" customHeight="1"/>
    <row r="11543" ht="15" customHeight="1"/>
    <row r="11544" ht="15" customHeight="1"/>
    <row r="11545" ht="15" customHeight="1"/>
    <row r="11546" ht="15" customHeight="1"/>
    <row r="11547" ht="15" customHeight="1"/>
    <row r="11548" ht="15" customHeight="1"/>
    <row r="11549" ht="15" customHeight="1"/>
    <row r="11550" ht="15" customHeight="1"/>
    <row r="11551" ht="15" customHeight="1"/>
    <row r="11552" ht="15" customHeight="1"/>
    <row r="11553" ht="15" customHeight="1"/>
    <row r="11554" ht="15" customHeight="1"/>
    <row r="11555" ht="15" customHeight="1"/>
    <row r="11556" ht="15" customHeight="1"/>
    <row r="11557" ht="15" customHeight="1"/>
    <row r="11558" ht="15" customHeight="1"/>
    <row r="11559" ht="15" customHeight="1"/>
    <row r="11560" ht="15" customHeight="1"/>
    <row r="11561" ht="15" customHeight="1"/>
    <row r="11562" ht="15" customHeight="1"/>
    <row r="11563" ht="15" customHeight="1"/>
    <row r="11564" ht="15" customHeight="1"/>
    <row r="11565" ht="15" customHeight="1"/>
    <row r="11566" ht="15" customHeight="1"/>
    <row r="11567" ht="15" customHeight="1"/>
    <row r="11568" ht="15" customHeight="1"/>
    <row r="11569" ht="15" customHeight="1"/>
    <row r="11570" ht="15" customHeight="1"/>
    <row r="11571" ht="15" customHeight="1"/>
    <row r="11572" ht="15" customHeight="1"/>
    <row r="11573" ht="15" customHeight="1"/>
    <row r="11574" ht="15" customHeight="1"/>
    <row r="11575" ht="15" customHeight="1"/>
    <row r="11576" ht="15" customHeight="1"/>
    <row r="11577" ht="15" customHeight="1"/>
    <row r="11578" ht="15" customHeight="1"/>
    <row r="11579" ht="15" customHeight="1"/>
    <row r="11580" ht="15" customHeight="1"/>
    <row r="11581" ht="15" customHeight="1"/>
    <row r="11582" ht="15" customHeight="1"/>
    <row r="11583" ht="15" customHeight="1"/>
    <row r="11584" ht="15" customHeight="1"/>
    <row r="11585" ht="15" customHeight="1"/>
    <row r="11586" ht="15" customHeight="1"/>
    <row r="11587" ht="15" customHeight="1"/>
    <row r="11588" ht="15" customHeight="1"/>
    <row r="11589" ht="15" customHeight="1"/>
    <row r="11590" ht="15" customHeight="1"/>
    <row r="11591" ht="15" customHeight="1"/>
    <row r="11592" ht="15" customHeight="1"/>
    <row r="11593" ht="15" customHeight="1"/>
    <row r="11594" ht="15" customHeight="1"/>
    <row r="11595" ht="15" customHeight="1"/>
    <row r="11596" ht="15" customHeight="1"/>
    <row r="11597" ht="15" customHeight="1"/>
    <row r="11598" ht="15" customHeight="1"/>
    <row r="11599" ht="15" customHeight="1"/>
    <row r="11600" ht="15" customHeight="1"/>
    <row r="11601" ht="15" customHeight="1"/>
    <row r="11602" ht="15" customHeight="1"/>
    <row r="11603" ht="15" customHeight="1"/>
    <row r="11604" ht="15" customHeight="1"/>
    <row r="11605" ht="15" customHeight="1"/>
    <row r="11606" ht="15" customHeight="1"/>
    <row r="11607" ht="15" customHeight="1"/>
    <row r="11608" ht="15" customHeight="1"/>
    <row r="11609" ht="15" customHeight="1"/>
    <row r="11610" ht="15" customHeight="1"/>
    <row r="11611" ht="15" customHeight="1"/>
    <row r="11612" ht="15" customHeight="1"/>
    <row r="11613" ht="15" customHeight="1"/>
    <row r="11614" ht="15" customHeight="1"/>
    <row r="11615" ht="15" customHeight="1"/>
    <row r="11616" ht="15" customHeight="1"/>
    <row r="11617" ht="15" customHeight="1"/>
    <row r="11618" ht="15" customHeight="1"/>
    <row r="11619" ht="15" customHeight="1"/>
    <row r="11620" ht="15" customHeight="1"/>
    <row r="11621" ht="15" customHeight="1"/>
    <row r="11622" ht="15" customHeight="1"/>
    <row r="11623" ht="15" customHeight="1"/>
    <row r="11624" ht="15" customHeight="1"/>
    <row r="11625" ht="15" customHeight="1"/>
    <row r="11626" ht="15" customHeight="1"/>
    <row r="11627" ht="15" customHeight="1"/>
    <row r="11628" ht="15" customHeight="1"/>
    <row r="11629" ht="15" customHeight="1"/>
    <row r="11630" ht="15" customHeight="1"/>
    <row r="11631" ht="15" customHeight="1"/>
    <row r="11632" ht="15" customHeight="1"/>
    <row r="11633" ht="15" customHeight="1"/>
    <row r="11634" ht="15" customHeight="1"/>
    <row r="11635" ht="15" customHeight="1"/>
    <row r="11636" ht="15" customHeight="1"/>
    <row r="11637" ht="15" customHeight="1"/>
    <row r="11638" ht="15" customHeight="1"/>
    <row r="11639" ht="15" customHeight="1"/>
    <row r="11640" ht="15" customHeight="1"/>
    <row r="11641" ht="15" customHeight="1"/>
    <row r="11642" ht="15" customHeight="1"/>
    <row r="11643" ht="15" customHeight="1"/>
    <row r="11644" ht="15" customHeight="1"/>
    <row r="11645" ht="15" customHeight="1"/>
    <row r="11646" ht="15" customHeight="1"/>
    <row r="11647" ht="15" customHeight="1"/>
    <row r="11648" ht="15" customHeight="1"/>
    <row r="11649" ht="15" customHeight="1"/>
    <row r="11650" ht="15" customHeight="1"/>
    <row r="11651" ht="15" customHeight="1"/>
    <row r="11652" ht="15" customHeight="1"/>
    <row r="11653" ht="15" customHeight="1"/>
    <row r="11654" ht="15" customHeight="1"/>
    <row r="11655" ht="15" customHeight="1"/>
    <row r="11656" ht="15" customHeight="1"/>
    <row r="11657" ht="15" customHeight="1"/>
    <row r="11658" ht="15" customHeight="1"/>
    <row r="11659" ht="15" customHeight="1"/>
    <row r="11660" ht="15" customHeight="1"/>
    <row r="11661" ht="15" customHeight="1"/>
    <row r="11662" ht="15" customHeight="1"/>
    <row r="11663" ht="15" customHeight="1"/>
    <row r="11664" ht="15" customHeight="1"/>
    <row r="11665" ht="15" customHeight="1"/>
    <row r="11666" ht="15" customHeight="1"/>
    <row r="11667" ht="15" customHeight="1"/>
    <row r="11668" ht="15" customHeight="1"/>
    <row r="11669" ht="15" customHeight="1"/>
    <row r="11670" ht="15" customHeight="1"/>
    <row r="11671" ht="15" customHeight="1"/>
    <row r="11672" ht="15" customHeight="1"/>
    <row r="11673" ht="15" customHeight="1"/>
    <row r="11674" ht="15" customHeight="1"/>
    <row r="11675" ht="15" customHeight="1"/>
    <row r="11676" ht="15" customHeight="1"/>
    <row r="11677" ht="15" customHeight="1"/>
    <row r="11678" ht="15" customHeight="1"/>
    <row r="11679" ht="15" customHeight="1"/>
    <row r="11680" ht="15" customHeight="1"/>
    <row r="11681" ht="15" customHeight="1"/>
    <row r="11682" ht="15" customHeight="1"/>
    <row r="11683" ht="15" customHeight="1"/>
    <row r="11684" ht="15" customHeight="1"/>
    <row r="11685" ht="15" customHeight="1"/>
    <row r="11686" ht="15" customHeight="1"/>
    <row r="11687" ht="15" customHeight="1"/>
    <row r="11688" ht="15" customHeight="1"/>
    <row r="11689" ht="15" customHeight="1"/>
    <row r="11690" ht="15" customHeight="1"/>
    <row r="11691" ht="15" customHeight="1"/>
    <row r="11692" ht="15" customHeight="1"/>
    <row r="11693" ht="15" customHeight="1"/>
    <row r="11694" ht="15" customHeight="1"/>
    <row r="11695" ht="15" customHeight="1"/>
    <row r="11696" ht="15" customHeight="1"/>
    <row r="11697" ht="15" customHeight="1"/>
    <row r="11698" ht="15" customHeight="1"/>
    <row r="11699" ht="15" customHeight="1"/>
    <row r="11700" ht="15" customHeight="1"/>
    <row r="11701" ht="15" customHeight="1"/>
    <row r="11702" ht="15" customHeight="1"/>
    <row r="11703" ht="15" customHeight="1"/>
    <row r="11704" ht="15" customHeight="1"/>
    <row r="11705" ht="15" customHeight="1"/>
    <row r="11706" ht="15" customHeight="1"/>
    <row r="11707" ht="15" customHeight="1"/>
    <row r="11708" ht="15" customHeight="1"/>
    <row r="11709" ht="15" customHeight="1"/>
    <row r="11710" ht="15" customHeight="1"/>
    <row r="11711" ht="15" customHeight="1"/>
    <row r="11712" ht="15" customHeight="1"/>
    <row r="11713" ht="15" customHeight="1"/>
    <row r="11714" ht="15" customHeight="1"/>
    <row r="11715" ht="15" customHeight="1"/>
    <row r="11716" ht="15" customHeight="1"/>
    <row r="11717" ht="15" customHeight="1"/>
    <row r="11718" ht="15" customHeight="1"/>
    <row r="11719" ht="15" customHeight="1"/>
    <row r="11720" ht="15" customHeight="1"/>
    <row r="11721" ht="15" customHeight="1"/>
    <row r="11722" ht="15" customHeight="1"/>
    <row r="11723" ht="15" customHeight="1"/>
    <row r="11724" ht="15" customHeight="1"/>
    <row r="11725" ht="15" customHeight="1"/>
    <row r="11726" ht="15" customHeight="1"/>
    <row r="11727" ht="15" customHeight="1"/>
    <row r="11728" ht="15" customHeight="1"/>
    <row r="11729" ht="15" customHeight="1"/>
    <row r="11730" ht="15" customHeight="1"/>
    <row r="11731" ht="15" customHeight="1"/>
    <row r="11732" ht="15" customHeight="1"/>
    <row r="11733" ht="15" customHeight="1"/>
    <row r="11734" ht="15" customHeight="1"/>
    <row r="11735" ht="15" customHeight="1"/>
    <row r="11736" ht="15" customHeight="1"/>
    <row r="11737" ht="15" customHeight="1"/>
    <row r="11738" ht="15" customHeight="1"/>
    <row r="11739" ht="15" customHeight="1"/>
    <row r="11740" ht="15" customHeight="1"/>
    <row r="11741" ht="15" customHeight="1"/>
    <row r="11742" ht="15" customHeight="1"/>
    <row r="11743" ht="15" customHeight="1"/>
    <row r="11744" ht="15" customHeight="1"/>
    <row r="11745" ht="15" customHeight="1"/>
    <row r="11746" ht="15" customHeight="1"/>
    <row r="11747" ht="15" customHeight="1"/>
    <row r="11748" ht="15" customHeight="1"/>
    <row r="11749" ht="15" customHeight="1"/>
    <row r="11750" ht="15" customHeight="1"/>
    <row r="11751" ht="15" customHeight="1"/>
    <row r="11752" ht="15" customHeight="1"/>
    <row r="11753" ht="15" customHeight="1"/>
    <row r="11754" ht="15" customHeight="1"/>
    <row r="11755" ht="15" customHeight="1"/>
    <row r="11756" ht="15" customHeight="1"/>
    <row r="11757" ht="15" customHeight="1"/>
    <row r="11758" ht="15" customHeight="1"/>
    <row r="11759" ht="15" customHeight="1"/>
    <row r="11760" ht="15" customHeight="1"/>
    <row r="11761" ht="15" customHeight="1"/>
    <row r="11762" ht="15" customHeight="1"/>
    <row r="11763" ht="15" customHeight="1"/>
    <row r="11764" ht="15" customHeight="1"/>
    <row r="11765" ht="15" customHeight="1"/>
    <row r="11766" ht="15" customHeight="1"/>
    <row r="11767" ht="15" customHeight="1"/>
    <row r="11768" ht="15" customHeight="1"/>
    <row r="11769" ht="15" customHeight="1"/>
    <row r="11770" ht="15" customHeight="1"/>
    <row r="11771" ht="15" customHeight="1"/>
    <row r="11772" ht="15" customHeight="1"/>
    <row r="11773" ht="15" customHeight="1"/>
    <row r="11774" ht="15" customHeight="1"/>
    <row r="11775" ht="15" customHeight="1"/>
    <row r="11776" ht="15" customHeight="1"/>
    <row r="11777" ht="15" customHeight="1"/>
    <row r="11778" ht="15" customHeight="1"/>
    <row r="11779" ht="15" customHeight="1"/>
    <row r="11780" ht="15" customHeight="1"/>
    <row r="11781" ht="15" customHeight="1"/>
    <row r="11782" ht="15" customHeight="1"/>
    <row r="11783" ht="15" customHeight="1"/>
    <row r="11784" ht="15" customHeight="1"/>
    <row r="11785" ht="15" customHeight="1"/>
    <row r="11786" ht="15" customHeight="1"/>
    <row r="11787" ht="15" customHeight="1"/>
    <row r="11788" ht="15" customHeight="1"/>
    <row r="11789" ht="15" customHeight="1"/>
    <row r="11790" ht="15" customHeight="1"/>
    <row r="11791" ht="15" customHeight="1"/>
    <row r="11792" ht="15" customHeight="1"/>
    <row r="11793" ht="15" customHeight="1"/>
    <row r="11794" ht="15" customHeight="1"/>
    <row r="11795" ht="15" customHeight="1"/>
    <row r="11796" ht="15" customHeight="1"/>
    <row r="11797" ht="15" customHeight="1"/>
    <row r="11798" ht="15" customHeight="1"/>
    <row r="11799" ht="15" customHeight="1"/>
    <row r="11800" ht="15" customHeight="1"/>
    <row r="11801" ht="15" customHeight="1"/>
    <row r="11802" ht="15" customHeight="1"/>
    <row r="11803" ht="15" customHeight="1"/>
    <row r="11804" ht="15" customHeight="1"/>
    <row r="11805" ht="15" customHeight="1"/>
    <row r="11806" ht="15" customHeight="1"/>
    <row r="11807" ht="15" customHeight="1"/>
    <row r="11808" ht="15" customHeight="1"/>
    <row r="11809" ht="15" customHeight="1"/>
    <row r="11810" ht="15" customHeight="1"/>
    <row r="11811" ht="15" customHeight="1"/>
    <row r="11812" ht="15" customHeight="1"/>
    <row r="11813" ht="15" customHeight="1"/>
    <row r="11814" ht="15" customHeight="1"/>
    <row r="11815" ht="15" customHeight="1"/>
    <row r="11816" ht="15" customHeight="1"/>
    <row r="11817" ht="15" customHeight="1"/>
    <row r="11818" ht="15" customHeight="1"/>
    <row r="11819" ht="15" customHeight="1"/>
    <row r="11820" ht="15" customHeight="1"/>
    <row r="11821" ht="15" customHeight="1"/>
    <row r="11822" ht="15" customHeight="1"/>
    <row r="11823" ht="15" customHeight="1"/>
    <row r="11824" ht="15" customHeight="1"/>
    <row r="11825" ht="15" customHeight="1"/>
    <row r="11826" ht="15" customHeight="1"/>
    <row r="11827" ht="15" customHeight="1"/>
    <row r="11828" ht="15" customHeight="1"/>
    <row r="11829" ht="15" customHeight="1"/>
    <row r="11830" ht="15" customHeight="1"/>
    <row r="11831" ht="15" customHeight="1"/>
    <row r="11832" ht="15" customHeight="1"/>
    <row r="11833" ht="15" customHeight="1"/>
    <row r="11834" ht="15" customHeight="1"/>
    <row r="11835" ht="15" customHeight="1"/>
    <row r="11836" ht="15" customHeight="1"/>
    <row r="11837" ht="15" customHeight="1"/>
    <row r="11838" ht="15" customHeight="1"/>
    <row r="11839" ht="15" customHeight="1"/>
    <row r="11840" ht="15" customHeight="1"/>
    <row r="11841" ht="15" customHeight="1"/>
    <row r="11842" ht="15" customHeight="1"/>
    <row r="11843" ht="15" customHeight="1"/>
    <row r="11844" ht="15" customHeight="1"/>
    <row r="11845" ht="15" customHeight="1"/>
    <row r="11846" ht="15" customHeight="1"/>
    <row r="11847" ht="15" customHeight="1"/>
    <row r="11848" ht="15" customHeight="1"/>
    <row r="11849" ht="15" customHeight="1"/>
    <row r="11850" ht="15" customHeight="1"/>
    <row r="11851" ht="15" customHeight="1"/>
    <row r="11852" ht="15" customHeight="1"/>
    <row r="11853" ht="15" customHeight="1"/>
    <row r="11854" ht="15" customHeight="1"/>
    <row r="11855" ht="15" customHeight="1"/>
    <row r="11856" ht="15" customHeight="1"/>
    <row r="11857" ht="15" customHeight="1"/>
    <row r="11858" ht="15" customHeight="1"/>
    <row r="11859" ht="15" customHeight="1"/>
    <row r="11860" ht="15" customHeight="1"/>
    <row r="11861" ht="15" customHeight="1"/>
    <row r="11862" ht="15" customHeight="1"/>
    <row r="11863" ht="15" customHeight="1"/>
    <row r="11864" ht="15" customHeight="1"/>
    <row r="11865" ht="15" customHeight="1"/>
    <row r="11866" ht="15" customHeight="1"/>
    <row r="11867" ht="15" customHeight="1"/>
    <row r="11868" ht="15" customHeight="1"/>
    <row r="11869" ht="15" customHeight="1"/>
    <row r="11870" ht="15" customHeight="1"/>
    <row r="11871" ht="15" customHeight="1"/>
    <row r="11872" ht="15" customHeight="1"/>
    <row r="11873" ht="15" customHeight="1"/>
    <row r="11874" ht="15" customHeight="1"/>
    <row r="11875" ht="15" customHeight="1"/>
    <row r="11876" ht="15" customHeight="1"/>
    <row r="11877" ht="15" customHeight="1"/>
    <row r="11878" ht="15" customHeight="1"/>
    <row r="11879" ht="15" customHeight="1"/>
    <row r="11880" ht="15" customHeight="1"/>
    <row r="11881" ht="15" customHeight="1"/>
    <row r="11882" ht="15" customHeight="1"/>
    <row r="11883" ht="15" customHeight="1"/>
    <row r="11884" ht="15" customHeight="1"/>
    <row r="11885" ht="15" customHeight="1"/>
    <row r="11886" ht="15" customHeight="1"/>
    <row r="11887" ht="15" customHeight="1"/>
    <row r="11888" ht="15" customHeight="1"/>
    <row r="11889" ht="15" customHeight="1"/>
    <row r="11890" ht="15" customHeight="1"/>
    <row r="11891" ht="15" customHeight="1"/>
    <row r="11892" ht="15" customHeight="1"/>
    <row r="11893" ht="15" customHeight="1"/>
    <row r="11894" ht="15" customHeight="1"/>
    <row r="11895" ht="15" customHeight="1"/>
    <row r="11896" ht="15" customHeight="1"/>
    <row r="11897" ht="15" customHeight="1"/>
    <row r="11898" ht="15" customHeight="1"/>
    <row r="11899" ht="15" customHeight="1"/>
    <row r="11900" ht="15" customHeight="1"/>
    <row r="11901" ht="15" customHeight="1"/>
    <row r="11902" ht="15" customHeight="1"/>
    <row r="11903" ht="15" customHeight="1"/>
    <row r="11904" ht="15" customHeight="1"/>
    <row r="11905" ht="15" customHeight="1"/>
    <row r="11906" ht="15" customHeight="1"/>
    <row r="11907" ht="15" customHeight="1"/>
    <row r="11908" ht="15" customHeight="1"/>
    <row r="11909" ht="15" customHeight="1"/>
    <row r="11910" ht="15" customHeight="1"/>
    <row r="11911" ht="15" customHeight="1"/>
    <row r="11912" ht="15" customHeight="1"/>
    <row r="11913" ht="15" customHeight="1"/>
    <row r="11914" ht="15" customHeight="1"/>
    <row r="11915" ht="15" customHeight="1"/>
    <row r="11916" ht="15" customHeight="1"/>
    <row r="11917" ht="15" customHeight="1"/>
    <row r="11918" ht="15" customHeight="1"/>
    <row r="11919" ht="15" customHeight="1"/>
    <row r="11920" ht="15" customHeight="1"/>
    <row r="11921" ht="15" customHeight="1"/>
    <row r="11922" ht="15" customHeight="1"/>
    <row r="11923" ht="15" customHeight="1"/>
    <row r="11924" ht="15" customHeight="1"/>
    <row r="11925" ht="15" customHeight="1"/>
    <row r="11926" ht="15" customHeight="1"/>
    <row r="11927" ht="15" customHeight="1"/>
    <row r="11928" ht="15" customHeight="1"/>
    <row r="11929" ht="15" customHeight="1"/>
    <row r="11930" ht="15" customHeight="1"/>
    <row r="11931" ht="15" customHeight="1"/>
    <row r="11932" ht="15" customHeight="1"/>
    <row r="11933" ht="15" customHeight="1"/>
    <row r="11934" ht="15" customHeight="1"/>
    <row r="11935" ht="15" customHeight="1"/>
    <row r="11936" ht="15" customHeight="1"/>
    <row r="11937" ht="15" customHeight="1"/>
    <row r="11938" ht="15" customHeight="1"/>
    <row r="11939" ht="15" customHeight="1"/>
    <row r="11940" ht="15" customHeight="1"/>
    <row r="11941" ht="15" customHeight="1"/>
    <row r="11942" ht="15" customHeight="1"/>
    <row r="11943" ht="15" customHeight="1"/>
    <row r="11944" ht="15" customHeight="1"/>
    <row r="11945" ht="15" customHeight="1"/>
    <row r="11946" ht="15" customHeight="1"/>
    <row r="11947" ht="15" customHeight="1"/>
    <row r="11948" ht="15" customHeight="1"/>
    <row r="11949" ht="15" customHeight="1"/>
    <row r="11950" ht="15" customHeight="1"/>
    <row r="11951" ht="15" customHeight="1"/>
    <row r="11952" ht="15" customHeight="1"/>
    <row r="11953" ht="15" customHeight="1"/>
    <row r="11954" ht="15" customHeight="1"/>
    <row r="11955" ht="15" customHeight="1"/>
    <row r="11956" ht="15" customHeight="1"/>
    <row r="11957" ht="15" customHeight="1"/>
    <row r="11958" ht="15" customHeight="1"/>
    <row r="11959" ht="15" customHeight="1"/>
    <row r="11960" ht="15" customHeight="1"/>
    <row r="11961" ht="15" customHeight="1"/>
    <row r="11962" ht="15" customHeight="1"/>
    <row r="11963" ht="15" customHeight="1"/>
    <row r="11964" ht="15" customHeight="1"/>
    <row r="11965" ht="15" customHeight="1"/>
    <row r="11966" ht="15" customHeight="1"/>
    <row r="11967" ht="15" customHeight="1"/>
    <row r="11968" ht="15" customHeight="1"/>
    <row r="11969" ht="15" customHeight="1"/>
    <row r="11970" ht="15" customHeight="1"/>
    <row r="11971" ht="15" customHeight="1"/>
    <row r="11972" ht="15" customHeight="1"/>
    <row r="11973" ht="15" customHeight="1"/>
    <row r="11974" ht="15" customHeight="1"/>
    <row r="11975" ht="15" customHeight="1"/>
    <row r="11976" ht="15" customHeight="1"/>
    <row r="11977" ht="15" customHeight="1"/>
    <row r="11978" ht="15" customHeight="1"/>
    <row r="11979" ht="15" customHeight="1"/>
    <row r="11980" ht="15" customHeight="1"/>
    <row r="11981" ht="15" customHeight="1"/>
    <row r="11982" ht="15" customHeight="1"/>
    <row r="11983" ht="15" customHeight="1"/>
    <row r="11984" ht="15" customHeight="1"/>
    <row r="11985" ht="15" customHeight="1"/>
    <row r="11986" ht="15" customHeight="1"/>
    <row r="11987" ht="15" customHeight="1"/>
    <row r="11988" ht="15" customHeight="1"/>
    <row r="11989" ht="15" customHeight="1"/>
    <row r="11990" ht="15" customHeight="1"/>
    <row r="11991" ht="15" customHeight="1"/>
    <row r="11992" ht="15" customHeight="1"/>
    <row r="11993" ht="15" customHeight="1"/>
    <row r="11994" ht="15" customHeight="1"/>
    <row r="11995" ht="15" customHeight="1"/>
    <row r="11996" ht="15" customHeight="1"/>
    <row r="11997" ht="15" customHeight="1"/>
    <row r="11998" ht="15" customHeight="1"/>
    <row r="11999" ht="15" customHeight="1"/>
    <row r="12000" ht="15" customHeight="1"/>
    <row r="12001" ht="15" customHeight="1"/>
    <row r="12002" ht="15" customHeight="1"/>
    <row r="12003" ht="15" customHeight="1"/>
    <row r="12004" ht="15" customHeight="1"/>
    <row r="12005" ht="15" customHeight="1"/>
    <row r="12006" ht="15" customHeight="1"/>
    <row r="12007" ht="15" customHeight="1"/>
    <row r="12008" ht="15" customHeight="1"/>
    <row r="12009" ht="15" customHeight="1"/>
    <row r="12010" ht="15" customHeight="1"/>
    <row r="12011" ht="15" customHeight="1"/>
    <row r="12012" ht="15" customHeight="1"/>
    <row r="12013" ht="15" customHeight="1"/>
    <row r="12014" ht="15" customHeight="1"/>
    <row r="12015" ht="15" customHeight="1"/>
    <row r="12016" ht="15" customHeight="1"/>
    <row r="12017" ht="15" customHeight="1"/>
    <row r="12018" ht="15" customHeight="1"/>
    <row r="12019" ht="15" customHeight="1"/>
    <row r="12020" ht="15" customHeight="1"/>
    <row r="12021" ht="15" customHeight="1"/>
    <row r="12022" ht="15" customHeight="1"/>
    <row r="12023" ht="15" customHeight="1"/>
    <row r="12024" ht="15" customHeight="1"/>
    <row r="12025" ht="15" customHeight="1"/>
    <row r="12026" ht="15" customHeight="1"/>
    <row r="12027" ht="15" customHeight="1"/>
    <row r="12028" ht="15" customHeight="1"/>
    <row r="12029" ht="15" customHeight="1"/>
    <row r="12030" ht="15" customHeight="1"/>
    <row r="12031" ht="15" customHeight="1"/>
    <row r="12032" ht="15" customHeight="1"/>
    <row r="12033" ht="15" customHeight="1"/>
    <row r="12034" ht="15" customHeight="1"/>
    <row r="12035" ht="15" customHeight="1"/>
    <row r="12036" ht="15" customHeight="1"/>
    <row r="12037" ht="15" customHeight="1"/>
    <row r="12038" ht="15" customHeight="1"/>
    <row r="12039" ht="15" customHeight="1"/>
    <row r="12040" ht="15" customHeight="1"/>
    <row r="12041" ht="15" customHeight="1"/>
    <row r="12042" ht="15" customHeight="1"/>
    <row r="12043" ht="15" customHeight="1"/>
    <row r="12044" ht="15" customHeight="1"/>
    <row r="12045" ht="15" customHeight="1"/>
    <row r="12046" ht="15" customHeight="1"/>
    <row r="12047" ht="15" customHeight="1"/>
    <row r="12048" ht="15" customHeight="1"/>
    <row r="12049" ht="15" customHeight="1"/>
    <row r="12050" ht="15" customHeight="1"/>
    <row r="12051" ht="15" customHeight="1"/>
    <row r="12052" ht="15" customHeight="1"/>
    <row r="12053" ht="15" customHeight="1"/>
    <row r="12054" ht="15" customHeight="1"/>
    <row r="12055" ht="15" customHeight="1"/>
    <row r="12056" ht="15" customHeight="1"/>
    <row r="12057" ht="15" customHeight="1"/>
    <row r="12058" ht="15" customHeight="1"/>
    <row r="12059" ht="15" customHeight="1"/>
    <row r="12060" ht="15" customHeight="1"/>
    <row r="12061" ht="15" customHeight="1"/>
    <row r="12062" ht="15" customHeight="1"/>
    <row r="12063" ht="15" customHeight="1"/>
    <row r="12064" ht="15" customHeight="1"/>
    <row r="12065" ht="15" customHeight="1"/>
    <row r="12066" ht="15" customHeight="1"/>
    <row r="12067" ht="15" customHeight="1"/>
    <row r="12068" ht="15" customHeight="1"/>
    <row r="12069" ht="15" customHeight="1"/>
    <row r="12070" ht="15" customHeight="1"/>
    <row r="12071" ht="15" customHeight="1"/>
    <row r="12072" ht="15" customHeight="1"/>
    <row r="12073" ht="15" customHeight="1"/>
    <row r="12074" ht="15" customHeight="1"/>
    <row r="12075" ht="15" customHeight="1"/>
    <row r="12076" ht="15" customHeight="1"/>
    <row r="12077" ht="15" customHeight="1"/>
    <row r="12078" ht="15" customHeight="1"/>
    <row r="12079" ht="15" customHeight="1"/>
    <row r="12080" ht="15" customHeight="1"/>
    <row r="12081" ht="15" customHeight="1"/>
    <row r="12082" ht="15" customHeight="1"/>
    <row r="12083" ht="15" customHeight="1"/>
    <row r="12084" ht="15" customHeight="1"/>
    <row r="12085" ht="15" customHeight="1"/>
    <row r="12086" ht="15" customHeight="1"/>
    <row r="12087" ht="15" customHeight="1"/>
    <row r="12088" ht="15" customHeight="1"/>
    <row r="12089" ht="15" customHeight="1"/>
    <row r="12090" ht="15" customHeight="1"/>
    <row r="12091" ht="15" customHeight="1"/>
    <row r="12092" ht="15" customHeight="1"/>
    <row r="12093" ht="15" customHeight="1"/>
    <row r="12094" ht="15" customHeight="1"/>
    <row r="12095" ht="15" customHeight="1"/>
    <row r="12096" ht="15" customHeight="1"/>
    <row r="12097" ht="15" customHeight="1"/>
    <row r="12098" ht="15" customHeight="1"/>
    <row r="12099" ht="15" customHeight="1"/>
    <row r="12100" ht="15" customHeight="1"/>
    <row r="12101" ht="15" customHeight="1"/>
    <row r="12102" ht="15" customHeight="1"/>
    <row r="12103" ht="15" customHeight="1"/>
    <row r="12104" ht="15" customHeight="1"/>
    <row r="12105" ht="15" customHeight="1"/>
    <row r="12106" ht="15" customHeight="1"/>
    <row r="12107" ht="15" customHeight="1"/>
    <row r="12108" ht="15" customHeight="1"/>
    <row r="12109" ht="15" customHeight="1"/>
    <row r="12110" ht="15" customHeight="1"/>
    <row r="12111" ht="15" customHeight="1"/>
    <row r="12112" ht="15" customHeight="1"/>
    <row r="12113" ht="15" customHeight="1"/>
    <row r="12114" ht="15" customHeight="1"/>
    <row r="12115" ht="15" customHeight="1"/>
    <row r="12116" ht="15" customHeight="1"/>
    <row r="12117" ht="15" customHeight="1"/>
    <row r="12118" ht="15" customHeight="1"/>
    <row r="12119" ht="15" customHeight="1"/>
    <row r="12120" ht="15" customHeight="1"/>
    <row r="12121" ht="15" customHeight="1"/>
    <row r="12122" ht="15" customHeight="1"/>
    <row r="12123" ht="15" customHeight="1"/>
    <row r="12124" ht="15" customHeight="1"/>
    <row r="12125" ht="15" customHeight="1"/>
    <row r="12126" ht="15" customHeight="1"/>
    <row r="12127" ht="15" customHeight="1"/>
    <row r="12128" ht="15" customHeight="1"/>
    <row r="12129" ht="15" customHeight="1"/>
    <row r="12130" ht="15" customHeight="1"/>
    <row r="12131" ht="15" customHeight="1"/>
    <row r="12132" ht="15" customHeight="1"/>
    <row r="12133" ht="15" customHeight="1"/>
    <row r="12134" ht="15" customHeight="1"/>
    <row r="12135" ht="15" customHeight="1"/>
    <row r="12136" ht="15" customHeight="1"/>
    <row r="12137" ht="15" customHeight="1"/>
    <row r="12138" ht="15" customHeight="1"/>
    <row r="12139" ht="15" customHeight="1"/>
    <row r="12140" ht="15" customHeight="1"/>
    <row r="12141" ht="15" customHeight="1"/>
    <row r="12142" ht="15" customHeight="1"/>
    <row r="12143" ht="15" customHeight="1"/>
    <row r="12144" ht="15" customHeight="1"/>
    <row r="12145" ht="15" customHeight="1"/>
    <row r="12146" ht="15" customHeight="1"/>
    <row r="12147" ht="15" customHeight="1"/>
    <row r="12148" ht="15" customHeight="1"/>
    <row r="12149" ht="15" customHeight="1"/>
    <row r="12150" ht="15" customHeight="1"/>
    <row r="12151" ht="15" customHeight="1"/>
    <row r="12152" ht="15" customHeight="1"/>
    <row r="12153" ht="15" customHeight="1"/>
    <row r="12154" ht="15" customHeight="1"/>
    <row r="12155" ht="15" customHeight="1"/>
    <row r="12156" ht="15" customHeight="1"/>
    <row r="12157" ht="15" customHeight="1"/>
    <row r="12158" ht="15" customHeight="1"/>
    <row r="12159" ht="15" customHeight="1"/>
    <row r="12160" ht="15" customHeight="1"/>
    <row r="12161" ht="15" customHeight="1"/>
    <row r="12162" ht="15" customHeight="1"/>
    <row r="12163" ht="15" customHeight="1"/>
    <row r="12164" ht="15" customHeight="1"/>
    <row r="12165" ht="15" customHeight="1"/>
    <row r="12166" ht="15" customHeight="1"/>
    <row r="12167" ht="15" customHeight="1"/>
    <row r="12168" ht="15" customHeight="1"/>
    <row r="12169" ht="15" customHeight="1"/>
    <row r="12170" ht="15" customHeight="1"/>
    <row r="12171" ht="15" customHeight="1"/>
    <row r="12172" ht="15" customHeight="1"/>
    <row r="12173" ht="15" customHeight="1"/>
    <row r="12174" ht="15" customHeight="1"/>
    <row r="12175" ht="15" customHeight="1"/>
    <row r="12176" ht="15" customHeight="1"/>
    <row r="12177" ht="15" customHeight="1"/>
    <row r="12178" ht="15" customHeight="1"/>
    <row r="12179" ht="15" customHeight="1"/>
    <row r="12180" ht="15" customHeight="1"/>
    <row r="12181" ht="15" customHeight="1"/>
    <row r="12182" ht="15" customHeight="1"/>
    <row r="12183" ht="15" customHeight="1"/>
    <row r="12184" ht="15" customHeight="1"/>
    <row r="12185" ht="15" customHeight="1"/>
    <row r="12186" ht="15" customHeight="1"/>
    <row r="12187" ht="15" customHeight="1"/>
    <row r="12188" ht="15" customHeight="1"/>
    <row r="12189" ht="15" customHeight="1"/>
    <row r="12190" ht="15" customHeight="1"/>
    <row r="12191" ht="15" customHeight="1"/>
    <row r="12192" ht="15" customHeight="1"/>
    <row r="12193" ht="15" customHeight="1"/>
    <row r="12194" ht="15" customHeight="1"/>
    <row r="12195" ht="15" customHeight="1"/>
    <row r="12196" ht="15" customHeight="1"/>
    <row r="12197" ht="15" customHeight="1"/>
    <row r="12198" ht="15" customHeight="1"/>
    <row r="12199" ht="15" customHeight="1"/>
    <row r="12200" ht="15" customHeight="1"/>
    <row r="12201" ht="15" customHeight="1"/>
    <row r="12202" ht="15" customHeight="1"/>
    <row r="12203" ht="15" customHeight="1"/>
    <row r="12204" ht="15" customHeight="1"/>
    <row r="12205" ht="15" customHeight="1"/>
    <row r="12206" ht="15" customHeight="1"/>
    <row r="12207" ht="15" customHeight="1"/>
    <row r="12208" ht="15" customHeight="1"/>
    <row r="12209" ht="15" customHeight="1"/>
    <row r="12210" ht="15" customHeight="1"/>
    <row r="12211" ht="15" customHeight="1"/>
    <row r="12212" ht="15" customHeight="1"/>
    <row r="12213" ht="15" customHeight="1"/>
    <row r="12214" ht="15" customHeight="1"/>
    <row r="12215" ht="15" customHeight="1"/>
    <row r="12216" ht="15" customHeight="1"/>
    <row r="12217" ht="15" customHeight="1"/>
    <row r="12218" ht="15" customHeight="1"/>
    <row r="12219" ht="15" customHeight="1"/>
    <row r="12220" ht="15" customHeight="1"/>
    <row r="12221" ht="15" customHeight="1"/>
    <row r="12222" ht="15" customHeight="1"/>
    <row r="12223" ht="15" customHeight="1"/>
    <row r="12224" ht="15" customHeight="1"/>
    <row r="12225" ht="15" customHeight="1"/>
    <row r="12226" ht="15" customHeight="1"/>
    <row r="12227" ht="15" customHeight="1"/>
    <row r="12228" ht="15" customHeight="1"/>
    <row r="12229" ht="15" customHeight="1"/>
    <row r="12230" ht="15" customHeight="1"/>
    <row r="12231" ht="15" customHeight="1"/>
    <row r="12232" ht="15" customHeight="1"/>
    <row r="12233" ht="15" customHeight="1"/>
    <row r="12234" ht="15" customHeight="1"/>
    <row r="12235" ht="15" customHeight="1"/>
    <row r="12236" ht="15" customHeight="1"/>
    <row r="12237" ht="15" customHeight="1"/>
    <row r="12238" ht="15" customHeight="1"/>
    <row r="12239" ht="15" customHeight="1"/>
    <row r="12240" ht="15" customHeight="1"/>
    <row r="12241" ht="15" customHeight="1"/>
    <row r="12242" ht="15" customHeight="1"/>
    <row r="12243" ht="15" customHeight="1"/>
    <row r="12244" ht="15" customHeight="1"/>
    <row r="12245" ht="15" customHeight="1"/>
    <row r="12246" ht="15" customHeight="1"/>
    <row r="12247" ht="15" customHeight="1"/>
    <row r="12248" ht="15" customHeight="1"/>
    <row r="12249" ht="15" customHeight="1"/>
    <row r="12250" ht="15" customHeight="1"/>
    <row r="12251" ht="15" customHeight="1"/>
    <row r="12252" ht="15" customHeight="1"/>
    <row r="12253" ht="15" customHeight="1"/>
    <row r="12254" ht="15" customHeight="1"/>
    <row r="12255" ht="15" customHeight="1"/>
    <row r="12256" ht="15" customHeight="1"/>
    <row r="12257" ht="15" customHeight="1"/>
    <row r="12258" ht="15" customHeight="1"/>
    <row r="12259" ht="15" customHeight="1"/>
    <row r="12260" ht="15" customHeight="1"/>
    <row r="12261" ht="15" customHeight="1"/>
    <row r="12262" ht="15" customHeight="1"/>
    <row r="12263" ht="15" customHeight="1"/>
    <row r="12264" ht="15" customHeight="1"/>
    <row r="12265" ht="15" customHeight="1"/>
    <row r="12266" ht="15" customHeight="1"/>
    <row r="12267" ht="15" customHeight="1"/>
    <row r="12268" ht="15" customHeight="1"/>
    <row r="12269" ht="15" customHeight="1"/>
    <row r="12270" ht="15" customHeight="1"/>
    <row r="12271" ht="15" customHeight="1"/>
    <row r="12272" ht="15" customHeight="1"/>
    <row r="12273" ht="15" customHeight="1"/>
    <row r="12274" ht="15" customHeight="1"/>
    <row r="12275" ht="15" customHeight="1"/>
    <row r="12276" ht="15" customHeight="1"/>
    <row r="12277" ht="15" customHeight="1"/>
    <row r="12278" ht="15" customHeight="1"/>
    <row r="12279" ht="15" customHeight="1"/>
    <row r="12280" ht="15" customHeight="1"/>
    <row r="12281" ht="15" customHeight="1"/>
    <row r="12282" ht="15" customHeight="1"/>
    <row r="12283" ht="15" customHeight="1"/>
    <row r="12284" ht="15" customHeight="1"/>
    <row r="12285" ht="15" customHeight="1"/>
    <row r="12286" ht="15" customHeight="1"/>
    <row r="12287" ht="15" customHeight="1"/>
    <row r="12288" ht="15" customHeight="1"/>
    <row r="12289" ht="15" customHeight="1"/>
    <row r="12290" ht="15" customHeight="1"/>
    <row r="12291" ht="15" customHeight="1"/>
    <row r="12292" ht="15" customHeight="1"/>
    <row r="12293" ht="15" customHeight="1"/>
    <row r="12294" ht="15" customHeight="1"/>
    <row r="12295" ht="15" customHeight="1"/>
    <row r="12296" ht="15" customHeight="1"/>
    <row r="12297" ht="15" customHeight="1"/>
    <row r="12298" ht="15" customHeight="1"/>
    <row r="12299" ht="15" customHeight="1"/>
    <row r="12300" ht="15" customHeight="1"/>
    <row r="12301" ht="15" customHeight="1"/>
    <row r="12302" ht="15" customHeight="1"/>
    <row r="12303" ht="15" customHeight="1"/>
    <row r="12304" ht="15" customHeight="1"/>
    <row r="12305" ht="15" customHeight="1"/>
    <row r="12306" ht="15" customHeight="1"/>
    <row r="12307" ht="15" customHeight="1"/>
    <row r="12308" ht="15" customHeight="1"/>
    <row r="12309" ht="15" customHeight="1"/>
    <row r="12310" ht="15" customHeight="1"/>
    <row r="12311" ht="15" customHeight="1"/>
    <row r="12312" ht="15" customHeight="1"/>
    <row r="12313" ht="15" customHeight="1"/>
    <row r="12314" ht="15" customHeight="1"/>
    <row r="12315" ht="15" customHeight="1"/>
    <row r="12316" ht="15" customHeight="1"/>
    <row r="12317" ht="15" customHeight="1"/>
    <row r="12318" ht="15" customHeight="1"/>
    <row r="12319" ht="15" customHeight="1"/>
    <row r="12320" ht="15" customHeight="1"/>
    <row r="12321" ht="15" customHeight="1"/>
    <row r="12322" ht="15" customHeight="1"/>
    <row r="12323" ht="15" customHeight="1"/>
    <row r="12324" ht="15" customHeight="1"/>
    <row r="12325" ht="15" customHeight="1"/>
    <row r="12326" ht="15" customHeight="1"/>
    <row r="12327" ht="15" customHeight="1"/>
    <row r="12328" ht="15" customHeight="1"/>
    <row r="12329" ht="15" customHeight="1"/>
    <row r="12330" ht="15" customHeight="1"/>
    <row r="12331" ht="15" customHeight="1"/>
    <row r="12332" ht="15" customHeight="1"/>
    <row r="12333" ht="15" customHeight="1"/>
    <row r="12334" ht="15" customHeight="1"/>
    <row r="12335" ht="15" customHeight="1"/>
    <row r="12336" ht="15" customHeight="1"/>
    <row r="12337" ht="15" customHeight="1"/>
    <row r="12338" ht="15" customHeight="1"/>
    <row r="12339" ht="15" customHeight="1"/>
    <row r="12340" ht="15" customHeight="1"/>
    <row r="12341" ht="15" customHeight="1"/>
    <row r="12342" ht="15" customHeight="1"/>
    <row r="12343" ht="15" customHeight="1"/>
    <row r="12344" ht="15" customHeight="1"/>
    <row r="12345" ht="15" customHeight="1"/>
    <row r="12346" ht="15" customHeight="1"/>
    <row r="12347" ht="15" customHeight="1"/>
    <row r="12348" ht="15" customHeight="1"/>
    <row r="12349" ht="15" customHeight="1"/>
    <row r="12350" ht="15" customHeight="1"/>
    <row r="12351" ht="15" customHeight="1"/>
    <row r="12352" ht="15" customHeight="1"/>
    <row r="12353" ht="15" customHeight="1"/>
    <row r="12354" ht="15" customHeight="1"/>
    <row r="12355" ht="15" customHeight="1"/>
    <row r="12356" ht="15" customHeight="1"/>
    <row r="12357" ht="15" customHeight="1"/>
    <row r="12358" ht="15" customHeight="1"/>
    <row r="12359" ht="15" customHeight="1"/>
    <row r="12360" ht="15" customHeight="1"/>
    <row r="12361" ht="15" customHeight="1"/>
    <row r="12362" ht="15" customHeight="1"/>
    <row r="12363" ht="15" customHeight="1"/>
    <row r="12364" ht="15" customHeight="1"/>
    <row r="12365" ht="15" customHeight="1"/>
    <row r="12366" ht="15" customHeight="1"/>
    <row r="12367" ht="15" customHeight="1"/>
    <row r="12368" ht="15" customHeight="1"/>
    <row r="12369" ht="15" customHeight="1"/>
    <row r="12370" ht="15" customHeight="1"/>
    <row r="12371" ht="15" customHeight="1"/>
    <row r="12372" ht="15" customHeight="1"/>
    <row r="12373" ht="15" customHeight="1"/>
    <row r="12374" ht="15" customHeight="1"/>
    <row r="12375" ht="15" customHeight="1"/>
    <row r="12376" ht="15" customHeight="1"/>
    <row r="12377" ht="15" customHeight="1"/>
    <row r="12378" ht="15" customHeight="1"/>
    <row r="12379" ht="15" customHeight="1"/>
    <row r="12380" ht="15" customHeight="1"/>
    <row r="12381" ht="15" customHeight="1"/>
    <row r="12382" ht="15" customHeight="1"/>
    <row r="12383" ht="15" customHeight="1"/>
    <row r="12384" ht="15" customHeight="1"/>
    <row r="12385" ht="15" customHeight="1"/>
    <row r="12386" ht="15" customHeight="1"/>
    <row r="12387" ht="15" customHeight="1"/>
    <row r="12388" ht="15" customHeight="1"/>
    <row r="12389" ht="15" customHeight="1"/>
    <row r="12390" ht="15" customHeight="1"/>
    <row r="12391" ht="15" customHeight="1"/>
    <row r="12392" ht="15" customHeight="1"/>
    <row r="12393" ht="15" customHeight="1"/>
    <row r="12394" ht="15" customHeight="1"/>
    <row r="12395" ht="15" customHeight="1"/>
    <row r="12396" ht="15" customHeight="1"/>
    <row r="12397" ht="15" customHeight="1"/>
    <row r="12398" ht="15" customHeight="1"/>
    <row r="12399" ht="15" customHeight="1"/>
    <row r="12400" ht="15" customHeight="1"/>
    <row r="12401" ht="15" customHeight="1"/>
    <row r="12402" ht="15" customHeight="1"/>
    <row r="12403" ht="15" customHeight="1"/>
    <row r="12404" ht="15" customHeight="1"/>
    <row r="12405" ht="15" customHeight="1"/>
    <row r="12406" ht="15" customHeight="1"/>
    <row r="12407" ht="15" customHeight="1"/>
    <row r="12408" ht="15" customHeight="1"/>
    <row r="12409" ht="15" customHeight="1"/>
    <row r="12410" ht="15" customHeight="1"/>
    <row r="12411" ht="15" customHeight="1"/>
    <row r="12412" ht="15" customHeight="1"/>
    <row r="12413" ht="15" customHeight="1"/>
    <row r="12414" ht="15" customHeight="1"/>
    <row r="12415" ht="15" customHeight="1"/>
    <row r="12416" ht="15" customHeight="1"/>
    <row r="12417" ht="15" customHeight="1"/>
    <row r="12418" ht="15" customHeight="1"/>
    <row r="12419" ht="15" customHeight="1"/>
    <row r="12420" ht="15" customHeight="1"/>
    <row r="12421" ht="15" customHeight="1"/>
    <row r="12422" ht="15" customHeight="1"/>
    <row r="12423" ht="15" customHeight="1"/>
    <row r="12424" ht="15" customHeight="1"/>
    <row r="12425" ht="15" customHeight="1"/>
    <row r="12426" ht="15" customHeight="1"/>
    <row r="12427" ht="15" customHeight="1"/>
    <row r="12428" ht="15" customHeight="1"/>
    <row r="12429" ht="15" customHeight="1"/>
    <row r="12430" ht="15" customHeight="1"/>
    <row r="12431" ht="15" customHeight="1"/>
    <row r="12432" ht="15" customHeight="1"/>
    <row r="12433" ht="15" customHeight="1"/>
    <row r="12434" ht="15" customHeight="1"/>
    <row r="12435" ht="15" customHeight="1"/>
    <row r="12436" ht="15" customHeight="1"/>
    <row r="12437" ht="15" customHeight="1"/>
    <row r="12438" ht="15" customHeight="1"/>
    <row r="12439" ht="15" customHeight="1"/>
    <row r="12440" ht="15" customHeight="1"/>
    <row r="12441" ht="15" customHeight="1"/>
    <row r="12442" ht="15" customHeight="1"/>
    <row r="12443" ht="15" customHeight="1"/>
    <row r="12444" ht="15" customHeight="1"/>
    <row r="12445" ht="15" customHeight="1"/>
    <row r="12446" ht="15" customHeight="1"/>
    <row r="12447" ht="15" customHeight="1"/>
    <row r="12448" ht="15" customHeight="1"/>
    <row r="12449" ht="15" customHeight="1"/>
    <row r="12450" ht="15" customHeight="1"/>
    <row r="12451" ht="15" customHeight="1"/>
    <row r="12452" ht="15" customHeight="1"/>
    <row r="12453" ht="15" customHeight="1"/>
    <row r="12454" ht="15" customHeight="1"/>
    <row r="12455" ht="15" customHeight="1"/>
    <row r="12456" ht="15" customHeight="1"/>
    <row r="12457" ht="15" customHeight="1"/>
    <row r="12458" ht="15" customHeight="1"/>
    <row r="12459" ht="15" customHeight="1"/>
    <row r="12460" ht="15" customHeight="1"/>
    <row r="12461" ht="15" customHeight="1"/>
    <row r="12462" ht="15" customHeight="1"/>
    <row r="12463" ht="15" customHeight="1"/>
    <row r="12464" ht="15" customHeight="1"/>
    <row r="12465" ht="15" customHeight="1"/>
    <row r="12466" ht="15" customHeight="1"/>
    <row r="12467" ht="15" customHeight="1"/>
    <row r="12468" ht="15" customHeight="1"/>
    <row r="12469" ht="15" customHeight="1"/>
    <row r="12470" ht="15" customHeight="1"/>
    <row r="12471" ht="15" customHeight="1"/>
    <row r="12472" ht="15" customHeight="1"/>
    <row r="12473" ht="15" customHeight="1"/>
    <row r="12474" ht="15" customHeight="1"/>
    <row r="12475" ht="15" customHeight="1"/>
    <row r="12476" ht="15" customHeight="1"/>
    <row r="12477" ht="15" customHeight="1"/>
    <row r="12478" ht="15" customHeight="1"/>
    <row r="12479" ht="15" customHeight="1"/>
    <row r="12480" ht="15" customHeight="1"/>
    <row r="12481" ht="15" customHeight="1"/>
    <row r="12482" ht="15" customHeight="1"/>
    <row r="12483" ht="15" customHeight="1"/>
    <row r="12484" ht="15" customHeight="1"/>
    <row r="12485" ht="15" customHeight="1"/>
    <row r="12486" ht="15" customHeight="1"/>
    <row r="12487" ht="15" customHeight="1"/>
    <row r="12488" ht="15" customHeight="1"/>
    <row r="12489" ht="15" customHeight="1"/>
    <row r="12490" ht="15" customHeight="1"/>
    <row r="12491" ht="15" customHeight="1"/>
    <row r="12492" ht="15" customHeight="1"/>
    <row r="12493" ht="15" customHeight="1"/>
    <row r="12494" ht="15" customHeight="1"/>
    <row r="12495" ht="15" customHeight="1"/>
    <row r="12496" ht="15" customHeight="1"/>
    <row r="12497" ht="15" customHeight="1"/>
    <row r="12498" ht="15" customHeight="1"/>
    <row r="12499" ht="15" customHeight="1"/>
    <row r="12500" ht="15" customHeight="1"/>
    <row r="12501" ht="15" customHeight="1"/>
    <row r="12502" ht="15" customHeight="1"/>
    <row r="12503" ht="15" customHeight="1"/>
    <row r="12504" ht="15" customHeight="1"/>
    <row r="12505" ht="15" customHeight="1"/>
    <row r="12506" ht="15" customHeight="1"/>
    <row r="12507" ht="15" customHeight="1"/>
    <row r="12508" ht="15" customHeight="1"/>
    <row r="12509" ht="15" customHeight="1"/>
    <row r="12510" ht="15" customHeight="1"/>
    <row r="12511" ht="15" customHeight="1"/>
    <row r="12512" ht="15" customHeight="1"/>
    <row r="12513" ht="15" customHeight="1"/>
    <row r="12514" ht="15" customHeight="1"/>
    <row r="12515" ht="15" customHeight="1"/>
    <row r="12516" ht="15" customHeight="1"/>
    <row r="12517" ht="15" customHeight="1"/>
    <row r="12518" ht="15" customHeight="1"/>
    <row r="12519" ht="15" customHeight="1"/>
    <row r="12520" ht="15" customHeight="1"/>
    <row r="12521" ht="15" customHeight="1"/>
    <row r="12522" ht="15" customHeight="1"/>
    <row r="12523" ht="15" customHeight="1"/>
    <row r="12524" ht="15" customHeight="1"/>
    <row r="12525" ht="15" customHeight="1"/>
    <row r="12526" ht="15" customHeight="1"/>
    <row r="12527" ht="15" customHeight="1"/>
    <row r="12528" ht="15" customHeight="1"/>
    <row r="12529" ht="15" customHeight="1"/>
    <row r="12530" ht="15" customHeight="1"/>
    <row r="12531" ht="15" customHeight="1"/>
    <row r="12532" ht="15" customHeight="1"/>
    <row r="12533" ht="15" customHeight="1"/>
    <row r="12534" ht="15" customHeight="1"/>
    <row r="12535" ht="15" customHeight="1"/>
    <row r="12536" ht="15" customHeight="1"/>
    <row r="12537" ht="15" customHeight="1"/>
    <row r="12538" ht="15" customHeight="1"/>
    <row r="12539" ht="15" customHeight="1"/>
    <row r="12540" ht="15" customHeight="1"/>
    <row r="12541" ht="15" customHeight="1"/>
    <row r="12542" ht="15" customHeight="1"/>
    <row r="12543" ht="15" customHeight="1"/>
    <row r="12544" ht="15" customHeight="1"/>
    <row r="12545" ht="15" customHeight="1"/>
    <row r="12546" ht="15" customHeight="1"/>
    <row r="12547" ht="15" customHeight="1"/>
    <row r="12548" ht="15" customHeight="1"/>
    <row r="12549" ht="15" customHeight="1"/>
    <row r="12550" ht="15" customHeight="1"/>
    <row r="12551" ht="15" customHeight="1"/>
    <row r="12552" ht="15" customHeight="1"/>
    <row r="12553" ht="15" customHeight="1"/>
    <row r="12554" ht="15" customHeight="1"/>
    <row r="12555" ht="15" customHeight="1"/>
    <row r="12556" ht="15" customHeight="1"/>
    <row r="12557" ht="15" customHeight="1"/>
    <row r="12558" ht="15" customHeight="1"/>
    <row r="12559" ht="15" customHeight="1"/>
    <row r="12560" ht="15" customHeight="1"/>
    <row r="12561" ht="15" customHeight="1"/>
    <row r="12562" ht="15" customHeight="1"/>
    <row r="12563" ht="15" customHeight="1"/>
    <row r="12564" ht="15" customHeight="1"/>
    <row r="12565" ht="15" customHeight="1"/>
    <row r="12566" ht="15" customHeight="1"/>
    <row r="12567" ht="15" customHeight="1"/>
    <row r="12568" ht="15" customHeight="1"/>
    <row r="12569" ht="15" customHeight="1"/>
    <row r="12570" ht="15" customHeight="1"/>
    <row r="12571" ht="15" customHeight="1"/>
    <row r="12572" ht="15" customHeight="1"/>
    <row r="12573" ht="15" customHeight="1"/>
    <row r="12574" ht="15" customHeight="1"/>
    <row r="12575" ht="15" customHeight="1"/>
    <row r="12576" ht="15" customHeight="1"/>
    <row r="12577" ht="15" customHeight="1"/>
    <row r="12578" ht="15" customHeight="1"/>
    <row r="12579" ht="15" customHeight="1"/>
    <row r="12580" ht="15" customHeight="1"/>
    <row r="12581" ht="15" customHeight="1"/>
    <row r="12582" ht="15" customHeight="1"/>
    <row r="12583" ht="15" customHeight="1"/>
    <row r="12584" ht="15" customHeight="1"/>
    <row r="12585" ht="15" customHeight="1"/>
    <row r="12586" ht="15" customHeight="1"/>
    <row r="12587" ht="15" customHeight="1"/>
    <row r="12588" ht="15" customHeight="1"/>
    <row r="12589" ht="15" customHeight="1"/>
    <row r="12590" ht="15" customHeight="1"/>
    <row r="12591" ht="15" customHeight="1"/>
    <row r="12592" ht="15" customHeight="1"/>
    <row r="12593" ht="15" customHeight="1"/>
    <row r="12594" ht="15" customHeight="1"/>
    <row r="12595" ht="15" customHeight="1"/>
    <row r="12596" ht="15" customHeight="1"/>
    <row r="12597" ht="15" customHeight="1"/>
    <row r="12598" ht="15" customHeight="1"/>
    <row r="12599" ht="15" customHeight="1"/>
    <row r="12600" ht="15" customHeight="1"/>
    <row r="12601" ht="15" customHeight="1"/>
    <row r="12602" ht="15" customHeight="1"/>
    <row r="12603" ht="15" customHeight="1"/>
    <row r="12604" ht="15" customHeight="1"/>
    <row r="12605" ht="15" customHeight="1"/>
    <row r="12606" ht="15" customHeight="1"/>
    <row r="12607" ht="15" customHeight="1"/>
    <row r="12608" ht="15" customHeight="1"/>
    <row r="12609" ht="15" customHeight="1"/>
    <row r="12610" ht="15" customHeight="1"/>
    <row r="12611" ht="15" customHeight="1"/>
    <row r="12612" ht="15" customHeight="1"/>
    <row r="12613" ht="15" customHeight="1"/>
    <row r="12614" ht="15" customHeight="1"/>
    <row r="12615" ht="15" customHeight="1"/>
    <row r="12616" ht="15" customHeight="1"/>
    <row r="12617" ht="15" customHeight="1"/>
    <row r="12618" ht="15" customHeight="1"/>
    <row r="12619" ht="15" customHeight="1"/>
    <row r="12620" ht="15" customHeight="1"/>
    <row r="12621" ht="15" customHeight="1"/>
    <row r="12622" ht="15" customHeight="1"/>
    <row r="12623" ht="15" customHeight="1"/>
    <row r="12624" ht="15" customHeight="1"/>
    <row r="12625" ht="15" customHeight="1"/>
    <row r="12626" ht="15" customHeight="1"/>
    <row r="12627" ht="15" customHeight="1"/>
    <row r="12628" ht="15" customHeight="1"/>
    <row r="12629" ht="15" customHeight="1"/>
    <row r="12630" ht="15" customHeight="1"/>
    <row r="12631" ht="15" customHeight="1"/>
    <row r="12632" ht="15" customHeight="1"/>
    <row r="12633" ht="15" customHeight="1"/>
    <row r="12634" ht="15" customHeight="1"/>
    <row r="12635" ht="15" customHeight="1"/>
    <row r="12636" ht="15" customHeight="1"/>
    <row r="12637" ht="15" customHeight="1"/>
    <row r="12638" ht="15" customHeight="1"/>
    <row r="12639" ht="15" customHeight="1"/>
    <row r="12640" ht="15" customHeight="1"/>
    <row r="12641" ht="15" customHeight="1"/>
    <row r="12642" ht="15" customHeight="1"/>
    <row r="12643" ht="15" customHeight="1"/>
    <row r="12644" ht="15" customHeight="1"/>
    <row r="12645" ht="15" customHeight="1"/>
    <row r="12646" ht="15" customHeight="1"/>
    <row r="12647" ht="15" customHeight="1"/>
    <row r="12648" ht="15" customHeight="1"/>
    <row r="12649" ht="15" customHeight="1"/>
    <row r="12650" ht="15" customHeight="1"/>
    <row r="12651" ht="15" customHeight="1"/>
    <row r="12652" ht="15" customHeight="1"/>
    <row r="12653" ht="15" customHeight="1"/>
    <row r="12654" ht="15" customHeight="1"/>
    <row r="12655" ht="15" customHeight="1"/>
    <row r="12656" ht="15" customHeight="1"/>
    <row r="12657" ht="15" customHeight="1"/>
    <row r="12658" ht="15" customHeight="1"/>
    <row r="12659" ht="15" customHeight="1"/>
    <row r="12660" ht="15" customHeight="1"/>
    <row r="12661" ht="15" customHeight="1"/>
    <row r="12662" ht="15" customHeight="1"/>
    <row r="12663" ht="15" customHeight="1"/>
    <row r="12664" ht="15" customHeight="1"/>
    <row r="12665" ht="15" customHeight="1"/>
    <row r="12666" ht="15" customHeight="1"/>
    <row r="12667" ht="15" customHeight="1"/>
    <row r="12668" ht="15" customHeight="1"/>
    <row r="12669" ht="15" customHeight="1"/>
    <row r="12670" ht="15" customHeight="1"/>
    <row r="12671" ht="15" customHeight="1"/>
    <row r="12672" ht="15" customHeight="1"/>
    <row r="12673" ht="15" customHeight="1"/>
    <row r="12674" ht="15" customHeight="1"/>
    <row r="12675" ht="15" customHeight="1"/>
    <row r="12676" ht="15" customHeight="1"/>
    <row r="12677" ht="15" customHeight="1"/>
    <row r="12678" ht="15" customHeight="1"/>
    <row r="12679" ht="15" customHeight="1"/>
    <row r="12680" ht="15" customHeight="1"/>
    <row r="12681" ht="15" customHeight="1"/>
    <row r="12682" ht="15" customHeight="1"/>
    <row r="12683" ht="15" customHeight="1"/>
    <row r="12684" ht="15" customHeight="1"/>
    <row r="12685" ht="15" customHeight="1"/>
    <row r="12686" ht="15" customHeight="1"/>
    <row r="12687" ht="15" customHeight="1"/>
    <row r="12688" ht="15" customHeight="1"/>
    <row r="12689" ht="15" customHeight="1"/>
    <row r="12690" ht="15" customHeight="1"/>
    <row r="12691" ht="15" customHeight="1"/>
    <row r="12692" ht="15" customHeight="1"/>
    <row r="12693" ht="15" customHeight="1"/>
    <row r="12694" ht="15" customHeight="1"/>
    <row r="12695" ht="15" customHeight="1"/>
    <row r="12696" ht="15" customHeight="1"/>
    <row r="12697" ht="15" customHeight="1"/>
    <row r="12698" ht="15" customHeight="1"/>
    <row r="12699" ht="15" customHeight="1"/>
    <row r="12700" ht="15" customHeight="1"/>
    <row r="12701" ht="15" customHeight="1"/>
    <row r="12702" ht="15" customHeight="1"/>
    <row r="12703" ht="15" customHeight="1"/>
    <row r="12704" ht="15" customHeight="1"/>
    <row r="12705" ht="15" customHeight="1"/>
    <row r="12706" ht="15" customHeight="1"/>
    <row r="12707" ht="15" customHeight="1"/>
    <row r="12708" ht="15" customHeight="1"/>
    <row r="12709" ht="15" customHeight="1"/>
    <row r="12710" ht="15" customHeight="1"/>
    <row r="12711" ht="15" customHeight="1"/>
    <row r="12712" ht="15" customHeight="1"/>
    <row r="12713" ht="15" customHeight="1"/>
    <row r="12714" ht="15" customHeight="1"/>
    <row r="12715" ht="15" customHeight="1"/>
    <row r="12716" ht="15" customHeight="1"/>
    <row r="12717" ht="15" customHeight="1"/>
    <row r="12718" ht="15" customHeight="1"/>
    <row r="12719" ht="15" customHeight="1"/>
    <row r="12720" ht="15" customHeight="1"/>
    <row r="12721" ht="15" customHeight="1"/>
    <row r="12722" ht="15" customHeight="1"/>
    <row r="12723" ht="15" customHeight="1"/>
    <row r="12724" ht="15" customHeight="1"/>
    <row r="12725" ht="15" customHeight="1"/>
    <row r="12726" ht="15" customHeight="1"/>
    <row r="12727" ht="15" customHeight="1"/>
    <row r="12728" ht="15" customHeight="1"/>
    <row r="12729" ht="15" customHeight="1"/>
    <row r="12730" ht="15" customHeight="1"/>
    <row r="12731" ht="15" customHeight="1"/>
    <row r="12732" ht="15" customHeight="1"/>
    <row r="12733" ht="15" customHeight="1"/>
    <row r="12734" ht="15" customHeight="1"/>
    <row r="12735" ht="15" customHeight="1"/>
    <row r="12736" ht="15" customHeight="1"/>
    <row r="12737" ht="15" customHeight="1"/>
    <row r="12738" ht="15" customHeight="1"/>
    <row r="12739" ht="15" customHeight="1"/>
    <row r="12740" ht="15" customHeight="1"/>
    <row r="12741" ht="15" customHeight="1"/>
    <row r="12742" ht="15" customHeight="1"/>
    <row r="12743" ht="15" customHeight="1"/>
    <row r="12744" ht="15" customHeight="1"/>
    <row r="12745" ht="15" customHeight="1"/>
    <row r="12746" ht="15" customHeight="1"/>
    <row r="12747" ht="15" customHeight="1"/>
    <row r="12748" ht="15" customHeight="1"/>
    <row r="12749" ht="15" customHeight="1"/>
    <row r="12750" ht="15" customHeight="1"/>
    <row r="12751" ht="15" customHeight="1"/>
    <row r="12752" ht="15" customHeight="1"/>
    <row r="12753" ht="15" customHeight="1"/>
    <row r="12754" ht="15" customHeight="1"/>
    <row r="12755" ht="15" customHeight="1"/>
    <row r="12756" ht="15" customHeight="1"/>
    <row r="12757" ht="15" customHeight="1"/>
    <row r="12758" ht="15" customHeight="1"/>
    <row r="12759" ht="15" customHeight="1"/>
    <row r="12760" ht="15" customHeight="1"/>
    <row r="12761" ht="15" customHeight="1"/>
    <row r="12762" ht="15" customHeight="1"/>
    <row r="12763" ht="15" customHeight="1"/>
    <row r="12764" ht="15" customHeight="1"/>
    <row r="12765" ht="15" customHeight="1"/>
    <row r="12766" ht="15" customHeight="1"/>
    <row r="12767" ht="15" customHeight="1"/>
    <row r="12768" ht="15" customHeight="1"/>
    <row r="12769" ht="15" customHeight="1"/>
    <row r="12770" ht="15" customHeight="1"/>
    <row r="12771" ht="15" customHeight="1"/>
    <row r="12772" ht="15" customHeight="1"/>
    <row r="12773" ht="15" customHeight="1"/>
    <row r="12774" ht="15" customHeight="1"/>
    <row r="12775" ht="15" customHeight="1"/>
    <row r="12776" ht="15" customHeight="1"/>
    <row r="12777" ht="15" customHeight="1"/>
    <row r="12778" ht="15" customHeight="1"/>
    <row r="12779" ht="15" customHeight="1"/>
    <row r="12780" ht="15" customHeight="1"/>
    <row r="12781" ht="15" customHeight="1"/>
    <row r="12782" ht="15" customHeight="1"/>
    <row r="12783" ht="15" customHeight="1"/>
    <row r="12784" ht="15" customHeight="1"/>
    <row r="12785" ht="15" customHeight="1"/>
    <row r="12786" ht="15" customHeight="1"/>
    <row r="12787" ht="15" customHeight="1"/>
    <row r="12788" ht="15" customHeight="1"/>
    <row r="12789" ht="15" customHeight="1"/>
    <row r="12790" ht="15" customHeight="1"/>
    <row r="12791" ht="15" customHeight="1"/>
    <row r="12792" ht="15" customHeight="1"/>
    <row r="12793" ht="15" customHeight="1"/>
    <row r="12794" ht="15" customHeight="1"/>
    <row r="12795" ht="15" customHeight="1"/>
    <row r="12796" ht="15" customHeight="1"/>
    <row r="12797" ht="15" customHeight="1"/>
    <row r="12798" ht="15" customHeight="1"/>
    <row r="12799" ht="15" customHeight="1"/>
    <row r="12800" ht="15" customHeight="1"/>
    <row r="12801" ht="15" customHeight="1"/>
    <row r="12802" ht="15" customHeight="1"/>
    <row r="12803" ht="15" customHeight="1"/>
    <row r="12804" ht="15" customHeight="1"/>
    <row r="12805" ht="15" customHeight="1"/>
    <row r="12806" ht="15" customHeight="1"/>
    <row r="12807" ht="15" customHeight="1"/>
    <row r="12808" ht="15" customHeight="1"/>
    <row r="12809" ht="15" customHeight="1"/>
    <row r="12810" ht="15" customHeight="1"/>
    <row r="12811" ht="15" customHeight="1"/>
    <row r="12812" ht="15" customHeight="1"/>
    <row r="12813" ht="15" customHeight="1"/>
    <row r="12814" ht="15" customHeight="1"/>
    <row r="12815" ht="15" customHeight="1"/>
    <row r="12816" ht="15" customHeight="1"/>
    <row r="12817" ht="15" customHeight="1"/>
    <row r="12818" ht="15" customHeight="1"/>
    <row r="12819" ht="15" customHeight="1"/>
    <row r="12820" ht="15" customHeight="1"/>
    <row r="12821" ht="15" customHeight="1"/>
    <row r="12822" ht="15" customHeight="1"/>
    <row r="12823" ht="15" customHeight="1"/>
    <row r="12824" ht="15" customHeight="1"/>
    <row r="12825" ht="15" customHeight="1"/>
    <row r="12826" ht="15" customHeight="1"/>
    <row r="12827" ht="15" customHeight="1"/>
    <row r="12828" ht="15" customHeight="1"/>
    <row r="12829" ht="15" customHeight="1"/>
    <row r="12830" ht="15" customHeight="1"/>
    <row r="12831" ht="15" customHeight="1"/>
    <row r="12832" ht="15" customHeight="1"/>
    <row r="12833" ht="15" customHeight="1"/>
    <row r="12834" ht="15" customHeight="1"/>
    <row r="12835" ht="15" customHeight="1"/>
    <row r="12836" ht="15" customHeight="1"/>
    <row r="12837" ht="15" customHeight="1"/>
    <row r="12838" ht="15" customHeight="1"/>
    <row r="12839" ht="15" customHeight="1"/>
    <row r="12840" ht="15" customHeight="1"/>
    <row r="12841" ht="15" customHeight="1"/>
    <row r="12842" ht="15" customHeight="1"/>
    <row r="12843" ht="15" customHeight="1"/>
    <row r="12844" ht="15" customHeight="1"/>
    <row r="12845" ht="15" customHeight="1"/>
    <row r="12846" ht="15" customHeight="1"/>
    <row r="12847" ht="15" customHeight="1"/>
    <row r="12848" ht="15" customHeight="1"/>
    <row r="12849" ht="15" customHeight="1"/>
    <row r="12850" ht="15" customHeight="1"/>
    <row r="12851" ht="15" customHeight="1"/>
    <row r="12852" ht="15" customHeight="1"/>
    <row r="12853" ht="15" customHeight="1"/>
    <row r="12854" ht="15" customHeight="1"/>
    <row r="12855" ht="15" customHeight="1"/>
    <row r="12856" ht="15" customHeight="1"/>
    <row r="12857" ht="15" customHeight="1"/>
    <row r="12858" ht="15" customHeight="1"/>
    <row r="12859" ht="15" customHeight="1"/>
    <row r="12860" ht="15" customHeight="1"/>
    <row r="12861" ht="15" customHeight="1"/>
    <row r="12862" ht="15" customHeight="1"/>
    <row r="12863" ht="15" customHeight="1"/>
    <row r="12864" ht="15" customHeight="1"/>
    <row r="12865" ht="15" customHeight="1"/>
    <row r="12866" ht="15" customHeight="1"/>
    <row r="12867" ht="15" customHeight="1"/>
    <row r="12868" ht="15" customHeight="1"/>
    <row r="12869" ht="15" customHeight="1"/>
    <row r="12870" ht="15" customHeight="1"/>
    <row r="12871" ht="15" customHeight="1"/>
    <row r="12872" ht="15" customHeight="1"/>
    <row r="12873" ht="15" customHeight="1"/>
    <row r="12874" ht="15" customHeight="1"/>
    <row r="12875" ht="15" customHeight="1"/>
    <row r="12876" ht="15" customHeight="1"/>
    <row r="12877" ht="15" customHeight="1"/>
    <row r="12878" ht="15" customHeight="1"/>
    <row r="12879" ht="15" customHeight="1"/>
    <row r="12880" ht="15" customHeight="1"/>
    <row r="12881" ht="15" customHeight="1"/>
    <row r="12882" ht="15" customHeight="1"/>
    <row r="12883" ht="15" customHeight="1"/>
    <row r="12884" ht="15" customHeight="1"/>
    <row r="12885" ht="15" customHeight="1"/>
    <row r="12886" ht="15" customHeight="1"/>
    <row r="12887" ht="15" customHeight="1"/>
    <row r="12888" ht="15" customHeight="1"/>
    <row r="12889" ht="15" customHeight="1"/>
    <row r="12890" ht="15" customHeight="1"/>
    <row r="12891" ht="15" customHeight="1"/>
    <row r="12892" ht="15" customHeight="1"/>
    <row r="12893" ht="15" customHeight="1"/>
    <row r="12894" ht="15" customHeight="1"/>
    <row r="12895" ht="15" customHeight="1"/>
    <row r="12896" ht="15" customHeight="1"/>
    <row r="12897" ht="15" customHeight="1"/>
    <row r="12898" ht="15" customHeight="1"/>
    <row r="12899" ht="15" customHeight="1"/>
    <row r="12900" ht="15" customHeight="1"/>
    <row r="12901" ht="15" customHeight="1"/>
    <row r="12902" ht="15" customHeight="1"/>
    <row r="12903" ht="15" customHeight="1"/>
    <row r="12904" ht="15" customHeight="1"/>
    <row r="12905" ht="15" customHeight="1"/>
    <row r="12906" ht="15" customHeight="1"/>
    <row r="12907" ht="15" customHeight="1"/>
    <row r="12908" ht="15" customHeight="1"/>
    <row r="12909" ht="15" customHeight="1"/>
    <row r="12910" ht="15" customHeight="1"/>
    <row r="12911" ht="15" customHeight="1"/>
    <row r="12912" ht="15" customHeight="1"/>
    <row r="12913" ht="15" customHeight="1"/>
    <row r="12914" ht="15" customHeight="1"/>
    <row r="12915" ht="15" customHeight="1"/>
    <row r="12916" ht="15" customHeight="1"/>
    <row r="12917" ht="15" customHeight="1"/>
    <row r="12918" ht="15" customHeight="1"/>
    <row r="12919" ht="15" customHeight="1"/>
    <row r="12920" ht="15" customHeight="1"/>
    <row r="12921" ht="15" customHeight="1"/>
    <row r="12922" ht="15" customHeight="1"/>
    <row r="12923" ht="15" customHeight="1"/>
    <row r="12924" ht="15" customHeight="1"/>
    <row r="12925" ht="15" customHeight="1"/>
    <row r="12926" ht="15" customHeight="1"/>
    <row r="12927" ht="15" customHeight="1"/>
    <row r="12928" ht="15" customHeight="1"/>
    <row r="12929" ht="15" customHeight="1"/>
    <row r="12930" ht="15" customHeight="1"/>
    <row r="12931" ht="15" customHeight="1"/>
    <row r="12932" ht="15" customHeight="1"/>
    <row r="12933" ht="15" customHeight="1"/>
    <row r="12934" ht="15" customHeight="1"/>
    <row r="12935" ht="15" customHeight="1"/>
    <row r="12936" ht="15" customHeight="1"/>
    <row r="12937" ht="15" customHeight="1"/>
    <row r="12938" ht="15" customHeight="1"/>
    <row r="12939" ht="15" customHeight="1"/>
    <row r="12940" ht="15" customHeight="1"/>
    <row r="12941" ht="15" customHeight="1"/>
    <row r="12942" ht="15" customHeight="1"/>
    <row r="12943" ht="15" customHeight="1"/>
    <row r="12944" ht="15" customHeight="1"/>
    <row r="12945" ht="15" customHeight="1"/>
    <row r="12946" ht="15" customHeight="1"/>
    <row r="12947" ht="15" customHeight="1"/>
    <row r="12948" ht="15" customHeight="1"/>
    <row r="12949" ht="15" customHeight="1"/>
    <row r="12950" ht="15" customHeight="1"/>
    <row r="12951" ht="15" customHeight="1"/>
    <row r="12952" ht="15" customHeight="1"/>
    <row r="12953" ht="15" customHeight="1"/>
    <row r="12954" ht="15" customHeight="1"/>
    <row r="12955" ht="15" customHeight="1"/>
    <row r="12956" ht="15" customHeight="1"/>
    <row r="12957" ht="15" customHeight="1"/>
    <row r="12958" ht="15" customHeight="1"/>
    <row r="12959" ht="15" customHeight="1"/>
    <row r="12960" ht="15" customHeight="1"/>
    <row r="12961" ht="15" customHeight="1"/>
    <row r="12962" ht="15" customHeight="1"/>
    <row r="12963" ht="15" customHeight="1"/>
    <row r="12964" ht="15" customHeight="1"/>
    <row r="12965" ht="15" customHeight="1"/>
    <row r="12966" ht="15" customHeight="1"/>
    <row r="12967" ht="15" customHeight="1"/>
    <row r="12968" ht="15" customHeight="1"/>
    <row r="12969" ht="15" customHeight="1"/>
    <row r="12970" ht="15" customHeight="1"/>
    <row r="12971" ht="15" customHeight="1"/>
    <row r="12972" ht="15" customHeight="1"/>
    <row r="12973" ht="15" customHeight="1"/>
    <row r="12974" ht="15" customHeight="1"/>
    <row r="12975" ht="15" customHeight="1"/>
    <row r="12976" ht="15" customHeight="1"/>
    <row r="12977" ht="15" customHeight="1"/>
    <row r="12978" ht="15" customHeight="1"/>
    <row r="12979" ht="15" customHeight="1"/>
    <row r="12980" ht="15" customHeight="1"/>
    <row r="12981" ht="15" customHeight="1"/>
    <row r="12982" ht="15" customHeight="1"/>
    <row r="12983" ht="15" customHeight="1"/>
    <row r="12984" ht="15" customHeight="1"/>
    <row r="12985" ht="15" customHeight="1"/>
    <row r="12986" ht="15" customHeight="1"/>
    <row r="12987" ht="15" customHeight="1"/>
    <row r="12988" ht="15" customHeight="1"/>
    <row r="12989" ht="15" customHeight="1"/>
    <row r="12990" ht="15" customHeight="1"/>
    <row r="12991" ht="15" customHeight="1"/>
    <row r="12992" ht="15" customHeight="1"/>
    <row r="12993" ht="15" customHeight="1"/>
    <row r="12994" ht="15" customHeight="1"/>
    <row r="12995" ht="15" customHeight="1"/>
    <row r="12996" ht="15" customHeight="1"/>
    <row r="12997" ht="15" customHeight="1"/>
    <row r="12998" ht="15" customHeight="1"/>
    <row r="12999" ht="15" customHeight="1"/>
    <row r="13000" ht="15" customHeight="1"/>
    <row r="13001" ht="15" customHeight="1"/>
    <row r="13002" ht="15" customHeight="1"/>
    <row r="13003" ht="15" customHeight="1"/>
    <row r="13004" ht="15" customHeight="1"/>
    <row r="13005" ht="15" customHeight="1"/>
    <row r="13006" ht="15" customHeight="1"/>
    <row r="13007" ht="15" customHeight="1"/>
    <row r="13008" ht="15" customHeight="1"/>
    <row r="13009" ht="15" customHeight="1"/>
    <row r="13010" ht="15" customHeight="1"/>
    <row r="13011" ht="15" customHeight="1"/>
    <row r="13012" ht="15" customHeight="1"/>
    <row r="13013" ht="15" customHeight="1"/>
    <row r="13014" ht="15" customHeight="1"/>
    <row r="13015" ht="15" customHeight="1"/>
    <row r="13016" ht="15" customHeight="1"/>
    <row r="13017" ht="15" customHeight="1"/>
    <row r="13018" ht="15" customHeight="1"/>
    <row r="13019" ht="15" customHeight="1"/>
    <row r="13020" ht="15" customHeight="1"/>
    <row r="13021" ht="15" customHeight="1"/>
    <row r="13022" ht="15" customHeight="1"/>
    <row r="13023" ht="15" customHeight="1"/>
    <row r="13024" ht="15" customHeight="1"/>
    <row r="13025" ht="15" customHeight="1"/>
    <row r="13026" ht="15" customHeight="1"/>
    <row r="13027" ht="15" customHeight="1"/>
    <row r="13028" ht="15" customHeight="1"/>
    <row r="13029" ht="15" customHeight="1"/>
    <row r="13030" ht="15" customHeight="1"/>
    <row r="13031" ht="15" customHeight="1"/>
    <row r="13032" ht="15" customHeight="1"/>
    <row r="13033" ht="15" customHeight="1"/>
    <row r="13034" ht="15" customHeight="1"/>
    <row r="13035" ht="15" customHeight="1"/>
    <row r="13036" ht="15" customHeight="1"/>
    <row r="13037" ht="15" customHeight="1"/>
    <row r="13038" ht="15" customHeight="1"/>
    <row r="13039" ht="15" customHeight="1"/>
    <row r="13040" ht="15" customHeight="1"/>
    <row r="13041" ht="15" customHeight="1"/>
    <row r="13042" ht="15" customHeight="1"/>
    <row r="13043" ht="15" customHeight="1"/>
    <row r="13044" ht="15" customHeight="1"/>
    <row r="13045" ht="15" customHeight="1"/>
    <row r="13046" ht="15" customHeight="1"/>
    <row r="13047" ht="15" customHeight="1"/>
    <row r="13048" ht="15" customHeight="1"/>
    <row r="13049" ht="15" customHeight="1"/>
    <row r="13050" ht="15" customHeight="1"/>
    <row r="13051" ht="15" customHeight="1"/>
    <row r="13052" ht="15" customHeight="1"/>
    <row r="13053" ht="15" customHeight="1"/>
    <row r="13054" ht="15" customHeight="1"/>
    <row r="13055" ht="15" customHeight="1"/>
    <row r="13056" ht="15" customHeight="1"/>
    <row r="13057" ht="15" customHeight="1"/>
    <row r="13058" ht="15" customHeight="1"/>
    <row r="13059" ht="15" customHeight="1"/>
    <row r="13060" ht="15" customHeight="1"/>
    <row r="13061" ht="15" customHeight="1"/>
    <row r="13062" ht="15" customHeight="1"/>
    <row r="13063" ht="15" customHeight="1"/>
    <row r="13064" ht="15" customHeight="1"/>
    <row r="13065" ht="15" customHeight="1"/>
    <row r="13066" ht="15" customHeight="1"/>
    <row r="13067" ht="15" customHeight="1"/>
    <row r="13068" ht="15" customHeight="1"/>
    <row r="13069" ht="15" customHeight="1"/>
    <row r="13070" ht="15" customHeight="1"/>
    <row r="13071" ht="15" customHeight="1"/>
    <row r="13072" ht="15" customHeight="1"/>
    <row r="13073" ht="15" customHeight="1"/>
    <row r="13074" ht="15" customHeight="1"/>
    <row r="13075" ht="15" customHeight="1"/>
    <row r="13076" ht="15" customHeight="1"/>
    <row r="13077" ht="15" customHeight="1"/>
    <row r="13078" ht="15" customHeight="1"/>
    <row r="13079" ht="15" customHeight="1"/>
    <row r="13080" ht="15" customHeight="1"/>
    <row r="13081" ht="15" customHeight="1"/>
    <row r="13082" ht="15" customHeight="1"/>
    <row r="13083" ht="15" customHeight="1"/>
    <row r="13084" ht="15" customHeight="1"/>
    <row r="13085" ht="15" customHeight="1"/>
    <row r="13086" ht="15" customHeight="1"/>
    <row r="13087" ht="15" customHeight="1"/>
    <row r="13088" ht="15" customHeight="1"/>
    <row r="13089" ht="15" customHeight="1"/>
    <row r="13090" ht="15" customHeight="1"/>
    <row r="13091" ht="15" customHeight="1"/>
    <row r="13092" ht="15" customHeight="1"/>
    <row r="13093" ht="15" customHeight="1"/>
    <row r="13094" ht="15" customHeight="1"/>
    <row r="13095" ht="15" customHeight="1"/>
    <row r="13096" ht="15" customHeight="1"/>
    <row r="13097" ht="15" customHeight="1"/>
    <row r="13098" ht="15" customHeight="1"/>
    <row r="13099" ht="15" customHeight="1"/>
    <row r="13100" ht="15" customHeight="1"/>
    <row r="13101" ht="15" customHeight="1"/>
    <row r="13102" ht="15" customHeight="1"/>
    <row r="13103" ht="15" customHeight="1"/>
    <row r="13104" ht="15" customHeight="1"/>
    <row r="13105" ht="15" customHeight="1"/>
    <row r="13106" ht="15" customHeight="1"/>
    <row r="13107" ht="15" customHeight="1"/>
    <row r="13108" ht="15" customHeight="1"/>
    <row r="13109" ht="15" customHeight="1"/>
    <row r="13110" ht="15" customHeight="1"/>
    <row r="13111" ht="15" customHeight="1"/>
    <row r="13112" ht="15" customHeight="1"/>
    <row r="13113" ht="15" customHeight="1"/>
    <row r="13114" ht="15" customHeight="1"/>
    <row r="13115" ht="15" customHeight="1"/>
    <row r="13116" ht="15" customHeight="1"/>
    <row r="13117" ht="15" customHeight="1"/>
    <row r="13118" ht="15" customHeight="1"/>
    <row r="13119" ht="15" customHeight="1"/>
    <row r="13120" ht="15" customHeight="1"/>
    <row r="13121" ht="15" customHeight="1"/>
    <row r="13122" ht="15" customHeight="1"/>
    <row r="13123" ht="15" customHeight="1"/>
    <row r="13124" ht="15" customHeight="1"/>
    <row r="13125" ht="15" customHeight="1"/>
    <row r="13126" ht="15" customHeight="1"/>
    <row r="13127" ht="15" customHeight="1"/>
    <row r="13128" ht="15" customHeight="1"/>
    <row r="13129" ht="15" customHeight="1"/>
    <row r="13130" ht="15" customHeight="1"/>
    <row r="13131" ht="15" customHeight="1"/>
    <row r="13132" ht="15" customHeight="1"/>
    <row r="13133" ht="15" customHeight="1"/>
    <row r="13134" ht="15" customHeight="1"/>
    <row r="13135" ht="15" customHeight="1"/>
    <row r="13136" ht="15" customHeight="1"/>
    <row r="13137" ht="15" customHeight="1"/>
    <row r="13138" ht="15" customHeight="1"/>
    <row r="13139" ht="15" customHeight="1"/>
    <row r="13140" ht="15" customHeight="1"/>
    <row r="13141" ht="15" customHeight="1"/>
    <row r="13142" ht="15" customHeight="1"/>
    <row r="13143" ht="15" customHeight="1"/>
    <row r="13144" ht="15" customHeight="1"/>
    <row r="13145" ht="15" customHeight="1"/>
    <row r="13146" ht="15" customHeight="1"/>
    <row r="13147" ht="15" customHeight="1"/>
    <row r="13148" ht="15" customHeight="1"/>
    <row r="13149" ht="15" customHeight="1"/>
    <row r="13150" ht="15" customHeight="1"/>
    <row r="13151" ht="15" customHeight="1"/>
    <row r="13152" ht="15" customHeight="1"/>
    <row r="13153" ht="15" customHeight="1"/>
    <row r="13154" ht="15" customHeight="1"/>
    <row r="13155" ht="15" customHeight="1"/>
    <row r="13156" ht="15" customHeight="1"/>
    <row r="13157" ht="15" customHeight="1"/>
    <row r="13158" ht="15" customHeight="1"/>
    <row r="13159" ht="15" customHeight="1"/>
    <row r="13160" ht="15" customHeight="1"/>
    <row r="13161" ht="15" customHeight="1"/>
    <row r="13162" ht="15" customHeight="1"/>
    <row r="13163" ht="15" customHeight="1"/>
    <row r="13164" ht="15" customHeight="1"/>
    <row r="13165" ht="15" customHeight="1"/>
    <row r="13166" ht="15" customHeight="1"/>
    <row r="13167" ht="15" customHeight="1"/>
    <row r="13168" ht="15" customHeight="1"/>
    <row r="13169" ht="15" customHeight="1"/>
    <row r="13170" ht="15" customHeight="1"/>
    <row r="13171" ht="15" customHeight="1"/>
    <row r="13172" ht="15" customHeight="1"/>
    <row r="13173" ht="15" customHeight="1"/>
    <row r="13174" ht="15" customHeight="1"/>
    <row r="13175" ht="15" customHeight="1"/>
    <row r="13176" ht="15" customHeight="1"/>
    <row r="13177" ht="15" customHeight="1"/>
    <row r="13178" ht="15" customHeight="1"/>
    <row r="13179" ht="15" customHeight="1"/>
    <row r="13180" ht="15" customHeight="1"/>
    <row r="13181" ht="15" customHeight="1"/>
    <row r="13182" ht="15" customHeight="1"/>
    <row r="13183" ht="15" customHeight="1"/>
    <row r="13184" ht="15" customHeight="1"/>
    <row r="13185" ht="15" customHeight="1"/>
    <row r="13186" ht="15" customHeight="1"/>
    <row r="13187" ht="15" customHeight="1"/>
    <row r="13188" ht="15" customHeight="1"/>
    <row r="13189" ht="15" customHeight="1"/>
    <row r="13190" ht="15" customHeight="1"/>
    <row r="13191" ht="15" customHeight="1"/>
    <row r="13192" ht="15" customHeight="1"/>
    <row r="13193" ht="15" customHeight="1"/>
    <row r="13194" ht="15" customHeight="1"/>
    <row r="13195" ht="15" customHeight="1"/>
    <row r="13196" ht="15" customHeight="1"/>
    <row r="13197" ht="15" customHeight="1"/>
    <row r="13198" ht="15" customHeight="1"/>
    <row r="13199" ht="15" customHeight="1"/>
    <row r="13200" ht="15" customHeight="1"/>
    <row r="13201" ht="15" customHeight="1"/>
    <row r="13202" ht="15" customHeight="1"/>
    <row r="13203" ht="15" customHeight="1"/>
    <row r="13204" ht="15" customHeight="1"/>
    <row r="13205" ht="15" customHeight="1"/>
    <row r="13206" ht="15" customHeight="1"/>
    <row r="13207" ht="15" customHeight="1"/>
    <row r="13208" ht="15" customHeight="1"/>
    <row r="13209" ht="15" customHeight="1"/>
    <row r="13210" ht="15" customHeight="1"/>
    <row r="13211" ht="15" customHeight="1"/>
    <row r="13212" ht="15" customHeight="1"/>
    <row r="13213" ht="15" customHeight="1"/>
    <row r="13214" ht="15" customHeight="1"/>
    <row r="13215" ht="15" customHeight="1"/>
    <row r="13216" ht="15" customHeight="1"/>
    <row r="13217" ht="15" customHeight="1"/>
    <row r="13218" ht="15" customHeight="1"/>
    <row r="13219" ht="15" customHeight="1"/>
    <row r="13220" ht="15" customHeight="1"/>
    <row r="13221" ht="15" customHeight="1"/>
    <row r="13222" ht="15" customHeight="1"/>
    <row r="13223" ht="15" customHeight="1"/>
    <row r="13224" ht="15" customHeight="1"/>
    <row r="13225" ht="15" customHeight="1"/>
    <row r="13226" ht="15" customHeight="1"/>
    <row r="13227" ht="15" customHeight="1"/>
    <row r="13228" ht="15" customHeight="1"/>
    <row r="13229" ht="15" customHeight="1"/>
    <row r="13230" ht="15" customHeight="1"/>
    <row r="13231" ht="15" customHeight="1"/>
    <row r="13232" ht="15" customHeight="1"/>
    <row r="13233" ht="15" customHeight="1"/>
    <row r="13234" ht="15" customHeight="1"/>
    <row r="13235" ht="15" customHeight="1"/>
    <row r="13236" ht="15" customHeight="1"/>
    <row r="13237" ht="15" customHeight="1"/>
    <row r="13238" ht="15" customHeight="1"/>
    <row r="13239" ht="15" customHeight="1"/>
    <row r="13240" ht="15" customHeight="1"/>
    <row r="13241" ht="15" customHeight="1"/>
    <row r="13242" ht="15" customHeight="1"/>
    <row r="13243" ht="15" customHeight="1"/>
    <row r="13244" ht="15" customHeight="1"/>
    <row r="13245" ht="15" customHeight="1"/>
    <row r="13246" ht="15" customHeight="1"/>
    <row r="13247" ht="15" customHeight="1"/>
    <row r="13248" ht="15" customHeight="1"/>
    <row r="13249" ht="15" customHeight="1"/>
    <row r="13250" ht="15" customHeight="1"/>
    <row r="13251" ht="15" customHeight="1"/>
    <row r="13252" ht="15" customHeight="1"/>
    <row r="13253" ht="15" customHeight="1"/>
    <row r="13254" ht="15" customHeight="1"/>
    <row r="13255" ht="15" customHeight="1"/>
    <row r="13256" ht="15" customHeight="1"/>
    <row r="13257" ht="15" customHeight="1"/>
    <row r="13258" ht="15" customHeight="1"/>
    <row r="13259" ht="15" customHeight="1"/>
    <row r="13260" ht="15" customHeight="1"/>
    <row r="13261" ht="15" customHeight="1"/>
    <row r="13262" ht="15" customHeight="1"/>
    <row r="13263" ht="15" customHeight="1"/>
    <row r="13264" ht="15" customHeight="1"/>
    <row r="13265" ht="15" customHeight="1"/>
    <row r="13266" ht="15" customHeight="1"/>
    <row r="13267" ht="15" customHeight="1"/>
    <row r="13268" ht="15" customHeight="1"/>
    <row r="13269" ht="15" customHeight="1"/>
    <row r="13270" ht="15" customHeight="1"/>
    <row r="13271" ht="15" customHeight="1"/>
    <row r="13272" ht="15" customHeight="1"/>
    <row r="13273" ht="15" customHeight="1"/>
    <row r="13274" ht="15" customHeight="1"/>
    <row r="13275" ht="15" customHeight="1"/>
    <row r="13276" ht="15" customHeight="1"/>
    <row r="13277" ht="15" customHeight="1"/>
    <row r="13278" ht="15" customHeight="1"/>
    <row r="13279" ht="15" customHeight="1"/>
    <row r="13280" ht="15" customHeight="1"/>
    <row r="13281" ht="15" customHeight="1"/>
    <row r="13282" ht="15" customHeight="1"/>
    <row r="13283" ht="15" customHeight="1"/>
    <row r="13284" ht="15" customHeight="1"/>
    <row r="13285" ht="15" customHeight="1"/>
    <row r="13286" ht="15" customHeight="1"/>
    <row r="13287" ht="15" customHeight="1"/>
    <row r="13288" ht="15" customHeight="1"/>
    <row r="13289" ht="15" customHeight="1"/>
    <row r="13290" ht="15" customHeight="1"/>
    <row r="13291" ht="15" customHeight="1"/>
    <row r="13292" ht="15" customHeight="1"/>
    <row r="13293" ht="15" customHeight="1"/>
    <row r="13294" ht="15" customHeight="1"/>
    <row r="13295" ht="15" customHeight="1"/>
    <row r="13296" ht="15" customHeight="1"/>
    <row r="13297" ht="15" customHeight="1"/>
    <row r="13298" ht="15" customHeight="1"/>
    <row r="13299" ht="15" customHeight="1"/>
    <row r="13300" ht="15" customHeight="1"/>
    <row r="13301" ht="15" customHeight="1"/>
    <row r="13302" ht="15" customHeight="1"/>
    <row r="13303" ht="15" customHeight="1"/>
    <row r="13304" ht="15" customHeight="1"/>
    <row r="13305" ht="15" customHeight="1"/>
    <row r="13306" ht="15" customHeight="1"/>
    <row r="13307" ht="15" customHeight="1"/>
    <row r="13308" ht="15" customHeight="1"/>
    <row r="13309" ht="15" customHeight="1"/>
    <row r="13310" ht="15" customHeight="1"/>
    <row r="13311" ht="15" customHeight="1"/>
    <row r="13312" ht="15" customHeight="1"/>
    <row r="13313" ht="15" customHeight="1"/>
    <row r="13314" ht="15" customHeight="1"/>
    <row r="13315" ht="15" customHeight="1"/>
    <row r="13316" ht="15" customHeight="1"/>
    <row r="13317" ht="15" customHeight="1"/>
    <row r="13318" ht="15" customHeight="1"/>
    <row r="13319" ht="15" customHeight="1"/>
    <row r="13320" ht="15" customHeight="1"/>
    <row r="13321" ht="15" customHeight="1"/>
    <row r="13322" ht="15" customHeight="1"/>
    <row r="13323" ht="15" customHeight="1"/>
    <row r="13324" ht="15" customHeight="1"/>
    <row r="13325" ht="15" customHeight="1"/>
    <row r="13326" ht="15" customHeight="1"/>
    <row r="13327" ht="15" customHeight="1"/>
    <row r="13328" ht="15" customHeight="1"/>
    <row r="13329" ht="15" customHeight="1"/>
    <row r="13330" ht="15" customHeight="1"/>
    <row r="13331" ht="15" customHeight="1"/>
    <row r="13332" ht="15" customHeight="1"/>
    <row r="13333" ht="15" customHeight="1"/>
    <row r="13334" ht="15" customHeight="1"/>
    <row r="13335" ht="15" customHeight="1"/>
    <row r="13336" ht="15" customHeight="1"/>
    <row r="13337" ht="15" customHeight="1"/>
    <row r="13338" ht="15" customHeight="1"/>
    <row r="13339" ht="15" customHeight="1"/>
    <row r="13340" ht="15" customHeight="1"/>
    <row r="13341" ht="15" customHeight="1"/>
    <row r="13342" ht="15" customHeight="1"/>
    <row r="13343" ht="15" customHeight="1"/>
    <row r="13344" ht="15" customHeight="1"/>
    <row r="13345" ht="15" customHeight="1"/>
    <row r="13346" ht="15" customHeight="1"/>
    <row r="13347" ht="15" customHeight="1"/>
    <row r="13348" ht="15" customHeight="1"/>
    <row r="13349" ht="15" customHeight="1"/>
    <row r="13350" ht="15" customHeight="1"/>
    <row r="13351" ht="15" customHeight="1"/>
    <row r="13352" ht="15" customHeight="1"/>
    <row r="13353" ht="15" customHeight="1"/>
    <row r="13354" ht="15" customHeight="1"/>
    <row r="13355" ht="15" customHeight="1"/>
    <row r="13356" ht="15" customHeight="1"/>
    <row r="13357" ht="15" customHeight="1"/>
    <row r="13358" ht="15" customHeight="1"/>
    <row r="13359" ht="15" customHeight="1"/>
    <row r="13360" ht="15" customHeight="1"/>
    <row r="13361" ht="15" customHeight="1"/>
    <row r="13362" ht="15" customHeight="1"/>
    <row r="13363" ht="15" customHeight="1"/>
    <row r="13364" ht="15" customHeight="1"/>
    <row r="13365" ht="15" customHeight="1"/>
    <row r="13366" ht="15" customHeight="1"/>
    <row r="13367" ht="15" customHeight="1"/>
    <row r="13368" ht="15" customHeight="1"/>
    <row r="13369" ht="15" customHeight="1"/>
    <row r="13370" ht="15" customHeight="1"/>
    <row r="13371" ht="15" customHeight="1"/>
    <row r="13372" ht="15" customHeight="1"/>
    <row r="13373" ht="15" customHeight="1"/>
    <row r="13374" ht="15" customHeight="1"/>
    <row r="13375" ht="15" customHeight="1"/>
    <row r="13376" ht="15" customHeight="1"/>
    <row r="13377" ht="15" customHeight="1"/>
    <row r="13378" ht="15" customHeight="1"/>
    <row r="13379" ht="15" customHeight="1"/>
    <row r="13380" ht="15" customHeight="1"/>
    <row r="13381" ht="15" customHeight="1"/>
    <row r="13382" ht="15" customHeight="1"/>
    <row r="13383" ht="15" customHeight="1"/>
    <row r="13384" ht="15" customHeight="1"/>
    <row r="13385" ht="15" customHeight="1"/>
    <row r="13386" ht="15" customHeight="1"/>
    <row r="13387" ht="15" customHeight="1"/>
    <row r="13388" ht="15" customHeight="1"/>
    <row r="13389" ht="15" customHeight="1"/>
    <row r="13390" ht="15" customHeight="1"/>
    <row r="13391" ht="15" customHeight="1"/>
    <row r="13392" ht="15" customHeight="1"/>
    <row r="13393" ht="15" customHeight="1"/>
    <row r="13394" ht="15" customHeight="1"/>
    <row r="13395" ht="15" customHeight="1"/>
    <row r="13396" ht="15" customHeight="1"/>
    <row r="13397" ht="15" customHeight="1"/>
    <row r="13398" ht="15" customHeight="1"/>
    <row r="13399" ht="15" customHeight="1"/>
    <row r="13400" ht="15" customHeight="1"/>
    <row r="13401" ht="15" customHeight="1"/>
    <row r="13402" ht="15" customHeight="1"/>
    <row r="13403" ht="15" customHeight="1"/>
    <row r="13404" ht="15" customHeight="1"/>
    <row r="13405" ht="15" customHeight="1"/>
    <row r="13406" ht="15" customHeight="1"/>
    <row r="13407" ht="15" customHeight="1"/>
    <row r="13408" ht="15" customHeight="1"/>
    <row r="13409" ht="15" customHeight="1"/>
    <row r="13410" ht="15" customHeight="1"/>
    <row r="13411" ht="15" customHeight="1"/>
    <row r="13412" ht="15" customHeight="1"/>
    <row r="13413" ht="15" customHeight="1"/>
    <row r="13414" ht="15" customHeight="1"/>
    <row r="13415" ht="15" customHeight="1"/>
    <row r="13416" ht="15" customHeight="1"/>
    <row r="13417" ht="15" customHeight="1"/>
    <row r="13418" ht="15" customHeight="1"/>
    <row r="13419" ht="15" customHeight="1"/>
    <row r="13420" ht="15" customHeight="1"/>
    <row r="13421" ht="15" customHeight="1"/>
    <row r="13422" ht="15" customHeight="1"/>
    <row r="13423" ht="15" customHeight="1"/>
    <row r="13424" ht="15" customHeight="1"/>
    <row r="13425" ht="15" customHeight="1"/>
    <row r="13426" ht="15" customHeight="1"/>
    <row r="13427" ht="15" customHeight="1"/>
    <row r="13428" ht="15" customHeight="1"/>
    <row r="13429" ht="15" customHeight="1"/>
    <row r="13430" ht="15" customHeight="1"/>
    <row r="13431" ht="15" customHeight="1"/>
    <row r="13432" ht="15" customHeight="1"/>
    <row r="13433" ht="15" customHeight="1"/>
    <row r="13434" ht="15" customHeight="1"/>
    <row r="13435" ht="15" customHeight="1"/>
    <row r="13436" ht="15" customHeight="1"/>
    <row r="13437" ht="15" customHeight="1"/>
    <row r="13438" ht="15" customHeight="1"/>
    <row r="13439" ht="15" customHeight="1"/>
    <row r="13440" ht="15" customHeight="1"/>
    <row r="13441" ht="15" customHeight="1"/>
    <row r="13442" ht="15" customHeight="1"/>
    <row r="13443" ht="15" customHeight="1"/>
    <row r="13444" ht="15" customHeight="1"/>
    <row r="13445" ht="15" customHeight="1"/>
    <row r="13446" ht="15" customHeight="1"/>
    <row r="13447" ht="15" customHeight="1"/>
    <row r="13448" ht="15" customHeight="1"/>
    <row r="13449" ht="15" customHeight="1"/>
    <row r="13450" ht="15" customHeight="1"/>
    <row r="13451" ht="15" customHeight="1"/>
    <row r="13452" ht="15" customHeight="1"/>
    <row r="13453" ht="15" customHeight="1"/>
    <row r="13454" ht="15" customHeight="1"/>
    <row r="13455" ht="15" customHeight="1"/>
    <row r="13456" ht="15" customHeight="1"/>
    <row r="13457" ht="15" customHeight="1"/>
    <row r="13458" ht="15" customHeight="1"/>
    <row r="13459" ht="15" customHeight="1"/>
    <row r="13460" ht="15" customHeight="1"/>
    <row r="13461" ht="15" customHeight="1"/>
    <row r="13462" ht="15" customHeight="1"/>
    <row r="13463" ht="15" customHeight="1"/>
    <row r="13464" ht="15" customHeight="1"/>
    <row r="13465" ht="15" customHeight="1"/>
    <row r="13466" ht="15" customHeight="1"/>
    <row r="13467" ht="15" customHeight="1"/>
    <row r="13468" ht="15" customHeight="1"/>
    <row r="13469" ht="15" customHeight="1"/>
    <row r="13470" ht="15" customHeight="1"/>
    <row r="13471" ht="15" customHeight="1"/>
    <row r="13472" ht="15" customHeight="1"/>
    <row r="13473" ht="15" customHeight="1"/>
    <row r="13474" ht="15" customHeight="1"/>
    <row r="13475" ht="15" customHeight="1"/>
    <row r="13476" ht="15" customHeight="1"/>
    <row r="13477" ht="15" customHeight="1"/>
    <row r="13478" ht="15" customHeight="1"/>
    <row r="13479" ht="15" customHeight="1"/>
    <row r="13480" ht="15" customHeight="1"/>
    <row r="13481" ht="15" customHeight="1"/>
    <row r="13482" ht="15" customHeight="1"/>
    <row r="13483" ht="15" customHeight="1"/>
    <row r="13484" ht="15" customHeight="1"/>
    <row r="13485" ht="15" customHeight="1"/>
    <row r="13486" ht="15" customHeight="1"/>
    <row r="13487" ht="15" customHeight="1"/>
    <row r="13488" ht="15" customHeight="1"/>
    <row r="13489" ht="15" customHeight="1"/>
    <row r="13490" ht="15" customHeight="1"/>
    <row r="13491" ht="15" customHeight="1"/>
    <row r="13492" ht="15" customHeight="1"/>
    <row r="13493" ht="15" customHeight="1"/>
    <row r="13494" ht="15" customHeight="1"/>
    <row r="13495" ht="15" customHeight="1"/>
    <row r="13496" ht="15" customHeight="1"/>
    <row r="13497" ht="15" customHeight="1"/>
    <row r="13498" ht="15" customHeight="1"/>
    <row r="13499" ht="15" customHeight="1"/>
    <row r="13500" ht="15" customHeight="1"/>
    <row r="13501" ht="15" customHeight="1"/>
    <row r="13502" ht="15" customHeight="1"/>
    <row r="13503" ht="15" customHeight="1"/>
    <row r="13504" ht="15" customHeight="1"/>
    <row r="13505" ht="15" customHeight="1"/>
    <row r="13506" ht="15" customHeight="1"/>
    <row r="13507" ht="15" customHeight="1"/>
    <row r="13508" ht="15" customHeight="1"/>
    <row r="13509" ht="15" customHeight="1"/>
    <row r="13510" ht="15" customHeight="1"/>
    <row r="13511" ht="15" customHeight="1"/>
    <row r="13512" ht="15" customHeight="1"/>
    <row r="13513" ht="15" customHeight="1"/>
    <row r="13514" ht="15" customHeight="1"/>
    <row r="13515" ht="15" customHeight="1"/>
    <row r="13516" ht="15" customHeight="1"/>
    <row r="13517" ht="15" customHeight="1"/>
    <row r="13518" ht="15" customHeight="1"/>
    <row r="13519" ht="15" customHeight="1"/>
    <row r="13520" ht="15" customHeight="1"/>
    <row r="13521" ht="15" customHeight="1"/>
    <row r="13522" ht="15" customHeight="1"/>
    <row r="13523" ht="15" customHeight="1"/>
    <row r="13524" ht="15" customHeight="1"/>
    <row r="13525" ht="15" customHeight="1"/>
    <row r="13526" ht="15" customHeight="1"/>
    <row r="13527" ht="15" customHeight="1"/>
    <row r="13528" ht="15" customHeight="1"/>
    <row r="13529" ht="15" customHeight="1"/>
    <row r="13530" ht="15" customHeight="1"/>
    <row r="13531" ht="15" customHeight="1"/>
    <row r="13532" ht="15" customHeight="1"/>
    <row r="13533" ht="15" customHeight="1"/>
    <row r="13534" ht="15" customHeight="1"/>
    <row r="13535" ht="15" customHeight="1"/>
    <row r="13536" ht="15" customHeight="1"/>
    <row r="13537" ht="15" customHeight="1"/>
    <row r="13538" ht="15" customHeight="1"/>
    <row r="13539" ht="15" customHeight="1"/>
    <row r="13540" ht="15" customHeight="1"/>
    <row r="13541" ht="15" customHeight="1"/>
    <row r="13542" ht="15" customHeight="1"/>
    <row r="13543" ht="15" customHeight="1"/>
    <row r="13544" ht="15" customHeight="1"/>
    <row r="13545" ht="15" customHeight="1"/>
    <row r="13546" ht="15" customHeight="1"/>
    <row r="13547" ht="15" customHeight="1"/>
    <row r="13548" ht="15" customHeight="1"/>
    <row r="13549" ht="15" customHeight="1"/>
    <row r="13550" ht="15" customHeight="1"/>
    <row r="13551" ht="15" customHeight="1"/>
    <row r="13552" ht="15" customHeight="1"/>
    <row r="13553" ht="15" customHeight="1"/>
    <row r="13554" ht="15" customHeight="1"/>
    <row r="13555" ht="15" customHeight="1"/>
    <row r="13556" ht="15" customHeight="1"/>
    <row r="13557" ht="15" customHeight="1"/>
    <row r="13558" ht="15" customHeight="1"/>
    <row r="13559" ht="15" customHeight="1"/>
    <row r="13560" ht="15" customHeight="1"/>
    <row r="13561" ht="15" customHeight="1"/>
    <row r="13562" ht="15" customHeight="1"/>
    <row r="13563" ht="15" customHeight="1"/>
    <row r="13564" ht="15" customHeight="1"/>
    <row r="13565" ht="15" customHeight="1"/>
    <row r="13566" ht="15" customHeight="1"/>
    <row r="13567" ht="15" customHeight="1"/>
    <row r="13568" ht="15" customHeight="1"/>
    <row r="13569" ht="15" customHeight="1"/>
    <row r="13570" ht="15" customHeight="1"/>
    <row r="13571" ht="15" customHeight="1"/>
    <row r="13572" ht="15" customHeight="1"/>
    <row r="13573" ht="15" customHeight="1"/>
    <row r="13574" ht="15" customHeight="1"/>
    <row r="13575" ht="15" customHeight="1"/>
    <row r="13576" ht="15" customHeight="1"/>
    <row r="13577" ht="15" customHeight="1"/>
    <row r="13578" ht="15" customHeight="1"/>
    <row r="13579" ht="15" customHeight="1"/>
    <row r="13580" ht="15" customHeight="1"/>
    <row r="13581" ht="15" customHeight="1"/>
    <row r="13582" ht="15" customHeight="1"/>
    <row r="13583" ht="15" customHeight="1"/>
    <row r="13584" ht="15" customHeight="1"/>
    <row r="13585" ht="15" customHeight="1"/>
    <row r="13586" ht="15" customHeight="1"/>
    <row r="13587" ht="15" customHeight="1"/>
    <row r="13588" ht="15" customHeight="1"/>
    <row r="13589" ht="15" customHeight="1"/>
    <row r="13590" ht="15" customHeight="1"/>
    <row r="13591" ht="15" customHeight="1"/>
    <row r="13592" ht="15" customHeight="1"/>
    <row r="13593" ht="15" customHeight="1"/>
    <row r="13594" ht="15" customHeight="1"/>
    <row r="13595" ht="15" customHeight="1"/>
    <row r="13596" ht="15" customHeight="1"/>
    <row r="13597" ht="15" customHeight="1"/>
    <row r="13598" ht="15" customHeight="1"/>
    <row r="13599" ht="15" customHeight="1"/>
    <row r="13600" ht="15" customHeight="1"/>
    <row r="13601" ht="15" customHeight="1"/>
    <row r="13602" ht="15" customHeight="1"/>
    <row r="13603" ht="15" customHeight="1"/>
    <row r="13604" ht="15" customHeight="1"/>
    <row r="13605" ht="15" customHeight="1"/>
    <row r="13606" ht="15" customHeight="1"/>
    <row r="13607" ht="15" customHeight="1"/>
    <row r="13608" ht="15" customHeight="1"/>
    <row r="13609" ht="15" customHeight="1"/>
    <row r="13610" ht="15" customHeight="1"/>
    <row r="13611" ht="15" customHeight="1"/>
    <row r="13612" ht="15" customHeight="1"/>
    <row r="13613" ht="15" customHeight="1"/>
    <row r="13614" ht="15" customHeight="1"/>
    <row r="13615" ht="15" customHeight="1"/>
    <row r="13616" ht="15" customHeight="1"/>
    <row r="13617" ht="15" customHeight="1"/>
    <row r="13618" ht="15" customHeight="1"/>
    <row r="13619" ht="15" customHeight="1"/>
    <row r="13620" ht="15" customHeight="1"/>
    <row r="13621" ht="15" customHeight="1"/>
    <row r="13622" ht="15" customHeight="1"/>
    <row r="13623" ht="15" customHeight="1"/>
    <row r="13624" ht="15" customHeight="1"/>
    <row r="13625" ht="15" customHeight="1"/>
    <row r="13626" ht="15" customHeight="1"/>
    <row r="13627" ht="15" customHeight="1"/>
    <row r="13628" ht="15" customHeight="1"/>
    <row r="13629" ht="15" customHeight="1"/>
    <row r="13630" ht="15" customHeight="1"/>
    <row r="13631" ht="15" customHeight="1"/>
    <row r="13632" ht="15" customHeight="1"/>
    <row r="13633" ht="15" customHeight="1"/>
    <row r="13634" ht="15" customHeight="1"/>
    <row r="13635" ht="15" customHeight="1"/>
    <row r="13636" ht="15" customHeight="1"/>
    <row r="13637" ht="15" customHeight="1"/>
    <row r="13638" ht="15" customHeight="1"/>
    <row r="13639" ht="15" customHeight="1"/>
    <row r="13640" ht="15" customHeight="1"/>
    <row r="13641" ht="15" customHeight="1"/>
    <row r="13642" ht="15" customHeight="1"/>
    <row r="13643" ht="15" customHeight="1"/>
    <row r="13644" ht="15" customHeight="1"/>
    <row r="13645" ht="15" customHeight="1"/>
    <row r="13646" ht="15" customHeight="1"/>
    <row r="13647" ht="15" customHeight="1"/>
    <row r="13648" ht="15" customHeight="1"/>
    <row r="13649" ht="15" customHeight="1"/>
    <row r="13650" ht="15" customHeight="1"/>
    <row r="13651" ht="15" customHeight="1"/>
    <row r="13652" ht="15" customHeight="1"/>
    <row r="13653" ht="15" customHeight="1"/>
    <row r="13654" ht="15" customHeight="1"/>
    <row r="13655" ht="15" customHeight="1"/>
    <row r="13656" ht="15" customHeight="1"/>
    <row r="13657" ht="15" customHeight="1"/>
    <row r="13658" ht="15" customHeight="1"/>
    <row r="13659" ht="15" customHeight="1"/>
    <row r="13660" ht="15" customHeight="1"/>
    <row r="13661" ht="15" customHeight="1"/>
    <row r="13662" ht="15" customHeight="1"/>
    <row r="13663" ht="15" customHeight="1"/>
    <row r="13664" ht="15" customHeight="1"/>
    <row r="13665" ht="15" customHeight="1"/>
    <row r="13666" ht="15" customHeight="1"/>
    <row r="13667" ht="15" customHeight="1"/>
    <row r="13668" ht="15" customHeight="1"/>
    <row r="13669" ht="15" customHeight="1"/>
    <row r="13670" ht="15" customHeight="1"/>
    <row r="13671" ht="15" customHeight="1"/>
    <row r="13672" ht="15" customHeight="1"/>
    <row r="13673" ht="15" customHeight="1"/>
    <row r="13674" ht="15" customHeight="1"/>
    <row r="13675" ht="15" customHeight="1"/>
    <row r="13676" ht="15" customHeight="1"/>
    <row r="13677" ht="15" customHeight="1"/>
    <row r="13678" ht="15" customHeight="1"/>
    <row r="13679" ht="15" customHeight="1"/>
    <row r="13680" ht="15" customHeight="1"/>
    <row r="13681" ht="15" customHeight="1"/>
    <row r="13682" ht="15" customHeight="1"/>
    <row r="13683" ht="15" customHeight="1"/>
    <row r="13684" ht="15" customHeight="1"/>
    <row r="13685" ht="15" customHeight="1"/>
    <row r="13686" ht="15" customHeight="1"/>
    <row r="13687" ht="15" customHeight="1"/>
    <row r="13688" ht="15" customHeight="1"/>
    <row r="13689" ht="15" customHeight="1"/>
    <row r="13690" ht="15" customHeight="1"/>
    <row r="13691" ht="15" customHeight="1"/>
    <row r="13692" ht="15" customHeight="1"/>
    <row r="13693" ht="15" customHeight="1"/>
    <row r="13694" ht="15" customHeight="1"/>
    <row r="13695" ht="15" customHeight="1"/>
    <row r="13696" ht="15" customHeight="1"/>
    <row r="13697" ht="15" customHeight="1"/>
    <row r="13698" ht="15" customHeight="1"/>
    <row r="13699" ht="15" customHeight="1"/>
    <row r="13700" ht="15" customHeight="1"/>
    <row r="13701" ht="15" customHeight="1"/>
    <row r="13702" ht="15" customHeight="1"/>
    <row r="13703" ht="15" customHeight="1"/>
    <row r="13704" ht="15" customHeight="1"/>
    <row r="13705" ht="15" customHeight="1"/>
    <row r="13706" ht="15" customHeight="1"/>
    <row r="13707" ht="15" customHeight="1"/>
    <row r="13708" ht="15" customHeight="1"/>
    <row r="13709" ht="15" customHeight="1"/>
    <row r="13710" ht="15" customHeight="1"/>
    <row r="13711" ht="15" customHeight="1"/>
    <row r="13712" ht="15" customHeight="1"/>
    <row r="13713" ht="15" customHeight="1"/>
    <row r="13714" ht="15" customHeight="1"/>
    <row r="13715" ht="15" customHeight="1"/>
    <row r="13716" ht="15" customHeight="1"/>
    <row r="13717" ht="15" customHeight="1"/>
    <row r="13718" ht="15" customHeight="1"/>
    <row r="13719" ht="15" customHeight="1"/>
    <row r="13720" ht="15" customHeight="1"/>
    <row r="13721" ht="15" customHeight="1"/>
    <row r="13722" ht="15" customHeight="1"/>
    <row r="13723" ht="15" customHeight="1"/>
    <row r="13724" ht="15" customHeight="1"/>
    <row r="13725" ht="15" customHeight="1"/>
    <row r="13726" ht="15" customHeight="1"/>
    <row r="13727" ht="15" customHeight="1"/>
    <row r="13728" ht="15" customHeight="1"/>
    <row r="13729" ht="15" customHeight="1"/>
    <row r="13730" ht="15" customHeight="1"/>
    <row r="13731" ht="15" customHeight="1"/>
    <row r="13732" ht="15" customHeight="1"/>
    <row r="13733" ht="15" customHeight="1"/>
    <row r="13734" ht="15" customHeight="1"/>
    <row r="13735" ht="15" customHeight="1"/>
    <row r="13736" ht="15" customHeight="1"/>
    <row r="13737" ht="15" customHeight="1"/>
    <row r="13738" ht="15" customHeight="1"/>
    <row r="13739" ht="15" customHeight="1"/>
    <row r="13740" ht="15" customHeight="1"/>
    <row r="13741" ht="15" customHeight="1"/>
    <row r="13742" ht="15" customHeight="1"/>
    <row r="13743" ht="15" customHeight="1"/>
    <row r="13744" ht="15" customHeight="1"/>
    <row r="13745" ht="15" customHeight="1"/>
    <row r="13746" ht="15" customHeight="1"/>
    <row r="13747" ht="15" customHeight="1"/>
    <row r="13748" ht="15" customHeight="1"/>
    <row r="13749" ht="15" customHeight="1"/>
    <row r="13750" ht="15" customHeight="1"/>
    <row r="13751" ht="15" customHeight="1"/>
    <row r="13752" ht="15" customHeight="1"/>
    <row r="13753" ht="15" customHeight="1"/>
    <row r="13754" ht="15" customHeight="1"/>
    <row r="13755" ht="15" customHeight="1"/>
    <row r="13756" ht="15" customHeight="1"/>
    <row r="13757" ht="15" customHeight="1"/>
    <row r="13758" ht="15" customHeight="1"/>
    <row r="13759" ht="15" customHeight="1"/>
    <row r="13760" ht="15" customHeight="1"/>
    <row r="13761" ht="15" customHeight="1"/>
    <row r="13762" ht="15" customHeight="1"/>
    <row r="13763" ht="15" customHeight="1"/>
    <row r="13764" ht="15" customHeight="1"/>
    <row r="13765" ht="15" customHeight="1"/>
    <row r="13766" ht="15" customHeight="1"/>
    <row r="13767" ht="15" customHeight="1"/>
    <row r="13768" ht="15" customHeight="1"/>
    <row r="13769" ht="15" customHeight="1"/>
    <row r="13770" ht="15" customHeight="1"/>
    <row r="13771" ht="15" customHeight="1"/>
    <row r="13772" ht="15" customHeight="1"/>
    <row r="13773" ht="15" customHeight="1"/>
    <row r="13774" ht="15" customHeight="1"/>
    <row r="13775" ht="15" customHeight="1"/>
    <row r="13776" ht="15" customHeight="1"/>
    <row r="13777" ht="15" customHeight="1"/>
    <row r="13778" ht="15" customHeight="1"/>
    <row r="13779" ht="15" customHeight="1"/>
    <row r="13780" ht="15" customHeight="1"/>
    <row r="13781" ht="15" customHeight="1"/>
    <row r="13782" ht="15" customHeight="1"/>
    <row r="13783" ht="15" customHeight="1"/>
    <row r="13784" ht="15" customHeight="1"/>
    <row r="13785" ht="15" customHeight="1"/>
    <row r="13786" ht="15" customHeight="1"/>
    <row r="13787" ht="15" customHeight="1"/>
    <row r="13788" ht="15" customHeight="1"/>
    <row r="13789" ht="15" customHeight="1"/>
    <row r="13790" ht="15" customHeight="1"/>
    <row r="13791" ht="15" customHeight="1"/>
    <row r="13792" ht="15" customHeight="1"/>
    <row r="13793" ht="15" customHeight="1"/>
    <row r="13794" ht="15" customHeight="1"/>
    <row r="13795" ht="15" customHeight="1"/>
    <row r="13796" ht="15" customHeight="1"/>
    <row r="13797" ht="15" customHeight="1"/>
    <row r="13798" ht="15" customHeight="1"/>
    <row r="13799" ht="15" customHeight="1"/>
    <row r="13800" ht="15" customHeight="1"/>
    <row r="13801" ht="15" customHeight="1"/>
    <row r="13802" ht="15" customHeight="1"/>
    <row r="13803" ht="15" customHeight="1"/>
    <row r="13804" ht="15" customHeight="1"/>
    <row r="13805" ht="15" customHeight="1"/>
    <row r="13806" ht="15" customHeight="1"/>
    <row r="13807" ht="15" customHeight="1"/>
    <row r="13808" ht="15" customHeight="1"/>
    <row r="13809" ht="15" customHeight="1"/>
    <row r="13810" ht="15" customHeight="1"/>
    <row r="13811" ht="15" customHeight="1"/>
    <row r="13812" ht="15" customHeight="1"/>
    <row r="13813" ht="15" customHeight="1"/>
    <row r="13814" ht="15" customHeight="1"/>
    <row r="13815" ht="15" customHeight="1"/>
    <row r="13816" ht="15" customHeight="1"/>
    <row r="13817" ht="15" customHeight="1"/>
    <row r="13818" ht="15" customHeight="1"/>
    <row r="13819" ht="15" customHeight="1"/>
    <row r="13820" ht="15" customHeight="1"/>
    <row r="13821" ht="15" customHeight="1"/>
    <row r="13822" ht="15" customHeight="1"/>
    <row r="13823" ht="15" customHeight="1"/>
    <row r="13824" ht="15" customHeight="1"/>
    <row r="13825" ht="15" customHeight="1"/>
    <row r="13826" ht="15" customHeight="1"/>
    <row r="13827" ht="15" customHeight="1"/>
    <row r="13828" ht="15" customHeight="1"/>
    <row r="13829" ht="15" customHeight="1"/>
    <row r="13830" ht="15" customHeight="1"/>
    <row r="13831" ht="15" customHeight="1"/>
    <row r="13832" ht="15" customHeight="1"/>
    <row r="13833" ht="15" customHeight="1"/>
    <row r="13834" ht="15" customHeight="1"/>
    <row r="13835" ht="15" customHeight="1"/>
    <row r="13836" ht="15" customHeight="1"/>
    <row r="13837" ht="15" customHeight="1"/>
    <row r="13838" ht="15" customHeight="1"/>
    <row r="13839" ht="15" customHeight="1"/>
    <row r="13840" ht="15" customHeight="1"/>
    <row r="13841" ht="15" customHeight="1"/>
    <row r="13842" ht="15" customHeight="1"/>
    <row r="13843" ht="15" customHeight="1"/>
    <row r="13844" ht="15" customHeight="1"/>
    <row r="13845" ht="15" customHeight="1"/>
    <row r="13846" ht="15" customHeight="1"/>
    <row r="13847" ht="15" customHeight="1"/>
    <row r="13848" ht="15" customHeight="1"/>
    <row r="13849" ht="15" customHeight="1"/>
    <row r="13850" ht="15" customHeight="1"/>
    <row r="13851" ht="15" customHeight="1"/>
    <row r="13852" ht="15" customHeight="1"/>
    <row r="13853" ht="15" customHeight="1"/>
    <row r="13854" ht="15" customHeight="1"/>
    <row r="13855" ht="15" customHeight="1"/>
    <row r="13856" ht="15" customHeight="1"/>
    <row r="13857" ht="15" customHeight="1"/>
    <row r="13858" ht="15" customHeight="1"/>
    <row r="13859" ht="15" customHeight="1"/>
    <row r="13860" ht="15" customHeight="1"/>
    <row r="13861" ht="15" customHeight="1"/>
    <row r="13862" ht="15" customHeight="1"/>
    <row r="13863" ht="15" customHeight="1"/>
    <row r="13864" ht="15" customHeight="1"/>
    <row r="13865" ht="15" customHeight="1"/>
    <row r="13866" ht="15" customHeight="1"/>
    <row r="13867" ht="15" customHeight="1"/>
    <row r="13868" ht="15" customHeight="1"/>
    <row r="13869" ht="15" customHeight="1"/>
    <row r="13870" ht="15" customHeight="1"/>
    <row r="13871" ht="15" customHeight="1"/>
    <row r="13872" ht="15" customHeight="1"/>
    <row r="13873" ht="15" customHeight="1"/>
    <row r="13874" ht="15" customHeight="1"/>
    <row r="13875" ht="15" customHeight="1"/>
    <row r="13876" ht="15" customHeight="1"/>
    <row r="13877" ht="15" customHeight="1"/>
    <row r="13878" ht="15" customHeight="1"/>
    <row r="13879" ht="15" customHeight="1"/>
    <row r="13880" ht="15" customHeight="1"/>
    <row r="13881" ht="15" customHeight="1"/>
    <row r="13882" ht="15" customHeight="1"/>
    <row r="13883" ht="15" customHeight="1"/>
    <row r="13884" ht="15" customHeight="1"/>
    <row r="13885" ht="15" customHeight="1"/>
    <row r="13886" ht="15" customHeight="1"/>
    <row r="13887" ht="15" customHeight="1"/>
    <row r="13888" ht="15" customHeight="1"/>
    <row r="13889" ht="15" customHeight="1"/>
    <row r="13890" ht="15" customHeight="1"/>
    <row r="13891" ht="15" customHeight="1"/>
    <row r="13892" ht="15" customHeight="1"/>
    <row r="13893" ht="15" customHeight="1"/>
    <row r="13894" ht="15" customHeight="1"/>
    <row r="13895" ht="15" customHeight="1"/>
    <row r="13896" ht="15" customHeight="1"/>
    <row r="13897" ht="15" customHeight="1"/>
    <row r="13898" ht="15" customHeight="1"/>
    <row r="13899" ht="15" customHeight="1"/>
    <row r="13900" ht="15" customHeight="1"/>
    <row r="13901" ht="15" customHeight="1"/>
    <row r="13902" ht="15" customHeight="1"/>
    <row r="13903" ht="15" customHeight="1"/>
    <row r="13904" ht="15" customHeight="1"/>
    <row r="13905" ht="15" customHeight="1"/>
    <row r="13906" ht="15" customHeight="1"/>
    <row r="13907" ht="15" customHeight="1"/>
    <row r="13908" ht="15" customHeight="1"/>
    <row r="13909" ht="15" customHeight="1"/>
    <row r="13910" ht="15" customHeight="1"/>
    <row r="13911" ht="15" customHeight="1"/>
    <row r="13912" ht="15" customHeight="1"/>
    <row r="13913" ht="15" customHeight="1"/>
    <row r="13914" ht="15" customHeight="1"/>
    <row r="13915" ht="15" customHeight="1"/>
    <row r="13916" ht="15" customHeight="1"/>
    <row r="13917" ht="15" customHeight="1"/>
    <row r="13918" ht="15" customHeight="1"/>
    <row r="13919" ht="15" customHeight="1"/>
    <row r="13920" ht="15" customHeight="1"/>
    <row r="13921" ht="15" customHeight="1"/>
    <row r="13922" ht="15" customHeight="1"/>
    <row r="13923" ht="15" customHeight="1"/>
    <row r="13924" ht="15" customHeight="1"/>
    <row r="13925" ht="15" customHeight="1"/>
    <row r="13926" ht="15" customHeight="1"/>
    <row r="13927" ht="15" customHeight="1"/>
    <row r="13928" ht="15" customHeight="1"/>
    <row r="13929" ht="15" customHeight="1"/>
    <row r="13930" ht="15" customHeight="1"/>
    <row r="13931" ht="15" customHeight="1"/>
    <row r="13932" ht="15" customHeight="1"/>
    <row r="13933" ht="15" customHeight="1"/>
    <row r="13934" ht="15" customHeight="1"/>
    <row r="13935" ht="15" customHeight="1"/>
    <row r="13936" ht="15" customHeight="1"/>
    <row r="13937" ht="15" customHeight="1"/>
    <row r="13938" ht="15" customHeight="1"/>
    <row r="13939" ht="15" customHeight="1"/>
    <row r="13940" ht="15" customHeight="1"/>
    <row r="13941" ht="15" customHeight="1"/>
    <row r="13942" ht="15" customHeight="1"/>
    <row r="13943" ht="15" customHeight="1"/>
    <row r="13944" ht="15" customHeight="1"/>
    <row r="13945" ht="15" customHeight="1"/>
    <row r="13946" ht="15" customHeight="1"/>
    <row r="13947" ht="15" customHeight="1"/>
    <row r="13948" ht="15" customHeight="1"/>
    <row r="13949" ht="15" customHeight="1"/>
    <row r="13950" ht="15" customHeight="1"/>
    <row r="13951" ht="15" customHeight="1"/>
    <row r="13952" ht="15" customHeight="1"/>
    <row r="13953" ht="15" customHeight="1"/>
    <row r="13954" ht="15" customHeight="1"/>
    <row r="13955" ht="15" customHeight="1"/>
    <row r="13956" ht="15" customHeight="1"/>
    <row r="13957" ht="15" customHeight="1"/>
    <row r="13958" ht="15" customHeight="1"/>
    <row r="13959" ht="15" customHeight="1"/>
    <row r="13960" ht="15" customHeight="1"/>
    <row r="13961" ht="15" customHeight="1"/>
    <row r="13962" ht="15" customHeight="1"/>
    <row r="13963" ht="15" customHeight="1"/>
    <row r="13964" ht="15" customHeight="1"/>
    <row r="13965" ht="15" customHeight="1"/>
    <row r="13966" ht="15" customHeight="1"/>
    <row r="13967" ht="15" customHeight="1"/>
    <row r="13968" ht="15" customHeight="1"/>
    <row r="13969" ht="15" customHeight="1"/>
    <row r="13970" ht="15" customHeight="1"/>
    <row r="13971" ht="15" customHeight="1"/>
    <row r="13972" ht="15" customHeight="1"/>
    <row r="13973" ht="15" customHeight="1"/>
    <row r="13974" ht="15" customHeight="1"/>
    <row r="13975" ht="15" customHeight="1"/>
    <row r="13976" ht="15" customHeight="1"/>
    <row r="13977" ht="15" customHeight="1"/>
    <row r="13978" ht="15" customHeight="1"/>
    <row r="13979" ht="15" customHeight="1"/>
    <row r="13980" ht="15" customHeight="1"/>
    <row r="13981" ht="15" customHeight="1"/>
    <row r="13982" ht="15" customHeight="1"/>
    <row r="13983" ht="15" customHeight="1"/>
    <row r="13984" ht="15" customHeight="1"/>
    <row r="13985" ht="15" customHeight="1"/>
    <row r="13986" ht="15" customHeight="1"/>
    <row r="13987" ht="15" customHeight="1"/>
    <row r="13988" ht="15" customHeight="1"/>
    <row r="13989" ht="15" customHeight="1"/>
    <row r="13990" ht="15" customHeight="1"/>
    <row r="13991" ht="15" customHeight="1"/>
    <row r="13992" ht="15" customHeight="1"/>
    <row r="13993" ht="15" customHeight="1"/>
    <row r="13994" ht="15" customHeight="1"/>
    <row r="13995" ht="15" customHeight="1"/>
    <row r="13996" ht="15" customHeight="1"/>
    <row r="13997" ht="15" customHeight="1"/>
    <row r="13998" ht="15" customHeight="1"/>
    <row r="13999" ht="15" customHeight="1"/>
    <row r="14000" ht="15" customHeight="1"/>
    <row r="14001" ht="15" customHeight="1"/>
    <row r="14002" ht="15" customHeight="1"/>
    <row r="14003" ht="15" customHeight="1"/>
    <row r="14004" ht="15" customHeight="1"/>
    <row r="14005" ht="15" customHeight="1"/>
    <row r="14006" ht="15" customHeight="1"/>
    <row r="14007" ht="15" customHeight="1"/>
    <row r="14008" ht="15" customHeight="1"/>
    <row r="14009" ht="15" customHeight="1"/>
    <row r="14010" ht="15" customHeight="1"/>
    <row r="14011" ht="15" customHeight="1"/>
    <row r="14012" ht="15" customHeight="1"/>
    <row r="14013" ht="15" customHeight="1"/>
    <row r="14014" ht="15" customHeight="1"/>
    <row r="14015" ht="15" customHeight="1"/>
    <row r="14016" ht="15" customHeight="1"/>
    <row r="14017" ht="15" customHeight="1"/>
    <row r="14018" ht="15" customHeight="1"/>
    <row r="14019" ht="15" customHeight="1"/>
    <row r="14020" ht="15" customHeight="1"/>
    <row r="14021" ht="15" customHeight="1"/>
    <row r="14022" ht="15" customHeight="1"/>
    <row r="14023" ht="15" customHeight="1"/>
    <row r="14024" ht="15" customHeight="1"/>
    <row r="14025" ht="15" customHeight="1"/>
    <row r="14026" ht="15" customHeight="1"/>
    <row r="14027" ht="15" customHeight="1"/>
    <row r="14028" ht="15" customHeight="1"/>
    <row r="14029" ht="15" customHeight="1"/>
    <row r="14030" ht="15" customHeight="1"/>
    <row r="14031" ht="15" customHeight="1"/>
    <row r="14032" ht="15" customHeight="1"/>
    <row r="14033" ht="15" customHeight="1"/>
    <row r="14034" ht="15" customHeight="1"/>
    <row r="14035" ht="15" customHeight="1"/>
    <row r="14036" ht="15" customHeight="1"/>
    <row r="14037" ht="15" customHeight="1"/>
    <row r="14038" ht="15" customHeight="1"/>
    <row r="14039" ht="15" customHeight="1"/>
    <row r="14040" ht="15" customHeight="1"/>
    <row r="14041" ht="15" customHeight="1"/>
    <row r="14042" ht="15" customHeight="1"/>
    <row r="14043" ht="15" customHeight="1"/>
    <row r="14044" ht="15" customHeight="1"/>
    <row r="14045" ht="15" customHeight="1"/>
    <row r="14046" ht="15" customHeight="1"/>
    <row r="14047" ht="15" customHeight="1"/>
    <row r="14048" ht="15" customHeight="1"/>
    <row r="14049" ht="15" customHeight="1"/>
    <row r="14050" ht="15" customHeight="1"/>
    <row r="14051" ht="15" customHeight="1"/>
    <row r="14052" ht="15" customHeight="1"/>
    <row r="14053" ht="15" customHeight="1"/>
    <row r="14054" ht="15" customHeight="1"/>
    <row r="14055" ht="15" customHeight="1"/>
    <row r="14056" ht="15" customHeight="1"/>
    <row r="14057" ht="15" customHeight="1"/>
    <row r="14058" ht="15" customHeight="1"/>
    <row r="14059" ht="15" customHeight="1"/>
    <row r="14060" ht="15" customHeight="1"/>
    <row r="14061" ht="15" customHeight="1"/>
    <row r="14062" ht="15" customHeight="1"/>
    <row r="14063" ht="15" customHeight="1"/>
    <row r="14064" ht="15" customHeight="1"/>
    <row r="14065" ht="15" customHeight="1"/>
    <row r="14066" ht="15" customHeight="1"/>
    <row r="14067" ht="15" customHeight="1"/>
    <row r="14068" ht="15" customHeight="1"/>
    <row r="14069" ht="15" customHeight="1"/>
    <row r="14070" ht="15" customHeight="1"/>
    <row r="14071" ht="15" customHeight="1"/>
    <row r="14072" ht="15" customHeight="1"/>
    <row r="14073" ht="15" customHeight="1"/>
    <row r="14074" ht="15" customHeight="1"/>
    <row r="14075" ht="15" customHeight="1"/>
    <row r="14076" ht="15" customHeight="1"/>
    <row r="14077" ht="15" customHeight="1"/>
    <row r="14078" ht="15" customHeight="1"/>
    <row r="14079" ht="15" customHeight="1"/>
    <row r="14080" ht="15" customHeight="1"/>
    <row r="14081" ht="15" customHeight="1"/>
    <row r="14082" ht="15" customHeight="1"/>
    <row r="14083" ht="15" customHeight="1"/>
    <row r="14084" ht="15" customHeight="1"/>
    <row r="14085" ht="15" customHeight="1"/>
    <row r="14086" ht="15" customHeight="1"/>
    <row r="14087" ht="15" customHeight="1"/>
    <row r="14088" ht="15" customHeight="1"/>
    <row r="14089" ht="15" customHeight="1"/>
    <row r="14090" ht="15" customHeight="1"/>
    <row r="14091" ht="15" customHeight="1"/>
    <row r="14092" ht="15" customHeight="1"/>
    <row r="14093" ht="15" customHeight="1"/>
    <row r="14094" ht="15" customHeight="1"/>
    <row r="14095" ht="15" customHeight="1"/>
    <row r="14096" ht="15" customHeight="1"/>
    <row r="14097" ht="15" customHeight="1"/>
    <row r="14098" ht="15" customHeight="1"/>
    <row r="14099" ht="15" customHeight="1"/>
    <row r="14100" ht="15" customHeight="1"/>
    <row r="14101" ht="15" customHeight="1"/>
    <row r="14102" ht="15" customHeight="1"/>
    <row r="14103" ht="15" customHeight="1"/>
    <row r="14104" ht="15" customHeight="1"/>
    <row r="14105" ht="15" customHeight="1"/>
    <row r="14106" ht="15" customHeight="1"/>
    <row r="14107" ht="15" customHeight="1"/>
    <row r="14108" ht="15" customHeight="1"/>
    <row r="14109" ht="15" customHeight="1"/>
    <row r="14110" ht="15" customHeight="1"/>
    <row r="14111" ht="15" customHeight="1"/>
    <row r="14112" ht="15" customHeight="1"/>
    <row r="14113" ht="15" customHeight="1"/>
    <row r="14114" ht="15" customHeight="1"/>
    <row r="14115" ht="15" customHeight="1"/>
    <row r="14116" ht="15" customHeight="1"/>
    <row r="14117" ht="15" customHeight="1"/>
    <row r="14118" ht="15" customHeight="1"/>
    <row r="14119" ht="15" customHeight="1"/>
    <row r="14120" ht="15" customHeight="1"/>
    <row r="14121" ht="15" customHeight="1"/>
    <row r="14122" ht="15" customHeight="1"/>
    <row r="14123" ht="15" customHeight="1"/>
    <row r="14124" ht="15" customHeight="1"/>
    <row r="14125" ht="15" customHeight="1"/>
    <row r="14126" ht="15" customHeight="1"/>
    <row r="14127" ht="15" customHeight="1"/>
    <row r="14128" ht="15" customHeight="1"/>
    <row r="14129" ht="15" customHeight="1"/>
    <row r="14130" ht="15" customHeight="1"/>
    <row r="14131" ht="15" customHeight="1"/>
    <row r="14132" ht="15" customHeight="1"/>
    <row r="14133" ht="15" customHeight="1"/>
    <row r="14134" ht="15" customHeight="1"/>
    <row r="14135" ht="15" customHeight="1"/>
    <row r="14136" ht="15" customHeight="1"/>
    <row r="14137" ht="15" customHeight="1"/>
    <row r="14138" ht="15" customHeight="1"/>
    <row r="14139" ht="15" customHeight="1"/>
    <row r="14140" ht="15" customHeight="1"/>
    <row r="14141" ht="15" customHeight="1"/>
    <row r="14142" ht="15" customHeight="1"/>
    <row r="14143" ht="15" customHeight="1"/>
    <row r="14144" ht="15" customHeight="1"/>
    <row r="14145" ht="15" customHeight="1"/>
    <row r="14146" ht="15" customHeight="1"/>
    <row r="14147" ht="15" customHeight="1"/>
    <row r="14148" ht="15" customHeight="1"/>
    <row r="14149" ht="15" customHeight="1"/>
    <row r="14150" ht="15" customHeight="1"/>
    <row r="14151" ht="15" customHeight="1"/>
    <row r="14152" ht="15" customHeight="1"/>
    <row r="14153" ht="15" customHeight="1"/>
    <row r="14154" ht="15" customHeight="1"/>
    <row r="14155" ht="15" customHeight="1"/>
    <row r="14156" ht="15" customHeight="1"/>
    <row r="14157" ht="15" customHeight="1"/>
    <row r="14158" ht="15" customHeight="1"/>
    <row r="14159" ht="15" customHeight="1"/>
    <row r="14160" ht="15" customHeight="1"/>
    <row r="14161" ht="15" customHeight="1"/>
    <row r="14162" ht="15" customHeight="1"/>
    <row r="14163" ht="15" customHeight="1"/>
    <row r="14164" ht="15" customHeight="1"/>
    <row r="14165" ht="15" customHeight="1"/>
    <row r="14166" ht="15" customHeight="1"/>
    <row r="14167" ht="15" customHeight="1"/>
    <row r="14168" ht="15" customHeight="1"/>
    <row r="14169" ht="15" customHeight="1"/>
    <row r="14170" ht="15" customHeight="1"/>
    <row r="14171" ht="15" customHeight="1"/>
    <row r="14172" ht="15" customHeight="1"/>
    <row r="14173" ht="15" customHeight="1"/>
    <row r="14174" ht="15" customHeight="1"/>
    <row r="14175" ht="15" customHeight="1"/>
    <row r="14176" ht="15" customHeight="1"/>
    <row r="14177" ht="15" customHeight="1"/>
    <row r="14178" ht="15" customHeight="1"/>
    <row r="14179" ht="15" customHeight="1"/>
    <row r="14180" ht="15" customHeight="1"/>
    <row r="14181" ht="15" customHeight="1"/>
    <row r="14182" ht="15" customHeight="1"/>
    <row r="14183" ht="15" customHeight="1"/>
    <row r="14184" ht="15" customHeight="1"/>
    <row r="14185" ht="15" customHeight="1"/>
    <row r="14186" ht="15" customHeight="1"/>
    <row r="14187" ht="15" customHeight="1"/>
    <row r="14188" ht="15" customHeight="1"/>
    <row r="14189" ht="15" customHeight="1"/>
    <row r="14190" ht="15" customHeight="1"/>
    <row r="14191" ht="15" customHeight="1"/>
    <row r="14192" ht="15" customHeight="1"/>
    <row r="14193" ht="15" customHeight="1"/>
    <row r="14194" ht="15" customHeight="1"/>
    <row r="14195" ht="15" customHeight="1"/>
    <row r="14196" ht="15" customHeight="1"/>
    <row r="14197" ht="15" customHeight="1"/>
    <row r="14198" ht="15" customHeight="1"/>
    <row r="14199" ht="15" customHeight="1"/>
    <row r="14200" ht="15" customHeight="1"/>
    <row r="14201" ht="15" customHeight="1"/>
    <row r="14202" ht="15" customHeight="1"/>
    <row r="14203" ht="15" customHeight="1"/>
    <row r="14204" ht="15" customHeight="1"/>
    <row r="14205" ht="15" customHeight="1"/>
    <row r="14206" ht="15" customHeight="1"/>
    <row r="14207" ht="15" customHeight="1"/>
    <row r="14208" ht="15" customHeight="1"/>
    <row r="14209" ht="15" customHeight="1"/>
    <row r="14210" ht="15" customHeight="1"/>
    <row r="14211" ht="15" customHeight="1"/>
    <row r="14212" ht="15" customHeight="1"/>
    <row r="14213" ht="15" customHeight="1"/>
    <row r="14214" ht="15" customHeight="1"/>
    <row r="14215" ht="15" customHeight="1"/>
    <row r="14216" ht="15" customHeight="1"/>
    <row r="14217" ht="15" customHeight="1"/>
    <row r="14218" ht="15" customHeight="1"/>
    <row r="14219" ht="15" customHeight="1"/>
    <row r="14220" ht="15" customHeight="1"/>
    <row r="14221" ht="15" customHeight="1"/>
    <row r="14222" ht="15" customHeight="1"/>
    <row r="14223" ht="15" customHeight="1"/>
    <row r="14224" ht="15" customHeight="1"/>
    <row r="14225" ht="15" customHeight="1"/>
    <row r="14226" ht="15" customHeight="1"/>
    <row r="14227" ht="15" customHeight="1"/>
    <row r="14228" ht="15" customHeight="1"/>
    <row r="14229" ht="15" customHeight="1"/>
    <row r="14230" ht="15" customHeight="1"/>
    <row r="14231" ht="15" customHeight="1"/>
    <row r="14232" ht="15" customHeight="1"/>
    <row r="14233" ht="15" customHeight="1"/>
    <row r="14234" ht="15" customHeight="1"/>
    <row r="14235" ht="15" customHeight="1"/>
    <row r="14236" ht="15" customHeight="1"/>
    <row r="14237" ht="15" customHeight="1"/>
    <row r="14238" ht="15" customHeight="1"/>
    <row r="14239" ht="15" customHeight="1"/>
    <row r="14240" ht="15" customHeight="1"/>
    <row r="14241" ht="15" customHeight="1"/>
    <row r="14242" ht="15" customHeight="1"/>
    <row r="14243" ht="15" customHeight="1"/>
    <row r="14244" ht="15" customHeight="1"/>
    <row r="14245" ht="15" customHeight="1"/>
    <row r="14246" ht="15" customHeight="1"/>
    <row r="14247" ht="15" customHeight="1"/>
    <row r="14248" ht="15" customHeight="1"/>
    <row r="14249" ht="15" customHeight="1"/>
    <row r="14250" ht="15" customHeight="1"/>
    <row r="14251" ht="15" customHeight="1"/>
    <row r="14252" ht="15" customHeight="1"/>
    <row r="14253" ht="15" customHeight="1"/>
    <row r="14254" ht="15" customHeight="1"/>
    <row r="14255" ht="15" customHeight="1"/>
    <row r="14256" ht="15" customHeight="1"/>
    <row r="14257" ht="15" customHeight="1"/>
    <row r="14258" ht="15" customHeight="1"/>
    <row r="14259" ht="15" customHeight="1"/>
    <row r="14260" ht="15" customHeight="1"/>
    <row r="14261" ht="15" customHeight="1"/>
    <row r="14262" ht="15" customHeight="1"/>
    <row r="14263" ht="15" customHeight="1"/>
    <row r="14264" ht="15" customHeight="1"/>
    <row r="14265" ht="15" customHeight="1"/>
    <row r="14266" ht="15" customHeight="1"/>
    <row r="14267" ht="15" customHeight="1"/>
    <row r="14268" ht="15" customHeight="1"/>
    <row r="14269" ht="15" customHeight="1"/>
    <row r="14270" ht="15" customHeight="1"/>
    <row r="14271" ht="15" customHeight="1"/>
    <row r="14272" ht="15" customHeight="1"/>
    <row r="14273" ht="15" customHeight="1"/>
    <row r="14274" ht="15" customHeight="1"/>
    <row r="14275" ht="15" customHeight="1"/>
    <row r="14276" ht="15" customHeight="1"/>
    <row r="14277" ht="15" customHeight="1"/>
    <row r="14278" ht="15" customHeight="1"/>
    <row r="14279" ht="15" customHeight="1"/>
    <row r="14280" ht="15" customHeight="1"/>
    <row r="14281" ht="15" customHeight="1"/>
    <row r="14282" ht="15" customHeight="1"/>
    <row r="14283" ht="15" customHeight="1"/>
    <row r="14284" ht="15" customHeight="1"/>
    <row r="14285" ht="15" customHeight="1"/>
    <row r="14286" ht="15" customHeight="1"/>
    <row r="14287" ht="15" customHeight="1"/>
    <row r="14288" ht="15" customHeight="1"/>
    <row r="14289" ht="15" customHeight="1"/>
    <row r="14290" ht="15" customHeight="1"/>
    <row r="14291" ht="15" customHeight="1"/>
    <row r="14292" ht="15" customHeight="1"/>
    <row r="14293" ht="15" customHeight="1"/>
    <row r="14294" ht="15" customHeight="1"/>
    <row r="14295" ht="15" customHeight="1"/>
    <row r="14296" ht="15" customHeight="1"/>
    <row r="14297" ht="15" customHeight="1"/>
    <row r="14298" ht="15" customHeight="1"/>
    <row r="14299" ht="15" customHeight="1"/>
    <row r="14300" ht="15" customHeight="1"/>
    <row r="14301" ht="15" customHeight="1"/>
    <row r="14302" ht="15" customHeight="1"/>
    <row r="14303" ht="15" customHeight="1"/>
    <row r="14304" ht="15" customHeight="1"/>
    <row r="14305" ht="15" customHeight="1"/>
    <row r="14306" ht="15" customHeight="1"/>
    <row r="14307" ht="15" customHeight="1"/>
    <row r="14308" ht="15" customHeight="1"/>
    <row r="14309" ht="15" customHeight="1"/>
    <row r="14310" ht="15" customHeight="1"/>
    <row r="14311" ht="15" customHeight="1"/>
    <row r="14312" ht="15" customHeight="1"/>
    <row r="14313" ht="15" customHeight="1"/>
    <row r="14314" ht="15" customHeight="1"/>
    <row r="14315" ht="15" customHeight="1"/>
    <row r="14316" ht="15" customHeight="1"/>
    <row r="14317" ht="15" customHeight="1"/>
    <row r="14318" ht="15" customHeight="1"/>
    <row r="14319" ht="15" customHeight="1"/>
    <row r="14320" ht="15" customHeight="1"/>
    <row r="14321" ht="15" customHeight="1"/>
    <row r="14322" ht="15" customHeight="1"/>
    <row r="14323" ht="15" customHeight="1"/>
    <row r="14324" ht="15" customHeight="1"/>
    <row r="14325" ht="15" customHeight="1"/>
    <row r="14326" ht="15" customHeight="1"/>
    <row r="14327" ht="15" customHeight="1"/>
    <row r="14328" ht="15" customHeight="1"/>
    <row r="14329" ht="15" customHeight="1"/>
    <row r="14330" ht="15" customHeight="1"/>
    <row r="14331" ht="15" customHeight="1"/>
    <row r="14332" ht="15" customHeight="1"/>
    <row r="14333" ht="15" customHeight="1"/>
    <row r="14334" ht="15" customHeight="1"/>
    <row r="14335" ht="15" customHeight="1"/>
    <row r="14336" ht="15" customHeight="1"/>
    <row r="14337" ht="15" customHeight="1"/>
    <row r="14338" ht="15" customHeight="1"/>
    <row r="14339" ht="15" customHeight="1"/>
    <row r="14340" ht="15" customHeight="1"/>
    <row r="14341" ht="15" customHeight="1"/>
    <row r="14342" ht="15" customHeight="1"/>
    <row r="14343" ht="15" customHeight="1"/>
    <row r="14344" ht="15" customHeight="1"/>
    <row r="14345" ht="15" customHeight="1"/>
    <row r="14346" ht="15" customHeight="1"/>
    <row r="14347" ht="15" customHeight="1"/>
    <row r="14348" ht="15" customHeight="1"/>
    <row r="14349" ht="15" customHeight="1"/>
    <row r="14350" ht="15" customHeight="1"/>
    <row r="14351" ht="15" customHeight="1"/>
    <row r="14352" ht="15" customHeight="1"/>
    <row r="14353" ht="15" customHeight="1"/>
    <row r="14354" ht="15" customHeight="1"/>
    <row r="14355" ht="15" customHeight="1"/>
    <row r="14356" ht="15" customHeight="1"/>
    <row r="14357" ht="15" customHeight="1"/>
    <row r="14358" ht="15" customHeight="1"/>
    <row r="14359" ht="15" customHeight="1"/>
    <row r="14360" ht="15" customHeight="1"/>
    <row r="14361" ht="15" customHeight="1"/>
    <row r="14362" ht="15" customHeight="1"/>
    <row r="14363" ht="15" customHeight="1"/>
    <row r="14364" ht="15" customHeight="1"/>
    <row r="14365" ht="15" customHeight="1"/>
    <row r="14366" ht="15" customHeight="1"/>
    <row r="14367" ht="15" customHeight="1"/>
    <row r="14368" ht="15" customHeight="1"/>
    <row r="14369" ht="15" customHeight="1"/>
    <row r="14370" ht="15" customHeight="1"/>
    <row r="14371" ht="15" customHeight="1"/>
    <row r="14372" ht="15" customHeight="1"/>
    <row r="14373" ht="15" customHeight="1"/>
    <row r="14374" ht="15" customHeight="1"/>
    <row r="14375" ht="15" customHeight="1"/>
    <row r="14376" ht="15" customHeight="1"/>
    <row r="14377" ht="15" customHeight="1"/>
    <row r="14378" ht="15" customHeight="1"/>
    <row r="14379" ht="15" customHeight="1"/>
    <row r="14380" ht="15" customHeight="1"/>
    <row r="14381" ht="15" customHeight="1"/>
    <row r="14382" ht="15" customHeight="1"/>
    <row r="14383" ht="15" customHeight="1"/>
    <row r="14384" ht="15" customHeight="1"/>
    <row r="14385" ht="15" customHeight="1"/>
    <row r="14386" ht="15" customHeight="1"/>
    <row r="14387" ht="15" customHeight="1"/>
    <row r="14388" ht="15" customHeight="1"/>
    <row r="14389" ht="15" customHeight="1"/>
    <row r="14390" ht="15" customHeight="1"/>
    <row r="14391" ht="15" customHeight="1"/>
    <row r="14392" ht="15" customHeight="1"/>
    <row r="14393" ht="15" customHeight="1"/>
    <row r="14394" ht="15" customHeight="1"/>
    <row r="14395" ht="15" customHeight="1"/>
    <row r="14396" ht="15" customHeight="1"/>
    <row r="14397" ht="15" customHeight="1"/>
    <row r="14398" ht="15" customHeight="1"/>
    <row r="14399" ht="15" customHeight="1"/>
    <row r="14400" ht="15" customHeight="1"/>
    <row r="14401" ht="15" customHeight="1"/>
    <row r="14402" ht="15" customHeight="1"/>
    <row r="14403" ht="15" customHeight="1"/>
    <row r="14404" ht="15" customHeight="1"/>
    <row r="14405" ht="15" customHeight="1"/>
    <row r="14406" ht="15" customHeight="1"/>
    <row r="14407" ht="15" customHeight="1"/>
    <row r="14408" ht="15" customHeight="1"/>
    <row r="14409" ht="15" customHeight="1"/>
    <row r="14410" ht="15" customHeight="1"/>
    <row r="14411" ht="15" customHeight="1"/>
    <row r="14412" ht="15" customHeight="1"/>
    <row r="14413" ht="15" customHeight="1"/>
    <row r="14414" ht="15" customHeight="1"/>
    <row r="14415" ht="15" customHeight="1"/>
    <row r="14416" ht="15" customHeight="1"/>
    <row r="14417" ht="15" customHeight="1"/>
    <row r="14418" ht="15" customHeight="1"/>
    <row r="14419" ht="15" customHeight="1"/>
    <row r="14420" ht="15" customHeight="1"/>
    <row r="14421" ht="15" customHeight="1"/>
    <row r="14422" ht="15" customHeight="1"/>
    <row r="14423" ht="15" customHeight="1"/>
    <row r="14424" ht="15" customHeight="1"/>
    <row r="14425" ht="15" customHeight="1"/>
    <row r="14426" ht="15" customHeight="1"/>
    <row r="14427" ht="15" customHeight="1"/>
    <row r="14428" ht="15" customHeight="1"/>
    <row r="14429" ht="15" customHeight="1"/>
    <row r="14430" ht="15" customHeight="1"/>
    <row r="14431" ht="15" customHeight="1"/>
    <row r="14432" ht="15" customHeight="1"/>
    <row r="14433" ht="15" customHeight="1"/>
    <row r="14434" ht="15" customHeight="1"/>
    <row r="14435" ht="15" customHeight="1"/>
    <row r="14436" ht="15" customHeight="1"/>
    <row r="14437" ht="15" customHeight="1"/>
    <row r="14438" ht="15" customHeight="1"/>
    <row r="14439" ht="15" customHeight="1"/>
    <row r="14440" ht="15" customHeight="1"/>
    <row r="14441" ht="15" customHeight="1"/>
    <row r="14442" ht="15" customHeight="1"/>
    <row r="14443" ht="15" customHeight="1"/>
    <row r="14444" ht="15" customHeight="1"/>
    <row r="14445" ht="15" customHeight="1"/>
    <row r="14446" ht="15" customHeight="1"/>
    <row r="14447" ht="15" customHeight="1"/>
    <row r="14448" ht="15" customHeight="1"/>
    <row r="14449" ht="15" customHeight="1"/>
    <row r="14450" ht="15" customHeight="1"/>
    <row r="14451" ht="15" customHeight="1"/>
    <row r="14452" ht="15" customHeight="1"/>
    <row r="14453" ht="15" customHeight="1"/>
    <row r="14454" ht="15" customHeight="1"/>
    <row r="14455" ht="15" customHeight="1"/>
    <row r="14456" ht="15" customHeight="1"/>
    <row r="14457" ht="15" customHeight="1"/>
    <row r="14458" ht="15" customHeight="1"/>
    <row r="14459" ht="15" customHeight="1"/>
    <row r="14460" ht="15" customHeight="1"/>
    <row r="14461" ht="15" customHeight="1"/>
    <row r="14462" ht="15" customHeight="1"/>
    <row r="14463" ht="15" customHeight="1"/>
    <row r="14464" ht="15" customHeight="1"/>
    <row r="14465" ht="15" customHeight="1"/>
    <row r="14466" ht="15" customHeight="1"/>
    <row r="14467" ht="15" customHeight="1"/>
    <row r="14468" ht="15" customHeight="1"/>
    <row r="14469" ht="15" customHeight="1"/>
    <row r="14470" ht="15" customHeight="1"/>
    <row r="14471" ht="15" customHeight="1"/>
    <row r="14472" ht="15" customHeight="1"/>
    <row r="14473" ht="15" customHeight="1"/>
    <row r="14474" ht="15" customHeight="1"/>
    <row r="14475" ht="15" customHeight="1"/>
    <row r="14476" ht="15" customHeight="1"/>
    <row r="14477" ht="15" customHeight="1"/>
    <row r="14478" ht="15" customHeight="1"/>
    <row r="14479" ht="15" customHeight="1"/>
    <row r="14480" ht="15" customHeight="1"/>
    <row r="14481" ht="15" customHeight="1"/>
    <row r="14482" ht="15" customHeight="1"/>
    <row r="14483" ht="15" customHeight="1"/>
    <row r="14484" ht="15" customHeight="1"/>
    <row r="14485" ht="15" customHeight="1"/>
    <row r="14486" ht="15" customHeight="1"/>
    <row r="14487" ht="15" customHeight="1"/>
    <row r="14488" ht="15" customHeight="1"/>
    <row r="14489" ht="15" customHeight="1"/>
    <row r="14490" ht="15" customHeight="1"/>
    <row r="14491" ht="15" customHeight="1"/>
    <row r="14492" ht="15" customHeight="1"/>
    <row r="14493" ht="15" customHeight="1"/>
    <row r="14494" ht="15" customHeight="1"/>
    <row r="14495" ht="15" customHeight="1"/>
    <row r="14496" ht="15" customHeight="1"/>
    <row r="14497" ht="15" customHeight="1"/>
    <row r="14498" ht="15" customHeight="1"/>
    <row r="14499" ht="15" customHeight="1"/>
    <row r="14500" ht="15" customHeight="1"/>
    <row r="14501" ht="15" customHeight="1"/>
    <row r="14502" ht="15" customHeight="1"/>
    <row r="14503" ht="15" customHeight="1"/>
    <row r="14504" ht="15" customHeight="1"/>
    <row r="14505" ht="15" customHeight="1"/>
    <row r="14506" ht="15" customHeight="1"/>
    <row r="14507" ht="15" customHeight="1"/>
    <row r="14508" ht="15" customHeight="1"/>
    <row r="14509" ht="15" customHeight="1"/>
    <row r="14510" ht="15" customHeight="1"/>
    <row r="14511" ht="15" customHeight="1"/>
    <row r="14512" ht="15" customHeight="1"/>
    <row r="14513" ht="15" customHeight="1"/>
    <row r="14514" ht="15" customHeight="1"/>
    <row r="14515" ht="15" customHeight="1"/>
    <row r="14516" ht="15" customHeight="1"/>
    <row r="14517" ht="15" customHeight="1"/>
    <row r="14518" ht="15" customHeight="1"/>
    <row r="14519" ht="15" customHeight="1"/>
    <row r="14520" ht="15" customHeight="1"/>
    <row r="14521" ht="15" customHeight="1"/>
    <row r="14522" ht="15" customHeight="1"/>
    <row r="14523" ht="15" customHeight="1"/>
    <row r="14524" ht="15" customHeight="1"/>
    <row r="14525" ht="15" customHeight="1"/>
    <row r="14526" ht="15" customHeight="1"/>
    <row r="14527" ht="15" customHeight="1"/>
    <row r="14528" ht="15" customHeight="1"/>
    <row r="14529" ht="15" customHeight="1"/>
    <row r="14530" ht="15" customHeight="1"/>
    <row r="14531" ht="15" customHeight="1"/>
    <row r="14532" ht="15" customHeight="1"/>
    <row r="14533" ht="15" customHeight="1"/>
    <row r="14534" ht="15" customHeight="1"/>
    <row r="14535" ht="15" customHeight="1"/>
    <row r="14536" ht="15" customHeight="1"/>
    <row r="14537" ht="15" customHeight="1"/>
    <row r="14538" ht="15" customHeight="1"/>
    <row r="14539" ht="15" customHeight="1"/>
    <row r="14540" ht="15" customHeight="1"/>
    <row r="14541" ht="15" customHeight="1"/>
    <row r="14542" ht="15" customHeight="1"/>
    <row r="14543" ht="15" customHeight="1"/>
    <row r="14544" ht="15" customHeight="1"/>
    <row r="14545" ht="15" customHeight="1"/>
    <row r="14546" ht="15" customHeight="1"/>
    <row r="14547" ht="15" customHeight="1"/>
    <row r="14548" ht="15" customHeight="1"/>
    <row r="14549" ht="15" customHeight="1"/>
    <row r="14550" ht="15" customHeight="1"/>
    <row r="14551" ht="15" customHeight="1"/>
    <row r="14552" ht="15" customHeight="1"/>
    <row r="14553" ht="15" customHeight="1"/>
    <row r="14554" ht="15" customHeight="1"/>
    <row r="14555" ht="15" customHeight="1"/>
    <row r="14556" ht="15" customHeight="1"/>
    <row r="14557" ht="15" customHeight="1"/>
    <row r="14558" ht="15" customHeight="1"/>
    <row r="14559" ht="15" customHeight="1"/>
    <row r="14560" ht="15" customHeight="1"/>
    <row r="14561" ht="15" customHeight="1"/>
    <row r="14562" ht="15" customHeight="1"/>
    <row r="14563" ht="15" customHeight="1"/>
    <row r="14564" ht="15" customHeight="1"/>
    <row r="14565" ht="15" customHeight="1"/>
    <row r="14566" ht="15" customHeight="1"/>
    <row r="14567" ht="15" customHeight="1"/>
    <row r="14568" ht="15" customHeight="1"/>
    <row r="14569" ht="15" customHeight="1"/>
    <row r="14570" ht="15" customHeight="1"/>
    <row r="14571" ht="15" customHeight="1"/>
  </sheetData>
  <sheetProtection/>
  <mergeCells count="5">
    <mergeCell ref="A5:A6"/>
    <mergeCell ref="H5:O5"/>
    <mergeCell ref="C2:J2"/>
    <mergeCell ref="C3:J3"/>
    <mergeCell ref="C4:J4"/>
  </mergeCells>
  <printOptions/>
  <pageMargins left="0.6692913385826772" right="0.6692913385826772" top="0.3937007874015748" bottom="0.3937007874015748" header="0" footer="0"/>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codeName="Sheet48"/>
  <dimension ref="A1:X65"/>
  <sheetViews>
    <sheetView zoomScalePageLayoutView="0" workbookViewId="0" topLeftCell="D19">
      <selection activeCell="V10" sqref="V10"/>
    </sheetView>
  </sheetViews>
  <sheetFormatPr defaultColWidth="9.140625" defaultRowHeight="12.75"/>
  <cols>
    <col min="1" max="1" width="3.7109375" style="6" customWidth="1"/>
    <col min="2" max="2" width="0.9921875" style="0" customWidth="1"/>
    <col min="3" max="3" width="27.28125" style="0" customWidth="1"/>
    <col min="4" max="4" width="6.00390625" style="0" customWidth="1"/>
    <col min="5" max="5" width="6.7109375" style="0" customWidth="1"/>
    <col min="6" max="6" width="7.00390625" style="0" customWidth="1"/>
    <col min="7" max="20" width="6.8515625" style="0" customWidth="1"/>
    <col min="21" max="21" width="6.7109375" style="0" customWidth="1"/>
    <col min="22" max="22" width="9.140625" style="0" customWidth="1"/>
  </cols>
  <sheetData>
    <row r="1" spans="2:22" ht="14.25" customHeight="1">
      <c r="B1" s="213"/>
      <c r="C1" s="214"/>
      <c r="D1" s="214"/>
      <c r="E1" s="214"/>
      <c r="F1" s="214"/>
      <c r="G1" s="214"/>
      <c r="H1" s="214"/>
      <c r="I1" s="214"/>
      <c r="J1" s="214"/>
      <c r="K1" s="214"/>
      <c r="L1" s="214"/>
      <c r="M1" s="214"/>
      <c r="N1" s="214"/>
      <c r="O1" s="372"/>
      <c r="P1" s="373"/>
      <c r="Q1" s="365"/>
      <c r="R1" s="365"/>
      <c r="S1" s="365"/>
      <c r="T1" s="365"/>
      <c r="U1" s="45" t="s">
        <v>412</v>
      </c>
      <c r="V1" s="365"/>
    </row>
    <row r="2" spans="2:21" ht="30" customHeight="1">
      <c r="B2" s="869" t="s">
        <v>219</v>
      </c>
      <c r="C2" s="870"/>
      <c r="D2" s="870"/>
      <c r="E2" s="870"/>
      <c r="F2" s="870"/>
      <c r="G2" s="870"/>
      <c r="H2" s="870"/>
      <c r="I2" s="870"/>
      <c r="J2" s="870"/>
      <c r="K2" s="870"/>
      <c r="L2" s="870"/>
      <c r="M2" s="870"/>
      <c r="N2" s="870"/>
      <c r="O2" s="870"/>
      <c r="P2" s="870"/>
      <c r="Q2" s="870"/>
      <c r="R2" s="870"/>
      <c r="S2" s="870"/>
      <c r="T2" s="870"/>
      <c r="U2" s="870"/>
    </row>
    <row r="3" spans="2:21" ht="15" customHeight="1">
      <c r="B3" s="867" t="s">
        <v>3</v>
      </c>
      <c r="C3" s="867"/>
      <c r="D3" s="867"/>
      <c r="E3" s="867"/>
      <c r="F3" s="867"/>
      <c r="G3" s="867"/>
      <c r="H3" s="867"/>
      <c r="I3" s="867"/>
      <c r="J3" s="867"/>
      <c r="K3" s="867"/>
      <c r="L3" s="867"/>
      <c r="M3" s="867"/>
      <c r="N3" s="867"/>
      <c r="O3" s="867"/>
      <c r="P3" s="867"/>
      <c r="Q3" s="867"/>
      <c r="R3" s="867"/>
      <c r="S3" s="867"/>
      <c r="T3" s="867"/>
      <c r="U3" s="867"/>
    </row>
    <row r="4" spans="2:21" s="12" customFormat="1" ht="12.75" customHeight="1">
      <c r="B4" s="854" t="s">
        <v>4</v>
      </c>
      <c r="C4" s="854"/>
      <c r="D4" s="854"/>
      <c r="E4" s="854"/>
      <c r="F4" s="854"/>
      <c r="G4" s="854"/>
      <c r="H4" s="854"/>
      <c r="I4" s="854"/>
      <c r="J4" s="854"/>
      <c r="K4" s="854"/>
      <c r="L4" s="854"/>
      <c r="M4" s="854"/>
      <c r="N4" s="854"/>
      <c r="O4" s="854"/>
      <c r="P4" s="854"/>
      <c r="Q4" s="854"/>
      <c r="R4" s="854"/>
      <c r="S4" s="854"/>
      <c r="T4" s="854"/>
      <c r="U4" s="854"/>
    </row>
    <row r="5" spans="1:21" s="12" customFormat="1" ht="12.75" customHeight="1">
      <c r="A5" s="868" t="s">
        <v>270</v>
      </c>
      <c r="B5" s="89"/>
      <c r="C5" s="48"/>
      <c r="D5" s="50"/>
      <c r="E5" s="64"/>
      <c r="F5" s="159"/>
      <c r="G5" s="159"/>
      <c r="H5" s="159"/>
      <c r="I5" s="159"/>
      <c r="J5" s="159"/>
      <c r="K5" s="159"/>
      <c r="L5" s="159"/>
      <c r="M5" s="159"/>
      <c r="N5" s="159"/>
      <c r="O5" s="159"/>
      <c r="P5" s="159"/>
      <c r="Q5" s="159"/>
      <c r="R5" s="159"/>
      <c r="S5" s="159"/>
      <c r="T5" s="722"/>
      <c r="U5" s="60" t="s">
        <v>332</v>
      </c>
    </row>
    <row r="6" spans="1:21" s="12" customFormat="1" ht="12.75" customHeight="1">
      <c r="A6" s="868"/>
      <c r="B6" s="128"/>
      <c r="C6" s="52" t="s">
        <v>340</v>
      </c>
      <c r="D6" s="61"/>
      <c r="E6" s="40">
        <v>2000</v>
      </c>
      <c r="F6" s="71">
        <v>2001</v>
      </c>
      <c r="G6" s="71">
        <v>2002</v>
      </c>
      <c r="H6" s="71">
        <v>2003</v>
      </c>
      <c r="I6" s="71">
        <v>2004</v>
      </c>
      <c r="J6" s="71">
        <v>2005</v>
      </c>
      <c r="K6" s="71">
        <v>2006</v>
      </c>
      <c r="L6" s="71">
        <v>2007</v>
      </c>
      <c r="M6" s="71">
        <v>2008</v>
      </c>
      <c r="N6" s="71">
        <v>2009</v>
      </c>
      <c r="O6" s="71">
        <v>2010</v>
      </c>
      <c r="P6" s="71">
        <v>2011</v>
      </c>
      <c r="Q6" s="71">
        <v>2012</v>
      </c>
      <c r="R6" s="71">
        <v>2013</v>
      </c>
      <c r="S6" s="71">
        <v>2014</v>
      </c>
      <c r="T6" s="46">
        <v>2015</v>
      </c>
      <c r="U6" s="62" t="s">
        <v>598</v>
      </c>
    </row>
    <row r="7" spans="1:21" s="12" customFormat="1" ht="12.75" customHeight="1">
      <c r="A7" s="868"/>
      <c r="B7" s="129"/>
      <c r="C7" s="56"/>
      <c r="D7" s="63"/>
      <c r="E7" s="130"/>
      <c r="F7" s="130"/>
      <c r="G7" s="130"/>
      <c r="H7" s="130"/>
      <c r="I7" s="130"/>
      <c r="J7" s="130"/>
      <c r="K7" s="130"/>
      <c r="L7" s="130"/>
      <c r="M7" s="130"/>
      <c r="N7" s="130"/>
      <c r="O7" s="130"/>
      <c r="P7" s="130"/>
      <c r="Q7" s="130"/>
      <c r="R7" s="130"/>
      <c r="S7" s="130"/>
      <c r="T7" s="47"/>
      <c r="U7" s="137" t="s">
        <v>199</v>
      </c>
    </row>
    <row r="8" spans="1:24" s="23" customFormat="1" ht="12.75" customHeight="1">
      <c r="A8" s="207">
        <v>1</v>
      </c>
      <c r="B8" s="484"/>
      <c r="C8" s="267" t="s">
        <v>398</v>
      </c>
      <c r="D8" s="482" t="s">
        <v>188</v>
      </c>
      <c r="E8" s="739">
        <v>1067.011</v>
      </c>
      <c r="F8" s="367">
        <v>1101.316</v>
      </c>
      <c r="G8" s="367">
        <v>1218.086</v>
      </c>
      <c r="H8" s="483">
        <v>1193.749</v>
      </c>
      <c r="I8" s="367">
        <v>1275.772</v>
      </c>
      <c r="J8" s="367">
        <v>1217.796</v>
      </c>
      <c r="K8" s="367">
        <v>1340.423</v>
      </c>
      <c r="L8" s="367">
        <v>1434.77</v>
      </c>
      <c r="M8" s="367">
        <v>1392.147</v>
      </c>
      <c r="N8" s="367">
        <v>1202.3</v>
      </c>
      <c r="O8" s="367">
        <v>1292.518</v>
      </c>
      <c r="P8" s="367">
        <v>1532.724</v>
      </c>
      <c r="Q8" s="367">
        <v>1513.871</v>
      </c>
      <c r="R8" s="367">
        <v>1494.871</v>
      </c>
      <c r="S8" s="367">
        <v>2033.229</v>
      </c>
      <c r="T8" s="731">
        <v>2175.838</v>
      </c>
      <c r="U8" s="757">
        <f>T8/S8*100-100</f>
        <v>7.013917271492787</v>
      </c>
      <c r="W8" s="738"/>
      <c r="X8" s="738"/>
    </row>
    <row r="9" spans="1:21" s="26" customFormat="1" ht="12.75" customHeight="1">
      <c r="A9" s="208">
        <v>2</v>
      </c>
      <c r="B9" s="174"/>
      <c r="C9" s="247" t="s">
        <v>29</v>
      </c>
      <c r="D9" s="227" t="s">
        <v>186</v>
      </c>
      <c r="E9" s="371">
        <v>1703.422</v>
      </c>
      <c r="F9" s="365">
        <v>1603.035</v>
      </c>
      <c r="G9" s="365">
        <v>1627.61</v>
      </c>
      <c r="H9" s="365">
        <v>1642.698</v>
      </c>
      <c r="I9" s="365">
        <v>1827.35</v>
      </c>
      <c r="J9" s="365">
        <v>1950.61</v>
      </c>
      <c r="K9" s="365">
        <v>2117.936</v>
      </c>
      <c r="L9" s="365">
        <v>2162.22</v>
      </c>
      <c r="M9" s="365">
        <v>2104.348</v>
      </c>
      <c r="N9" s="370">
        <v>1882.662</v>
      </c>
      <c r="O9" s="370">
        <v>2270.237</v>
      </c>
      <c r="P9" s="370">
        <v>2214.648</v>
      </c>
      <c r="Q9" s="365">
        <v>2065.457</v>
      </c>
      <c r="R9" s="365">
        <v>2094.74</v>
      </c>
      <c r="S9" s="688">
        <v>2131.585</v>
      </c>
      <c r="T9" s="730">
        <v>2075.657</v>
      </c>
      <c r="U9" s="758">
        <f>T9/S9*100-100</f>
        <v>-2.623775265823312</v>
      </c>
    </row>
    <row r="10" spans="1:21" s="26" customFormat="1" ht="12.75" customHeight="1">
      <c r="A10" s="208">
        <v>3</v>
      </c>
      <c r="B10" s="266"/>
      <c r="C10" s="267" t="s">
        <v>32</v>
      </c>
      <c r="D10" s="268" t="s">
        <v>183</v>
      </c>
      <c r="E10" s="636">
        <v>1222.508</v>
      </c>
      <c r="F10" s="637">
        <v>1183.222</v>
      </c>
      <c r="G10" s="359">
        <v>1239.918</v>
      </c>
      <c r="H10" s="637">
        <v>1353.413</v>
      </c>
      <c r="I10" s="359">
        <v>1467.014</v>
      </c>
      <c r="J10" s="637">
        <v>1495.561</v>
      </c>
      <c r="K10" s="359">
        <v>1566.726</v>
      </c>
      <c r="L10" s="637">
        <v>1650.967</v>
      </c>
      <c r="M10" s="359">
        <v>1592.455</v>
      </c>
      <c r="N10" s="637">
        <v>1316.848</v>
      </c>
      <c r="O10" s="359">
        <v>1538.034</v>
      </c>
      <c r="P10" s="637">
        <v>1549.445</v>
      </c>
      <c r="Q10" s="359">
        <v>1510.925</v>
      </c>
      <c r="R10" s="637">
        <v>1565.956</v>
      </c>
      <c r="S10" s="359">
        <v>1670.671</v>
      </c>
      <c r="T10" s="432">
        <v>1655.328</v>
      </c>
      <c r="U10" s="759">
        <f aca="true" t="shared" si="0" ref="U10:U57">T10/S10*100-100</f>
        <v>-0.9183735157909609</v>
      </c>
    </row>
    <row r="11" spans="1:21" s="27" customFormat="1" ht="12.75" customHeight="1">
      <c r="A11" s="208">
        <v>4</v>
      </c>
      <c r="B11" s="174"/>
      <c r="C11" s="247" t="s">
        <v>30</v>
      </c>
      <c r="D11" s="227" t="s">
        <v>184</v>
      </c>
      <c r="E11" s="365">
        <v>1306.829</v>
      </c>
      <c r="F11" s="365">
        <v>1179.521</v>
      </c>
      <c r="G11" s="365">
        <v>1234.51</v>
      </c>
      <c r="H11" s="365">
        <v>1300.349</v>
      </c>
      <c r="I11" s="365">
        <v>1412.019</v>
      </c>
      <c r="J11" s="365">
        <v>1389.278</v>
      </c>
      <c r="K11" s="365">
        <v>1342.646</v>
      </c>
      <c r="L11" s="365">
        <v>1393.243</v>
      </c>
      <c r="M11" s="365">
        <v>1482.662</v>
      </c>
      <c r="N11" s="365">
        <v>1348.914</v>
      </c>
      <c r="O11" s="365">
        <v>1551.308</v>
      </c>
      <c r="P11" s="365">
        <v>1569.303</v>
      </c>
      <c r="Q11" s="365">
        <v>1555.992</v>
      </c>
      <c r="R11" s="365">
        <v>1513.668</v>
      </c>
      <c r="S11" s="365">
        <v>1585.885</v>
      </c>
      <c r="T11" s="730">
        <v>1588.884</v>
      </c>
      <c r="U11" s="758">
        <f t="shared" si="0"/>
        <v>0.18910576744215746</v>
      </c>
    </row>
    <row r="12" spans="1:21" s="27" customFormat="1" ht="11.25">
      <c r="A12" s="208">
        <v>5</v>
      </c>
      <c r="B12" s="266"/>
      <c r="C12" s="267" t="s">
        <v>77</v>
      </c>
      <c r="D12" s="268" t="s">
        <v>186</v>
      </c>
      <c r="E12" s="636">
        <v>13.666</v>
      </c>
      <c r="F12" s="637">
        <v>13.067</v>
      </c>
      <c r="G12" s="637">
        <v>14.937</v>
      </c>
      <c r="H12" s="687">
        <v>15.827</v>
      </c>
      <c r="I12" s="359">
        <v>10.126</v>
      </c>
      <c r="J12" s="637">
        <v>12.263</v>
      </c>
      <c r="K12" s="359">
        <v>26.812</v>
      </c>
      <c r="L12" s="637">
        <v>86.104</v>
      </c>
      <c r="M12" s="359">
        <v>430.236</v>
      </c>
      <c r="N12" s="637">
        <v>508.793</v>
      </c>
      <c r="O12" s="359">
        <v>637.815</v>
      </c>
      <c r="P12" s="637">
        <v>744.028</v>
      </c>
      <c r="Q12" s="359">
        <v>845.908</v>
      </c>
      <c r="R12" s="637">
        <v>877.259</v>
      </c>
      <c r="S12" s="359">
        <v>904.11</v>
      </c>
      <c r="T12" s="432">
        <v>982.534</v>
      </c>
      <c r="U12" s="759">
        <f t="shared" si="0"/>
        <v>8.674165754167092</v>
      </c>
    </row>
    <row r="13" spans="1:21" s="27" customFormat="1" ht="12.75" customHeight="1">
      <c r="A13" s="208">
        <v>6</v>
      </c>
      <c r="B13" s="174"/>
      <c r="C13" s="247" t="s">
        <v>73</v>
      </c>
      <c r="D13" s="227" t="s">
        <v>186</v>
      </c>
      <c r="E13" s="365">
        <v>438.274</v>
      </c>
      <c r="F13" s="365">
        <v>454.83</v>
      </c>
      <c r="G13" s="365">
        <v>507.539</v>
      </c>
      <c r="H13" s="365">
        <v>530.01</v>
      </c>
      <c r="I13" s="365">
        <v>621.853</v>
      </c>
      <c r="J13" s="365">
        <v>646.833</v>
      </c>
      <c r="K13" s="365">
        <v>690.998</v>
      </c>
      <c r="L13" s="365">
        <v>709.329</v>
      </c>
      <c r="M13" s="365">
        <v>574.123</v>
      </c>
      <c r="N13" s="365">
        <v>549.025</v>
      </c>
      <c r="O13" s="365">
        <v>638.184</v>
      </c>
      <c r="P13" s="365">
        <v>727.46</v>
      </c>
      <c r="Q13" s="365">
        <v>730.129</v>
      </c>
      <c r="R13" s="365">
        <v>721.722</v>
      </c>
      <c r="S13" s="365">
        <v>736.439</v>
      </c>
      <c r="T13" s="730">
        <v>739.467</v>
      </c>
      <c r="U13" s="758">
        <f t="shared" si="0"/>
        <v>0.41116779529602354</v>
      </c>
    </row>
    <row r="14" spans="1:21" s="7" customFormat="1" ht="12.75" customHeight="1">
      <c r="A14" s="208">
        <v>7</v>
      </c>
      <c r="B14" s="266"/>
      <c r="C14" s="267" t="s">
        <v>250</v>
      </c>
      <c r="D14" s="268" t="s">
        <v>191</v>
      </c>
      <c r="E14" s="376">
        <v>499.907</v>
      </c>
      <c r="F14" s="377">
        <v>509.098</v>
      </c>
      <c r="G14" s="377">
        <v>549.536</v>
      </c>
      <c r="H14" s="377">
        <v>602.079</v>
      </c>
      <c r="I14" s="367">
        <v>616.583</v>
      </c>
      <c r="J14" s="367">
        <v>624.803</v>
      </c>
      <c r="K14" s="367">
        <v>633.747</v>
      </c>
      <c r="L14" s="367">
        <v>702.76</v>
      </c>
      <c r="M14" s="367">
        <v>788.218</v>
      </c>
      <c r="N14" s="368">
        <v>627.261</v>
      </c>
      <c r="O14" s="368">
        <v>705.829</v>
      </c>
      <c r="P14" s="368">
        <v>666.011</v>
      </c>
      <c r="Q14" s="367">
        <v>615.286</v>
      </c>
      <c r="R14" s="367">
        <v>673.38</v>
      </c>
      <c r="S14" s="367">
        <v>707.15</v>
      </c>
      <c r="T14" s="732">
        <v>736.88</v>
      </c>
      <c r="U14" s="759">
        <f t="shared" si="0"/>
        <v>4.2041999575761935</v>
      </c>
    </row>
    <row r="15" spans="1:21" s="7" customFormat="1" ht="12.75" customHeight="1">
      <c r="A15" s="207">
        <v>8</v>
      </c>
      <c r="B15" s="174"/>
      <c r="C15" s="247" t="s">
        <v>74</v>
      </c>
      <c r="D15" s="227" t="s">
        <v>185</v>
      </c>
      <c r="E15" s="375">
        <v>270.307</v>
      </c>
      <c r="F15" s="375">
        <v>273.217</v>
      </c>
      <c r="G15" s="375">
        <v>326.817</v>
      </c>
      <c r="H15" s="375">
        <v>374.159</v>
      </c>
      <c r="I15" s="378">
        <v>382.325</v>
      </c>
      <c r="J15" s="378">
        <v>325.712</v>
      </c>
      <c r="K15" s="688">
        <v>323.242</v>
      </c>
      <c r="L15" s="365">
        <v>363.68</v>
      </c>
      <c r="M15" s="365">
        <v>381.637</v>
      </c>
      <c r="N15" s="370">
        <v>401.799</v>
      </c>
      <c r="O15" s="370">
        <v>508.518</v>
      </c>
      <c r="P15" s="370">
        <v>544.034</v>
      </c>
      <c r="Q15" s="365">
        <v>510.286</v>
      </c>
      <c r="R15" s="365">
        <v>534.215</v>
      </c>
      <c r="S15" s="365">
        <v>581.802</v>
      </c>
      <c r="T15" s="730">
        <v>625.308</v>
      </c>
      <c r="U15" s="758">
        <f t="shared" si="0"/>
        <v>7.477801726360497</v>
      </c>
    </row>
    <row r="16" spans="1:21" s="7" customFormat="1" ht="12.75" customHeight="1">
      <c r="A16" s="208">
        <v>9</v>
      </c>
      <c r="B16" s="266"/>
      <c r="C16" s="267" t="s">
        <v>36</v>
      </c>
      <c r="D16" s="268" t="s">
        <v>190</v>
      </c>
      <c r="E16" s="374">
        <v>295.7</v>
      </c>
      <c r="F16" s="374">
        <v>289.204</v>
      </c>
      <c r="G16" s="367">
        <v>292.953</v>
      </c>
      <c r="H16" s="367">
        <v>318.374</v>
      </c>
      <c r="I16" s="367">
        <v>360.589</v>
      </c>
      <c r="J16" s="367">
        <v>383.789</v>
      </c>
      <c r="K16" s="367">
        <v>417.555</v>
      </c>
      <c r="L16" s="367">
        <v>482.58</v>
      </c>
      <c r="M16" s="367">
        <v>414.13</v>
      </c>
      <c r="N16" s="368">
        <v>343.561</v>
      </c>
      <c r="O16" s="368">
        <v>432.667</v>
      </c>
      <c r="P16" s="368">
        <v>450.445</v>
      </c>
      <c r="Q16" s="367">
        <v>414.317</v>
      </c>
      <c r="R16" s="367">
        <v>430.342</v>
      </c>
      <c r="S16" s="367">
        <v>469.658</v>
      </c>
      <c r="T16" s="732">
        <v>511.192</v>
      </c>
      <c r="U16" s="759">
        <f t="shared" si="0"/>
        <v>8.843456302245457</v>
      </c>
    </row>
    <row r="17" spans="1:21" s="23" customFormat="1" ht="12.75" customHeight="1">
      <c r="A17" s="208">
        <v>10</v>
      </c>
      <c r="B17" s="174"/>
      <c r="C17" s="247" t="s">
        <v>39</v>
      </c>
      <c r="D17" s="227" t="s">
        <v>185</v>
      </c>
      <c r="E17" s="372">
        <v>687.385</v>
      </c>
      <c r="F17" s="373">
        <v>583.729</v>
      </c>
      <c r="G17" s="365">
        <v>499.431</v>
      </c>
      <c r="H17" s="365">
        <v>606.504</v>
      </c>
      <c r="I17" s="365">
        <v>660.428</v>
      </c>
      <c r="J17" s="365">
        <v>694.523</v>
      </c>
      <c r="K17" s="365">
        <v>713.535</v>
      </c>
      <c r="L17" s="365">
        <v>734.206</v>
      </c>
      <c r="M17" s="365">
        <v>614.385</v>
      </c>
      <c r="N17" s="370">
        <v>364.426</v>
      </c>
      <c r="O17" s="370">
        <v>385.029</v>
      </c>
      <c r="P17" s="370">
        <v>386.652</v>
      </c>
      <c r="Q17" s="365">
        <v>405.27</v>
      </c>
      <c r="R17" s="365">
        <v>378.672</v>
      </c>
      <c r="S17" s="365">
        <v>408.045</v>
      </c>
      <c r="T17" s="730">
        <v>483.121</v>
      </c>
      <c r="U17" s="758">
        <f t="shared" si="0"/>
        <v>18.39895109608007</v>
      </c>
    </row>
    <row r="18" spans="1:22" s="7" customFormat="1" ht="12.75" customHeight="1">
      <c r="A18" s="208">
        <v>11</v>
      </c>
      <c r="B18" s="266"/>
      <c r="C18" s="267" t="s">
        <v>31</v>
      </c>
      <c r="D18" s="268" t="s">
        <v>187</v>
      </c>
      <c r="E18" s="366">
        <v>305.202</v>
      </c>
      <c r="F18" s="367">
        <v>296.064</v>
      </c>
      <c r="G18" s="367">
        <v>293.099</v>
      </c>
      <c r="H18" s="367">
        <v>296.301</v>
      </c>
      <c r="I18" s="367">
        <v>352.78</v>
      </c>
      <c r="J18" s="367">
        <v>360.312</v>
      </c>
      <c r="K18" s="367">
        <v>344.241</v>
      </c>
      <c r="L18" s="367">
        <v>341.589</v>
      </c>
      <c r="M18" s="367">
        <v>355.032</v>
      </c>
      <c r="N18" s="367">
        <v>330.161</v>
      </c>
      <c r="O18" s="367">
        <v>400.477</v>
      </c>
      <c r="P18" s="367">
        <v>421.832</v>
      </c>
      <c r="Q18" s="367">
        <v>385.361</v>
      </c>
      <c r="R18" s="367">
        <v>367.044</v>
      </c>
      <c r="S18" s="367">
        <v>376.827</v>
      </c>
      <c r="T18" s="732">
        <v>382.628</v>
      </c>
      <c r="U18" s="759">
        <f t="shared" si="0"/>
        <v>1.5394332147112664</v>
      </c>
      <c r="V18" s="375"/>
    </row>
    <row r="19" spans="1:21" s="7" customFormat="1" ht="12.75" customHeight="1">
      <c r="A19" s="208">
        <v>12</v>
      </c>
      <c r="B19" s="174"/>
      <c r="C19" s="247" t="s">
        <v>33</v>
      </c>
      <c r="D19" s="227" t="s">
        <v>186</v>
      </c>
      <c r="E19" s="371">
        <v>148.431</v>
      </c>
      <c r="F19" s="365">
        <v>145.292</v>
      </c>
      <c r="G19" s="365">
        <v>166.903</v>
      </c>
      <c r="H19" s="365">
        <v>163.388</v>
      </c>
      <c r="I19" s="365">
        <v>192.451</v>
      </c>
      <c r="J19" s="365">
        <v>218.191</v>
      </c>
      <c r="K19" s="365">
        <v>238.089</v>
      </c>
      <c r="L19" s="365">
        <v>265.301</v>
      </c>
      <c r="M19" s="365">
        <v>264.933</v>
      </c>
      <c r="N19" s="365">
        <v>234.34</v>
      </c>
      <c r="O19" s="365">
        <v>291.061</v>
      </c>
      <c r="P19" s="365">
        <v>303.667</v>
      </c>
      <c r="Q19" s="365">
        <v>290.28</v>
      </c>
      <c r="R19" s="365">
        <v>287.733</v>
      </c>
      <c r="S19" s="365">
        <v>309.146</v>
      </c>
      <c r="T19" s="730">
        <v>336.039</v>
      </c>
      <c r="U19" s="758">
        <f t="shared" si="0"/>
        <v>8.699125979310736</v>
      </c>
    </row>
    <row r="20" spans="1:21" s="7" customFormat="1" ht="12.75" customHeight="1">
      <c r="A20" s="208">
        <v>13</v>
      </c>
      <c r="B20" s="266"/>
      <c r="C20" s="267" t="s">
        <v>75</v>
      </c>
      <c r="D20" s="268" t="s">
        <v>184</v>
      </c>
      <c r="E20" s="366">
        <v>178.79</v>
      </c>
      <c r="F20" s="367">
        <v>195.057</v>
      </c>
      <c r="G20" s="367">
        <v>219.209</v>
      </c>
      <c r="H20" s="367">
        <v>237.344</v>
      </c>
      <c r="I20" s="367">
        <v>277.185</v>
      </c>
      <c r="J20" s="367">
        <v>292.149</v>
      </c>
      <c r="K20" s="367">
        <v>298.283</v>
      </c>
      <c r="L20" s="367">
        <v>318.447</v>
      </c>
      <c r="M20" s="367">
        <v>292.366</v>
      </c>
      <c r="N20" s="367">
        <v>286.629</v>
      </c>
      <c r="O20" s="367">
        <v>304.049</v>
      </c>
      <c r="P20" s="367">
        <v>298.752</v>
      </c>
      <c r="Q20" s="367">
        <v>299.994</v>
      </c>
      <c r="R20" s="367">
        <v>296.88</v>
      </c>
      <c r="S20" s="367">
        <v>307.242</v>
      </c>
      <c r="T20" s="732">
        <v>321.15</v>
      </c>
      <c r="U20" s="759">
        <f t="shared" si="0"/>
        <v>4.526724861835277</v>
      </c>
    </row>
    <row r="21" spans="1:22" s="7" customFormat="1" ht="12.75" customHeight="1">
      <c r="A21" s="208">
        <v>14</v>
      </c>
      <c r="B21" s="174"/>
      <c r="C21" s="247" t="s">
        <v>45</v>
      </c>
      <c r="D21" s="227" t="s">
        <v>184</v>
      </c>
      <c r="E21" s="371">
        <v>167.752</v>
      </c>
      <c r="F21" s="365">
        <v>165.669</v>
      </c>
      <c r="G21" s="365">
        <v>184.66</v>
      </c>
      <c r="H21" s="365">
        <v>202.73</v>
      </c>
      <c r="I21" s="365">
        <v>239.042</v>
      </c>
      <c r="J21" s="365">
        <v>254.812</v>
      </c>
      <c r="K21" s="365">
        <v>241.331</v>
      </c>
      <c r="L21" s="365">
        <v>225.315</v>
      </c>
      <c r="M21" s="365">
        <v>230.063</v>
      </c>
      <c r="N21" s="365">
        <v>213.384</v>
      </c>
      <c r="O21" s="365">
        <v>229.812</v>
      </c>
      <c r="P21" s="365">
        <v>230.162</v>
      </c>
      <c r="Q21" s="365">
        <v>241.368</v>
      </c>
      <c r="R21" s="365">
        <v>236.253</v>
      </c>
      <c r="S21" s="365">
        <v>225.851</v>
      </c>
      <c r="T21" s="730">
        <v>226.776</v>
      </c>
      <c r="U21" s="758">
        <f t="shared" si="0"/>
        <v>0.40956205640001997</v>
      </c>
      <c r="V21" s="27"/>
    </row>
    <row r="22" spans="1:21" s="26" customFormat="1" ht="12.75" customHeight="1">
      <c r="A22" s="208">
        <v>15</v>
      </c>
      <c r="B22" s="266"/>
      <c r="C22" s="267" t="s">
        <v>37</v>
      </c>
      <c r="D22" s="268" t="s">
        <v>192</v>
      </c>
      <c r="E22" s="366">
        <v>65.941</v>
      </c>
      <c r="F22" s="367">
        <v>58.151</v>
      </c>
      <c r="G22" s="367">
        <v>124.26</v>
      </c>
      <c r="H22" s="367">
        <v>127.011</v>
      </c>
      <c r="I22" s="367">
        <v>158.103</v>
      </c>
      <c r="J22" s="367">
        <v>179.983</v>
      </c>
      <c r="K22" s="367">
        <v>201.83</v>
      </c>
      <c r="L22" s="367">
        <v>204.934</v>
      </c>
      <c r="M22" s="367">
        <v>201.288</v>
      </c>
      <c r="N22" s="367">
        <v>198.327</v>
      </c>
      <c r="O22" s="367">
        <v>231.763</v>
      </c>
      <c r="P22" s="367">
        <v>213.293</v>
      </c>
      <c r="Q22" s="367">
        <v>191.129</v>
      </c>
      <c r="R22" s="367">
        <v>190.461</v>
      </c>
      <c r="S22" s="367">
        <v>210.277</v>
      </c>
      <c r="T22" s="732">
        <v>209.053</v>
      </c>
      <c r="U22" s="759">
        <f t="shared" si="0"/>
        <v>-0.5820893393000688</v>
      </c>
    </row>
    <row r="23" spans="1:21" s="25" customFormat="1" ht="12.75" customHeight="1">
      <c r="A23" s="208">
        <v>16</v>
      </c>
      <c r="B23" s="174"/>
      <c r="C23" s="247" t="s">
        <v>38</v>
      </c>
      <c r="D23" s="227" t="s">
        <v>181</v>
      </c>
      <c r="E23" s="375">
        <v>419.432</v>
      </c>
      <c r="F23" s="373">
        <v>379.037</v>
      </c>
      <c r="G23" s="373">
        <v>373.694</v>
      </c>
      <c r="H23" s="373">
        <v>335.731</v>
      </c>
      <c r="I23" s="373">
        <v>335.649</v>
      </c>
      <c r="J23" s="373">
        <v>355.087</v>
      </c>
      <c r="K23" s="373">
        <v>380.024</v>
      </c>
      <c r="L23" s="373">
        <v>395.506</v>
      </c>
      <c r="M23" s="689">
        <v>246.794</v>
      </c>
      <c r="N23" s="638">
        <v>152.012</v>
      </c>
      <c r="O23" s="638">
        <v>138.088</v>
      </c>
      <c r="P23" s="365">
        <v>141.331</v>
      </c>
      <c r="Q23" s="638">
        <v>152.374</v>
      </c>
      <c r="R23" s="638">
        <v>136.805</v>
      </c>
      <c r="S23" s="365">
        <v>200.014</v>
      </c>
      <c r="T23" s="730">
        <v>196.579</v>
      </c>
      <c r="U23" s="758">
        <f t="shared" si="0"/>
        <v>-1.7173797834151685</v>
      </c>
    </row>
    <row r="24" spans="1:21" s="26" customFormat="1" ht="12.75" customHeight="1">
      <c r="A24" s="207">
        <v>17</v>
      </c>
      <c r="B24" s="266"/>
      <c r="C24" s="267" t="s">
        <v>46</v>
      </c>
      <c r="D24" s="268" t="s">
        <v>194</v>
      </c>
      <c r="E24" s="367">
        <v>96.103</v>
      </c>
      <c r="F24" s="367">
        <v>84.974</v>
      </c>
      <c r="G24" s="367">
        <v>86.433</v>
      </c>
      <c r="H24" s="367">
        <v>88.139</v>
      </c>
      <c r="I24" s="367">
        <v>118.017</v>
      </c>
      <c r="J24" s="367">
        <v>114.86</v>
      </c>
      <c r="K24" s="367">
        <v>123.512</v>
      </c>
      <c r="L24" s="367">
        <v>141.28</v>
      </c>
      <c r="M24" s="367">
        <v>141.524</v>
      </c>
      <c r="N24" s="367">
        <v>121.882</v>
      </c>
      <c r="O24" s="367">
        <v>157.508</v>
      </c>
      <c r="P24" s="367">
        <v>170.934</v>
      </c>
      <c r="Q24" s="367">
        <v>188.549</v>
      </c>
      <c r="R24" s="367">
        <v>187.225</v>
      </c>
      <c r="S24" s="367">
        <v>187.419</v>
      </c>
      <c r="T24" s="732">
        <v>177.441</v>
      </c>
      <c r="U24" s="759">
        <f t="shared" si="0"/>
        <v>-5.3238999247675025</v>
      </c>
    </row>
    <row r="25" spans="1:21" s="7" customFormat="1" ht="12.75" customHeight="1">
      <c r="A25" s="208">
        <v>18</v>
      </c>
      <c r="B25" s="174"/>
      <c r="C25" s="247" t="s">
        <v>34</v>
      </c>
      <c r="D25" s="227" t="s">
        <v>190</v>
      </c>
      <c r="E25" s="372">
        <v>153.3</v>
      </c>
      <c r="F25" s="373">
        <v>169.652</v>
      </c>
      <c r="G25" s="365">
        <v>117.7</v>
      </c>
      <c r="H25" s="365">
        <v>163.868</v>
      </c>
      <c r="I25" s="365">
        <v>139.626</v>
      </c>
      <c r="J25" s="365">
        <v>131.935</v>
      </c>
      <c r="K25" s="365">
        <v>140.203</v>
      </c>
      <c r="L25" s="365">
        <v>153.9</v>
      </c>
      <c r="M25" s="365">
        <v>152.999</v>
      </c>
      <c r="N25" s="365">
        <v>139.014</v>
      </c>
      <c r="O25" s="365">
        <v>164.368</v>
      </c>
      <c r="P25" s="365">
        <v>151.867</v>
      </c>
      <c r="Q25" s="365">
        <v>143.244</v>
      </c>
      <c r="R25" s="365">
        <v>141.911</v>
      </c>
      <c r="S25" s="365">
        <v>142.972</v>
      </c>
      <c r="T25" s="730">
        <v>145.017</v>
      </c>
      <c r="U25" s="758">
        <f t="shared" si="0"/>
        <v>1.4303499986011161</v>
      </c>
    </row>
    <row r="26" spans="1:21" s="26" customFormat="1" ht="12.75" customHeight="1">
      <c r="A26" s="208">
        <v>19</v>
      </c>
      <c r="B26" s="266"/>
      <c r="C26" s="267" t="s">
        <v>335</v>
      </c>
      <c r="D26" s="268" t="s">
        <v>189</v>
      </c>
      <c r="E26" s="367">
        <v>35.478</v>
      </c>
      <c r="F26" s="367">
        <v>31.857</v>
      </c>
      <c r="G26" s="367">
        <v>9.586</v>
      </c>
      <c r="H26" s="374"/>
      <c r="I26" s="367">
        <v>33.871</v>
      </c>
      <c r="J26" s="367">
        <v>64.113</v>
      </c>
      <c r="K26" s="367">
        <v>107.558</v>
      </c>
      <c r="L26" s="367">
        <v>111.325</v>
      </c>
      <c r="M26" s="367">
        <v>107.462</v>
      </c>
      <c r="N26" s="367">
        <v>97.348</v>
      </c>
      <c r="O26" s="367">
        <v>105.339</v>
      </c>
      <c r="P26" s="367">
        <v>101.193</v>
      </c>
      <c r="Q26" s="367">
        <v>111.069</v>
      </c>
      <c r="R26" s="367">
        <v>113.482</v>
      </c>
      <c r="S26" s="367">
        <v>127.448</v>
      </c>
      <c r="T26" s="732">
        <v>137.267</v>
      </c>
      <c r="U26" s="759">
        <f t="shared" si="0"/>
        <v>7.704318624066289</v>
      </c>
    </row>
    <row r="27" spans="1:21" s="23" customFormat="1" ht="12.75" customHeight="1">
      <c r="A27" s="208">
        <v>20</v>
      </c>
      <c r="B27" s="174"/>
      <c r="C27" s="247" t="s">
        <v>40</v>
      </c>
      <c r="D27" s="227" t="s">
        <v>188</v>
      </c>
      <c r="E27" s="639">
        <v>107.347</v>
      </c>
      <c r="F27" s="638">
        <v>94.032</v>
      </c>
      <c r="G27" s="638">
        <v>83.892</v>
      </c>
      <c r="H27" s="638">
        <v>83.043</v>
      </c>
      <c r="I27" s="638">
        <v>78.104</v>
      </c>
      <c r="J27" s="638">
        <v>79.965</v>
      </c>
      <c r="K27" s="638">
        <v>75.985</v>
      </c>
      <c r="L27" s="736">
        <v>76.693</v>
      </c>
      <c r="M27" s="638">
        <v>72.103</v>
      </c>
      <c r="N27" s="638">
        <v>63.353</v>
      </c>
      <c r="O27" s="638">
        <v>53.747</v>
      </c>
      <c r="P27" s="638">
        <v>58.788</v>
      </c>
      <c r="Q27" s="638">
        <v>63.785</v>
      </c>
      <c r="R27" s="638">
        <v>63.712</v>
      </c>
      <c r="S27" s="638">
        <v>113.889</v>
      </c>
      <c r="T27" s="682">
        <v>126.355</v>
      </c>
      <c r="U27" s="758">
        <f t="shared" si="0"/>
        <v>10.945745418784966</v>
      </c>
    </row>
    <row r="28" spans="1:21" s="26" customFormat="1" ht="12.75" customHeight="1">
      <c r="A28" s="209">
        <v>21</v>
      </c>
      <c r="B28" s="266"/>
      <c r="C28" s="267" t="s">
        <v>406</v>
      </c>
      <c r="D28" s="268" t="s">
        <v>190</v>
      </c>
      <c r="E28" s="366">
        <v>98.923</v>
      </c>
      <c r="F28" s="374">
        <v>94.808</v>
      </c>
      <c r="G28" s="367">
        <v>113.139</v>
      </c>
      <c r="H28" s="367">
        <v>127.948</v>
      </c>
      <c r="I28" s="367">
        <v>129.624</v>
      </c>
      <c r="J28" s="367">
        <v>135.104</v>
      </c>
      <c r="K28" s="367">
        <v>139.378</v>
      </c>
      <c r="L28" s="367">
        <v>133.797</v>
      </c>
      <c r="M28" s="367">
        <v>122.12</v>
      </c>
      <c r="N28" s="367">
        <v>99.573</v>
      </c>
      <c r="O28" s="367">
        <v>105.787</v>
      </c>
      <c r="P28" s="367">
        <v>112.25</v>
      </c>
      <c r="Q28" s="367">
        <v>116.732</v>
      </c>
      <c r="R28" s="367">
        <v>115.949</v>
      </c>
      <c r="S28" s="367">
        <v>122.494</v>
      </c>
      <c r="T28" s="732">
        <v>120.952</v>
      </c>
      <c r="U28" s="760">
        <f t="shared" si="0"/>
        <v>-1.2588371675347503</v>
      </c>
    </row>
    <row r="29" spans="1:21" s="25" customFormat="1" ht="12.75" customHeight="1">
      <c r="A29" s="207">
        <v>22</v>
      </c>
      <c r="B29" s="174"/>
      <c r="C29" s="247" t="s">
        <v>42</v>
      </c>
      <c r="D29" s="227" t="s">
        <v>184</v>
      </c>
      <c r="E29" s="735">
        <v>116.59</v>
      </c>
      <c r="F29" s="638">
        <v>106.116</v>
      </c>
      <c r="G29" s="638">
        <v>112.799</v>
      </c>
      <c r="H29" s="638">
        <v>125.731</v>
      </c>
      <c r="I29" s="638">
        <v>153.276</v>
      </c>
      <c r="J29" s="638">
        <v>149.967</v>
      </c>
      <c r="K29" s="638">
        <v>150.267</v>
      </c>
      <c r="L29" s="638">
        <v>166.131</v>
      </c>
      <c r="M29" s="638">
        <v>142.594</v>
      </c>
      <c r="N29" s="638">
        <v>103.006</v>
      </c>
      <c r="O29" s="638">
        <v>116.559</v>
      </c>
      <c r="P29" s="638">
        <v>108.537</v>
      </c>
      <c r="Q29" s="638">
        <v>98.27</v>
      </c>
      <c r="R29" s="638">
        <v>96.708</v>
      </c>
      <c r="S29" s="689">
        <v>93.139</v>
      </c>
      <c r="T29" s="682">
        <v>103.007</v>
      </c>
      <c r="U29" s="758">
        <f t="shared" si="0"/>
        <v>10.594917274181597</v>
      </c>
    </row>
    <row r="30" spans="1:21" s="26" customFormat="1" ht="12.75" customHeight="1">
      <c r="A30" s="208">
        <v>23</v>
      </c>
      <c r="B30" s="266"/>
      <c r="C30" s="267" t="s">
        <v>334</v>
      </c>
      <c r="D30" s="268" t="s">
        <v>187</v>
      </c>
      <c r="E30" s="367">
        <v>88.104</v>
      </c>
      <c r="F30" s="367">
        <v>78.344</v>
      </c>
      <c r="G30" s="367">
        <v>73.941</v>
      </c>
      <c r="H30" s="367">
        <v>61.705</v>
      </c>
      <c r="I30" s="367">
        <v>83.59</v>
      </c>
      <c r="J30" s="367">
        <v>94.484</v>
      </c>
      <c r="K30" s="367">
        <v>97.914</v>
      </c>
      <c r="L30" s="367">
        <v>92.141</v>
      </c>
      <c r="M30" s="367">
        <v>108.463</v>
      </c>
      <c r="N30" s="367">
        <v>92.255</v>
      </c>
      <c r="O30" s="367">
        <v>105.899</v>
      </c>
      <c r="P30" s="367">
        <v>98.016</v>
      </c>
      <c r="Q30" s="367">
        <v>94.949</v>
      </c>
      <c r="R30" s="367">
        <v>98.174</v>
      </c>
      <c r="S30" s="367">
        <v>95.284</v>
      </c>
      <c r="T30" s="732">
        <v>102.202</v>
      </c>
      <c r="U30" s="759">
        <f t="shared" si="0"/>
        <v>7.260400486965281</v>
      </c>
    </row>
    <row r="31" spans="1:21" s="7" customFormat="1" ht="12.75" customHeight="1">
      <c r="A31" s="208">
        <v>24</v>
      </c>
      <c r="B31" s="174"/>
      <c r="C31" s="247" t="s">
        <v>165</v>
      </c>
      <c r="D31" s="227" t="s">
        <v>193</v>
      </c>
      <c r="E31" s="365">
        <v>114.591</v>
      </c>
      <c r="F31" s="365">
        <v>93.912</v>
      </c>
      <c r="G31" s="365">
        <v>91.08</v>
      </c>
      <c r="H31" s="365">
        <v>93.509</v>
      </c>
      <c r="I31" s="365">
        <v>95.291</v>
      </c>
      <c r="J31" s="365">
        <v>100.023</v>
      </c>
      <c r="K31" s="365">
        <v>98.194</v>
      </c>
      <c r="L31" s="365">
        <v>94.466</v>
      </c>
      <c r="M31" s="365">
        <v>101.116</v>
      </c>
      <c r="N31" s="365">
        <v>95.528</v>
      </c>
      <c r="O31" s="365">
        <v>105.19</v>
      </c>
      <c r="P31" s="365">
        <v>95.311</v>
      </c>
      <c r="Q31" s="365">
        <v>91</v>
      </c>
      <c r="R31" s="365">
        <v>96.842</v>
      </c>
      <c r="S31" s="365">
        <v>103.181</v>
      </c>
      <c r="T31" s="730">
        <v>100.765</v>
      </c>
      <c r="U31" s="758">
        <f t="shared" si="0"/>
        <v>-2.3415163644469317</v>
      </c>
    </row>
    <row r="32" spans="1:21" s="26" customFormat="1" ht="12.75" customHeight="1">
      <c r="A32" s="208">
        <v>25</v>
      </c>
      <c r="B32" s="266"/>
      <c r="C32" s="267" t="s">
        <v>43</v>
      </c>
      <c r="D32" s="268" t="s">
        <v>195</v>
      </c>
      <c r="E32" s="367">
        <v>154</v>
      </c>
      <c r="F32" s="377">
        <v>145</v>
      </c>
      <c r="G32" s="377">
        <v>155</v>
      </c>
      <c r="H32" s="377">
        <v>131</v>
      </c>
      <c r="I32" s="377">
        <v>139</v>
      </c>
      <c r="J32" s="377">
        <v>158</v>
      </c>
      <c r="K32" s="377">
        <v>168.8</v>
      </c>
      <c r="L32" s="377">
        <v>191.8</v>
      </c>
      <c r="M32" s="637">
        <v>121.449</v>
      </c>
      <c r="N32" s="637">
        <v>84.218</v>
      </c>
      <c r="O32" s="637">
        <v>99.39</v>
      </c>
      <c r="P32" s="637">
        <v>82.52</v>
      </c>
      <c r="Q32" s="637">
        <v>74.215</v>
      </c>
      <c r="R32" s="637">
        <v>71.303</v>
      </c>
      <c r="S32" s="359">
        <v>85.186</v>
      </c>
      <c r="T32" s="432">
        <v>90.726</v>
      </c>
      <c r="U32" s="759">
        <f t="shared" si="0"/>
        <v>6.503416054281217</v>
      </c>
    </row>
    <row r="33" spans="1:21" s="7" customFormat="1" ht="12.75" customHeight="1">
      <c r="A33" s="208">
        <v>26</v>
      </c>
      <c r="B33" s="174"/>
      <c r="C33" s="247" t="s">
        <v>41</v>
      </c>
      <c r="D33" s="227" t="s">
        <v>186</v>
      </c>
      <c r="E33" s="638">
        <v>59.421</v>
      </c>
      <c r="F33" s="638">
        <v>51.546</v>
      </c>
      <c r="G33" s="638">
        <v>45.544</v>
      </c>
      <c r="H33" s="638">
        <v>47.73</v>
      </c>
      <c r="I33" s="638">
        <v>55.971</v>
      </c>
      <c r="J33" s="638">
        <v>56.474</v>
      </c>
      <c r="K33" s="638">
        <v>59.328</v>
      </c>
      <c r="L33" s="638">
        <v>57.669</v>
      </c>
      <c r="M33" s="638">
        <v>70.167</v>
      </c>
      <c r="N33" s="638">
        <v>65.108</v>
      </c>
      <c r="O33" s="638">
        <v>87.061</v>
      </c>
      <c r="P33" s="638">
        <v>81.25</v>
      </c>
      <c r="Q33" s="638">
        <v>86.671</v>
      </c>
      <c r="R33" s="638">
        <v>90.558</v>
      </c>
      <c r="S33" s="638">
        <v>97.007</v>
      </c>
      <c r="T33" s="682">
        <v>90.238</v>
      </c>
      <c r="U33" s="758">
        <f t="shared" si="0"/>
        <v>-6.977846959497768</v>
      </c>
    </row>
    <row r="34" spans="1:21" s="7" customFormat="1" ht="12.75" customHeight="1">
      <c r="A34" s="208">
        <v>27</v>
      </c>
      <c r="B34" s="266"/>
      <c r="C34" s="267" t="s">
        <v>35</v>
      </c>
      <c r="D34" s="268" t="s">
        <v>184</v>
      </c>
      <c r="E34" s="367">
        <v>318.795</v>
      </c>
      <c r="F34" s="367">
        <v>279.904</v>
      </c>
      <c r="G34" s="367">
        <v>242.125</v>
      </c>
      <c r="H34" s="367">
        <v>233.471</v>
      </c>
      <c r="I34" s="367">
        <v>226.927</v>
      </c>
      <c r="J34" s="367">
        <v>232.084</v>
      </c>
      <c r="K34" s="367">
        <v>219.873</v>
      </c>
      <c r="L34" s="367">
        <v>176.635</v>
      </c>
      <c r="M34" s="367">
        <v>112.365</v>
      </c>
      <c r="N34" s="367">
        <v>79.209</v>
      </c>
      <c r="O34" s="367">
        <v>108.552</v>
      </c>
      <c r="P34" s="367">
        <v>92.056</v>
      </c>
      <c r="Q34" s="367">
        <v>101.096</v>
      </c>
      <c r="R34" s="367">
        <v>100.441</v>
      </c>
      <c r="S34" s="367">
        <v>92.735</v>
      </c>
      <c r="T34" s="732">
        <v>77.851</v>
      </c>
      <c r="U34" s="759">
        <f t="shared" si="0"/>
        <v>-16.050035046099097</v>
      </c>
    </row>
    <row r="35" spans="1:21" s="26" customFormat="1" ht="12.75" customHeight="1">
      <c r="A35" s="208">
        <v>28</v>
      </c>
      <c r="B35" s="174"/>
      <c r="C35" s="247" t="s">
        <v>76</v>
      </c>
      <c r="D35" s="227" t="s">
        <v>186</v>
      </c>
      <c r="E35" s="639">
        <v>74.958</v>
      </c>
      <c r="F35" s="375">
        <v>23.987</v>
      </c>
      <c r="G35" s="375">
        <v>22.408</v>
      </c>
      <c r="H35" s="688">
        <v>36.963</v>
      </c>
      <c r="I35" s="365">
        <v>66.07</v>
      </c>
      <c r="J35" s="365">
        <v>100.943</v>
      </c>
      <c r="K35" s="365">
        <v>113.18</v>
      </c>
      <c r="L35" s="365">
        <v>111.728</v>
      </c>
      <c r="M35" s="688">
        <v>122.131</v>
      </c>
      <c r="N35" s="365">
        <v>105.059</v>
      </c>
      <c r="O35" s="365">
        <v>164.523</v>
      </c>
      <c r="P35" s="365">
        <v>221.541</v>
      </c>
      <c r="Q35" s="365">
        <v>175.519</v>
      </c>
      <c r="R35" s="365">
        <v>133.327</v>
      </c>
      <c r="S35" s="365">
        <v>126.916</v>
      </c>
      <c r="T35" s="730">
        <v>73.231</v>
      </c>
      <c r="U35" s="758">
        <f t="shared" si="0"/>
        <v>-42.29963125216679</v>
      </c>
    </row>
    <row r="36" spans="1:21" s="7" customFormat="1" ht="12.75" customHeight="1">
      <c r="A36" s="208">
        <v>29</v>
      </c>
      <c r="B36" s="266"/>
      <c r="C36" s="267" t="s">
        <v>590</v>
      </c>
      <c r="D36" s="268" t="s">
        <v>176</v>
      </c>
      <c r="E36" s="366">
        <v>44.6</v>
      </c>
      <c r="F36" s="367">
        <v>38.983</v>
      </c>
      <c r="G36" s="367">
        <v>45.218</v>
      </c>
      <c r="H36" s="367">
        <v>46.554</v>
      </c>
      <c r="I36" s="367">
        <v>31.423</v>
      </c>
      <c r="J36" s="367">
        <v>31.13</v>
      </c>
      <c r="K36" s="367">
        <v>36.925</v>
      </c>
      <c r="L36" s="367">
        <v>41.343</v>
      </c>
      <c r="M36" s="367">
        <v>54.619</v>
      </c>
      <c r="N36" s="367">
        <v>50.1</v>
      </c>
      <c r="O36" s="367">
        <v>57.066</v>
      </c>
      <c r="P36" s="367">
        <v>60.576</v>
      </c>
      <c r="Q36" s="367">
        <v>62.501</v>
      </c>
      <c r="R36" s="367">
        <v>64.196</v>
      </c>
      <c r="S36" s="367">
        <v>68.624</v>
      </c>
      <c r="T36" s="732">
        <v>72.309</v>
      </c>
      <c r="U36" s="759">
        <f t="shared" si="0"/>
        <v>5.369841454884593</v>
      </c>
    </row>
    <row r="37" spans="1:21" s="7" customFormat="1" ht="12.75" customHeight="1">
      <c r="A37" s="208">
        <v>30</v>
      </c>
      <c r="B37" s="174"/>
      <c r="C37" s="247" t="s">
        <v>54</v>
      </c>
      <c r="D37" s="227" t="s">
        <v>172</v>
      </c>
      <c r="E37" s="372">
        <v>43.5</v>
      </c>
      <c r="F37" s="373">
        <v>45.2</v>
      </c>
      <c r="G37" s="638">
        <v>46.402</v>
      </c>
      <c r="H37" s="638">
        <v>50.525</v>
      </c>
      <c r="I37" s="638">
        <v>60.414</v>
      </c>
      <c r="J37" s="638">
        <v>55.473</v>
      </c>
      <c r="K37" s="638">
        <v>64.882</v>
      </c>
      <c r="L37" s="638">
        <v>67.591</v>
      </c>
      <c r="M37" s="638">
        <v>62.544</v>
      </c>
      <c r="N37" s="638">
        <v>54.138</v>
      </c>
      <c r="O37" s="638">
        <v>65.305</v>
      </c>
      <c r="P37" s="638">
        <v>68.86</v>
      </c>
      <c r="Q37" s="638">
        <v>61.902</v>
      </c>
      <c r="R37" s="638">
        <v>64.166</v>
      </c>
      <c r="S37" s="361">
        <v>61.97</v>
      </c>
      <c r="T37" s="733">
        <v>65.783</v>
      </c>
      <c r="U37" s="758">
        <f t="shared" si="0"/>
        <v>6.152977247055034</v>
      </c>
    </row>
    <row r="38" spans="1:21" s="7" customFormat="1" ht="12.75" customHeight="1">
      <c r="A38" s="208">
        <v>31</v>
      </c>
      <c r="B38" s="266"/>
      <c r="C38" s="267" t="s">
        <v>447</v>
      </c>
      <c r="D38" s="268" t="s">
        <v>187</v>
      </c>
      <c r="E38" s="366">
        <v>3.452</v>
      </c>
      <c r="F38" s="367">
        <v>2.23</v>
      </c>
      <c r="G38" s="367">
        <v>3.048</v>
      </c>
      <c r="H38" s="367">
        <v>8.24</v>
      </c>
      <c r="I38" s="367">
        <v>9.044</v>
      </c>
      <c r="J38" s="367">
        <v>3.769</v>
      </c>
      <c r="K38" s="367">
        <v>5.778</v>
      </c>
      <c r="L38" s="367">
        <v>19.397</v>
      </c>
      <c r="M38" s="367">
        <v>21.408</v>
      </c>
      <c r="N38" s="367">
        <v>36.654</v>
      </c>
      <c r="O38" s="367">
        <v>42.094</v>
      </c>
      <c r="P38" s="367">
        <v>48.151</v>
      </c>
      <c r="Q38" s="367">
        <v>70.904</v>
      </c>
      <c r="R38" s="367">
        <v>71.557</v>
      </c>
      <c r="S38" s="367">
        <v>76.097</v>
      </c>
      <c r="T38" s="732">
        <v>65.113</v>
      </c>
      <c r="U38" s="759">
        <f t="shared" si="0"/>
        <v>-14.434208970130229</v>
      </c>
    </row>
    <row r="39" spans="1:21" s="7" customFormat="1" ht="12.75" customHeight="1">
      <c r="A39" s="208">
        <v>32</v>
      </c>
      <c r="B39" s="174"/>
      <c r="C39" s="247" t="s">
        <v>61</v>
      </c>
      <c r="D39" s="227" t="s">
        <v>188</v>
      </c>
      <c r="E39" s="638">
        <v>37.752</v>
      </c>
      <c r="F39" s="638">
        <v>55.299</v>
      </c>
      <c r="G39" s="638">
        <v>53.3</v>
      </c>
      <c r="H39" s="638">
        <v>54.058</v>
      </c>
      <c r="I39" s="638">
        <v>51.631</v>
      </c>
      <c r="J39" s="638">
        <v>56.231</v>
      </c>
      <c r="K39" s="638">
        <v>58.521</v>
      </c>
      <c r="L39" s="638">
        <v>55.078</v>
      </c>
      <c r="M39" s="638">
        <v>54.62</v>
      </c>
      <c r="N39" s="638">
        <v>54.885</v>
      </c>
      <c r="O39" s="638">
        <v>52.347</v>
      </c>
      <c r="P39" s="638">
        <v>54.724</v>
      </c>
      <c r="Q39" s="638">
        <v>59.922</v>
      </c>
      <c r="R39" s="638">
        <v>61.017</v>
      </c>
      <c r="S39" s="361">
        <v>58.121</v>
      </c>
      <c r="T39" s="733">
        <v>60.13</v>
      </c>
      <c r="U39" s="758">
        <f t="shared" si="0"/>
        <v>3.4565819583283144</v>
      </c>
    </row>
    <row r="40" spans="1:21" s="7" customFormat="1" ht="12.75" customHeight="1">
      <c r="A40" s="208">
        <v>33</v>
      </c>
      <c r="B40" s="266"/>
      <c r="C40" s="267" t="s">
        <v>44</v>
      </c>
      <c r="D40" s="268" t="s">
        <v>182</v>
      </c>
      <c r="E40" s="740">
        <v>123.391</v>
      </c>
      <c r="F40" s="740">
        <v>83.387</v>
      </c>
      <c r="G40" s="740">
        <v>106.813</v>
      </c>
      <c r="H40" s="367">
        <v>131.345</v>
      </c>
      <c r="I40" s="367">
        <v>104.089</v>
      </c>
      <c r="J40" s="367">
        <v>100.741</v>
      </c>
      <c r="K40" s="367">
        <v>102.447</v>
      </c>
      <c r="L40" s="367">
        <v>98.029</v>
      </c>
      <c r="M40" s="367">
        <v>102.456</v>
      </c>
      <c r="N40" s="367">
        <v>86.826</v>
      </c>
      <c r="O40" s="367">
        <v>82.343</v>
      </c>
      <c r="P40" s="367">
        <v>75.143</v>
      </c>
      <c r="Q40" s="367">
        <v>66.863</v>
      </c>
      <c r="R40" s="367">
        <v>62.704</v>
      </c>
      <c r="S40" s="367">
        <v>56.285</v>
      </c>
      <c r="T40" s="732">
        <v>58.058</v>
      </c>
      <c r="U40" s="759">
        <f t="shared" si="0"/>
        <v>3.150039975126589</v>
      </c>
    </row>
    <row r="41" spans="1:21" s="7" customFormat="1" ht="12.75" customHeight="1">
      <c r="A41" s="208">
        <v>34</v>
      </c>
      <c r="B41" s="174"/>
      <c r="C41" s="247" t="s">
        <v>78</v>
      </c>
      <c r="D41" s="227" t="s">
        <v>183</v>
      </c>
      <c r="E41" s="735">
        <v>44.266</v>
      </c>
      <c r="F41" s="638">
        <v>33.463</v>
      </c>
      <c r="G41" s="638">
        <v>39.477</v>
      </c>
      <c r="H41" s="638">
        <v>34.254</v>
      </c>
      <c r="I41" s="638">
        <v>44.221</v>
      </c>
      <c r="J41" s="638">
        <v>54.55</v>
      </c>
      <c r="K41" s="638">
        <v>54.14</v>
      </c>
      <c r="L41" s="638">
        <v>57.811</v>
      </c>
      <c r="M41" s="638">
        <v>55.381</v>
      </c>
      <c r="N41" s="638">
        <v>53.351</v>
      </c>
      <c r="O41" s="638">
        <v>61.975</v>
      </c>
      <c r="P41" s="638">
        <v>65.402</v>
      </c>
      <c r="Q41" s="638">
        <v>52.528</v>
      </c>
      <c r="R41" s="638">
        <v>54.027</v>
      </c>
      <c r="S41" s="361">
        <v>56.693</v>
      </c>
      <c r="T41" s="733">
        <v>56.623</v>
      </c>
      <c r="U41" s="758">
        <f t="shared" si="0"/>
        <v>-0.12347203358439174</v>
      </c>
    </row>
    <row r="42" spans="1:21" s="7" customFormat="1" ht="12.75" customHeight="1">
      <c r="A42" s="208">
        <v>35</v>
      </c>
      <c r="B42" s="266"/>
      <c r="C42" s="267" t="s">
        <v>59</v>
      </c>
      <c r="D42" s="268" t="s">
        <v>188</v>
      </c>
      <c r="E42" s="681">
        <v>36.008</v>
      </c>
      <c r="F42" s="637">
        <v>60.549</v>
      </c>
      <c r="G42" s="637">
        <v>59.923</v>
      </c>
      <c r="H42" s="637">
        <v>53.379</v>
      </c>
      <c r="I42" s="690">
        <v>51.961</v>
      </c>
      <c r="J42" s="637">
        <v>51.015</v>
      </c>
      <c r="K42" s="637">
        <v>49.517</v>
      </c>
      <c r="L42" s="637">
        <v>51.35</v>
      </c>
      <c r="M42" s="637">
        <v>53.973</v>
      </c>
      <c r="N42" s="637">
        <v>57.854</v>
      </c>
      <c r="O42" s="637">
        <v>59.627</v>
      </c>
      <c r="P42" s="637">
        <v>58.937</v>
      </c>
      <c r="Q42" s="637">
        <v>58.232</v>
      </c>
      <c r="R42" s="637">
        <v>56.167</v>
      </c>
      <c r="S42" s="359">
        <v>54.939</v>
      </c>
      <c r="T42" s="432">
        <v>53.709</v>
      </c>
      <c r="U42" s="759">
        <f t="shared" si="0"/>
        <v>-2.23884672090864</v>
      </c>
    </row>
    <row r="43" spans="1:21" s="7" customFormat="1" ht="12.75" customHeight="1">
      <c r="A43" s="208">
        <v>36</v>
      </c>
      <c r="B43" s="174"/>
      <c r="C43" s="247" t="s">
        <v>50</v>
      </c>
      <c r="D43" s="227" t="s">
        <v>188</v>
      </c>
      <c r="E43" s="361">
        <v>27.436</v>
      </c>
      <c r="F43" s="638">
        <v>38.089</v>
      </c>
      <c r="G43" s="638">
        <v>35.293</v>
      </c>
      <c r="H43" s="638">
        <v>35.428</v>
      </c>
      <c r="I43" s="638">
        <v>34.794</v>
      </c>
      <c r="J43" s="638">
        <v>38.651</v>
      </c>
      <c r="K43" s="638">
        <v>40.548</v>
      </c>
      <c r="L43" s="638">
        <v>36.829</v>
      </c>
      <c r="M43" s="638">
        <v>32.778</v>
      </c>
      <c r="N43" s="638">
        <v>32.561</v>
      </c>
      <c r="O43" s="638">
        <v>35.21</v>
      </c>
      <c r="P43" s="638">
        <v>36.294</v>
      </c>
      <c r="Q43" s="638">
        <v>37.209</v>
      </c>
      <c r="R43" s="638">
        <v>45.425</v>
      </c>
      <c r="S43" s="361">
        <v>48.963</v>
      </c>
      <c r="T43" s="733">
        <v>51.252</v>
      </c>
      <c r="U43" s="758">
        <f t="shared" si="0"/>
        <v>4.674958642240057</v>
      </c>
    </row>
    <row r="44" spans="1:21" s="7" customFormat="1" ht="12.75" customHeight="1">
      <c r="A44" s="208">
        <v>37</v>
      </c>
      <c r="B44" s="266"/>
      <c r="C44" s="267" t="s">
        <v>47</v>
      </c>
      <c r="D44" s="268" t="s">
        <v>170</v>
      </c>
      <c r="E44" s="739"/>
      <c r="F44" s="374"/>
      <c r="G44" s="367">
        <v>39.431</v>
      </c>
      <c r="H44" s="367">
        <v>46.244</v>
      </c>
      <c r="I44" s="367">
        <v>51.598</v>
      </c>
      <c r="J44" s="367">
        <v>51.612</v>
      </c>
      <c r="K44" s="367">
        <v>54.875</v>
      </c>
      <c r="L44" s="367">
        <v>54.94</v>
      </c>
      <c r="M44" s="737">
        <v>47.839</v>
      </c>
      <c r="N44" s="367">
        <v>42.461</v>
      </c>
      <c r="O44" s="367">
        <v>58.237</v>
      </c>
      <c r="P44" s="367">
        <v>62.644</v>
      </c>
      <c r="Q44" s="367">
        <v>52.912</v>
      </c>
      <c r="R44" s="367">
        <v>51.869</v>
      </c>
      <c r="S44" s="367">
        <v>50.86</v>
      </c>
      <c r="T44" s="732">
        <v>50.521</v>
      </c>
      <c r="U44" s="759">
        <f t="shared" si="0"/>
        <v>-0.666535587888319</v>
      </c>
    </row>
    <row r="45" spans="1:21" s="7" customFormat="1" ht="12.75" customHeight="1">
      <c r="A45" s="208">
        <v>38</v>
      </c>
      <c r="B45" s="174"/>
      <c r="C45" s="247" t="s">
        <v>465</v>
      </c>
      <c r="D45" s="227" t="s">
        <v>190</v>
      </c>
      <c r="E45" s="369"/>
      <c r="F45" s="375"/>
      <c r="G45" s="638">
        <v>11.291</v>
      </c>
      <c r="H45" s="638">
        <v>11.834</v>
      </c>
      <c r="I45" s="638">
        <v>12.108</v>
      </c>
      <c r="J45" s="638">
        <v>12.341</v>
      </c>
      <c r="K45" s="638">
        <v>13.941</v>
      </c>
      <c r="L45" s="638">
        <v>13.156</v>
      </c>
      <c r="M45" s="638">
        <v>20.12</v>
      </c>
      <c r="N45" s="638">
        <v>25.703</v>
      </c>
      <c r="O45" s="638">
        <v>29.388</v>
      </c>
      <c r="P45" s="638">
        <v>32.695</v>
      </c>
      <c r="Q45" s="638">
        <v>33.112</v>
      </c>
      <c r="R45" s="638">
        <v>37.728</v>
      </c>
      <c r="S45" s="638">
        <v>40.269</v>
      </c>
      <c r="T45" s="682">
        <v>47.969</v>
      </c>
      <c r="U45" s="758">
        <f t="shared" si="0"/>
        <v>19.121408527651568</v>
      </c>
    </row>
    <row r="46" spans="1:21" s="7" customFormat="1" ht="12.75" customHeight="1">
      <c r="A46" s="208">
        <v>39</v>
      </c>
      <c r="B46" s="266"/>
      <c r="C46" s="267" t="s">
        <v>328</v>
      </c>
      <c r="D46" s="268" t="s">
        <v>184</v>
      </c>
      <c r="E46" s="359">
        <v>30.867</v>
      </c>
      <c r="F46" s="637">
        <v>32.072</v>
      </c>
      <c r="G46" s="637">
        <v>29.449</v>
      </c>
      <c r="H46" s="637">
        <v>40.807</v>
      </c>
      <c r="I46" s="637">
        <v>47.186</v>
      </c>
      <c r="J46" s="637">
        <v>51.328</v>
      </c>
      <c r="K46" s="637">
        <v>50.399</v>
      </c>
      <c r="L46" s="637">
        <v>49.886</v>
      </c>
      <c r="M46" s="637">
        <v>48.085</v>
      </c>
      <c r="N46" s="637">
        <v>42.996</v>
      </c>
      <c r="O46" s="637">
        <v>43.879</v>
      </c>
      <c r="P46" s="637">
        <v>46.49</v>
      </c>
      <c r="Q46" s="637">
        <v>44.805</v>
      </c>
      <c r="R46" s="637">
        <v>44.039</v>
      </c>
      <c r="S46" s="359">
        <v>46.017</v>
      </c>
      <c r="T46" s="432">
        <v>47.115</v>
      </c>
      <c r="U46" s="759">
        <f t="shared" si="0"/>
        <v>2.3860747115196546</v>
      </c>
    </row>
    <row r="47" spans="1:21" s="7" customFormat="1" ht="12.75" customHeight="1">
      <c r="A47" s="208">
        <v>40</v>
      </c>
      <c r="B47" s="683"/>
      <c r="C47" s="684" t="s">
        <v>557</v>
      </c>
      <c r="D47" s="685" t="s">
        <v>186</v>
      </c>
      <c r="E47" s="686">
        <v>33.089</v>
      </c>
      <c r="F47" s="686">
        <v>33.555</v>
      </c>
      <c r="G47" s="686">
        <v>30.37</v>
      </c>
      <c r="H47" s="691">
        <v>27.69</v>
      </c>
      <c r="I47" s="686">
        <v>20.145</v>
      </c>
      <c r="J47" s="686">
        <v>19.032</v>
      </c>
      <c r="K47" s="686">
        <v>19.042</v>
      </c>
      <c r="L47" s="686">
        <v>19.686</v>
      </c>
      <c r="M47" s="686">
        <v>22.192</v>
      </c>
      <c r="N47" s="686">
        <v>18.203</v>
      </c>
      <c r="O47" s="686">
        <v>21.478</v>
      </c>
      <c r="P47" s="686">
        <v>26.71</v>
      </c>
      <c r="Q47" s="686">
        <v>30.769</v>
      </c>
      <c r="R47" s="686">
        <v>33.238</v>
      </c>
      <c r="S47" s="686">
        <v>40.853</v>
      </c>
      <c r="T47" s="734">
        <v>39.542</v>
      </c>
      <c r="U47" s="761">
        <f t="shared" si="0"/>
        <v>-3.2090666536117283</v>
      </c>
    </row>
    <row r="48" spans="1:21" ht="13.5" customHeight="1">
      <c r="A48" s="208">
        <v>41</v>
      </c>
      <c r="B48" s="680"/>
      <c r="C48" s="267" t="s">
        <v>53</v>
      </c>
      <c r="D48" s="268" t="s">
        <v>184</v>
      </c>
      <c r="E48" s="681">
        <v>18.234</v>
      </c>
      <c r="F48" s="637">
        <v>16.236</v>
      </c>
      <c r="G48" s="637">
        <v>21.217</v>
      </c>
      <c r="H48" s="637">
        <v>51.567</v>
      </c>
      <c r="I48" s="637">
        <v>55.982</v>
      </c>
      <c r="J48" s="637">
        <v>54.294</v>
      </c>
      <c r="K48" s="637">
        <v>50.939</v>
      </c>
      <c r="L48" s="637">
        <v>45.965</v>
      </c>
      <c r="M48" s="637">
        <v>49.126</v>
      </c>
      <c r="N48" s="637">
        <v>52.009</v>
      </c>
      <c r="O48" s="637">
        <v>44.083</v>
      </c>
      <c r="P48" s="637">
        <v>44.308</v>
      </c>
      <c r="Q48" s="637">
        <v>42.938</v>
      </c>
      <c r="R48" s="637">
        <v>38.004</v>
      </c>
      <c r="S48" s="637">
        <v>37.047</v>
      </c>
      <c r="T48" s="640">
        <v>35.638</v>
      </c>
      <c r="U48" s="759">
        <f t="shared" si="0"/>
        <v>-3.8032769185089137</v>
      </c>
    </row>
    <row r="49" spans="1:21" ht="13.5" customHeight="1">
      <c r="A49" s="208">
        <v>42</v>
      </c>
      <c r="B49" s="174"/>
      <c r="C49" s="247" t="s">
        <v>337</v>
      </c>
      <c r="D49" s="138" t="s">
        <v>186</v>
      </c>
      <c r="E49" s="638">
        <v>48.682</v>
      </c>
      <c r="F49" s="638">
        <v>43.27</v>
      </c>
      <c r="G49" s="638">
        <v>41.169</v>
      </c>
      <c r="H49" s="638">
        <v>36.353</v>
      </c>
      <c r="I49" s="638">
        <v>37.89</v>
      </c>
      <c r="J49" s="638">
        <v>33.115</v>
      </c>
      <c r="K49" s="638">
        <v>37.901</v>
      </c>
      <c r="L49" s="638">
        <v>39.86</v>
      </c>
      <c r="M49" s="638">
        <v>36.386</v>
      </c>
      <c r="N49" s="638">
        <v>31.474</v>
      </c>
      <c r="O49" s="638">
        <v>27.221</v>
      </c>
      <c r="P49" s="638">
        <v>27.428</v>
      </c>
      <c r="Q49" s="638">
        <v>28.171</v>
      </c>
      <c r="R49" s="638">
        <v>28.285</v>
      </c>
      <c r="S49" s="638">
        <v>28.934</v>
      </c>
      <c r="T49" s="682">
        <v>31.262</v>
      </c>
      <c r="U49" s="758">
        <f t="shared" si="0"/>
        <v>8.045897559964061</v>
      </c>
    </row>
    <row r="50" spans="1:21" ht="13.5" customHeight="1">
      <c r="A50" s="208">
        <v>43</v>
      </c>
      <c r="B50" s="266"/>
      <c r="C50" s="635" t="s">
        <v>600</v>
      </c>
      <c r="D50" s="337" t="s">
        <v>195</v>
      </c>
      <c r="E50" s="637" t="s">
        <v>479</v>
      </c>
      <c r="F50" s="637" t="s">
        <v>479</v>
      </c>
      <c r="G50" s="637" t="s">
        <v>479</v>
      </c>
      <c r="H50" s="637" t="s">
        <v>479</v>
      </c>
      <c r="I50" s="637">
        <v>29.541</v>
      </c>
      <c r="J50" s="637" t="s">
        <v>479</v>
      </c>
      <c r="K50" s="637" t="s">
        <v>479</v>
      </c>
      <c r="L50" s="637" t="s">
        <v>479</v>
      </c>
      <c r="M50" s="637">
        <v>33.358</v>
      </c>
      <c r="N50" s="637">
        <v>28.417</v>
      </c>
      <c r="O50" s="637">
        <v>32.64</v>
      </c>
      <c r="P50" s="637">
        <v>33.175</v>
      </c>
      <c r="Q50" s="637">
        <v>27.692</v>
      </c>
      <c r="R50" s="637">
        <v>24.501</v>
      </c>
      <c r="S50" s="637">
        <v>27.143</v>
      </c>
      <c r="T50" s="640">
        <v>31.128</v>
      </c>
      <c r="U50" s="759">
        <f t="shared" si="0"/>
        <v>14.68150167630698</v>
      </c>
    </row>
    <row r="51" spans="1:21" ht="13.5" customHeight="1">
      <c r="A51" s="208">
        <v>44</v>
      </c>
      <c r="B51" s="174"/>
      <c r="C51" s="247" t="s">
        <v>559</v>
      </c>
      <c r="D51" s="138" t="s">
        <v>190</v>
      </c>
      <c r="E51" s="375"/>
      <c r="F51" s="375"/>
      <c r="G51" s="638">
        <v>16.56</v>
      </c>
      <c r="H51" s="638">
        <v>16.62</v>
      </c>
      <c r="I51" s="638">
        <v>12.208</v>
      </c>
      <c r="J51" s="638">
        <v>7.767</v>
      </c>
      <c r="K51" s="638">
        <v>15.623</v>
      </c>
      <c r="L51" s="638">
        <v>18.692</v>
      </c>
      <c r="M51" s="638">
        <v>25.87</v>
      </c>
      <c r="N51" s="638">
        <v>27.249</v>
      </c>
      <c r="O51" s="638">
        <v>28.207</v>
      </c>
      <c r="P51" s="638">
        <v>32.578</v>
      </c>
      <c r="Q51" s="638">
        <v>30.51</v>
      </c>
      <c r="R51" s="638">
        <v>33.687</v>
      </c>
      <c r="S51" s="638">
        <v>32.203</v>
      </c>
      <c r="T51" s="682">
        <v>30.836</v>
      </c>
      <c r="U51" s="758">
        <f t="shared" si="0"/>
        <v>-4.244946123032037</v>
      </c>
    </row>
    <row r="52" spans="1:21" s="7" customFormat="1" ht="12.75" customHeight="1">
      <c r="A52" s="208">
        <v>45</v>
      </c>
      <c r="B52" s="266"/>
      <c r="C52" s="267" t="s">
        <v>72</v>
      </c>
      <c r="D52" s="337" t="s">
        <v>193</v>
      </c>
      <c r="E52" s="367">
        <v>40.897</v>
      </c>
      <c r="F52" s="367">
        <v>36.482</v>
      </c>
      <c r="G52" s="367">
        <v>34.666</v>
      </c>
      <c r="H52" s="367">
        <v>26.41</v>
      </c>
      <c r="I52" s="367">
        <v>24.907</v>
      </c>
      <c r="J52" s="367">
        <v>25.624</v>
      </c>
      <c r="K52" s="367">
        <v>34.423</v>
      </c>
      <c r="L52" s="367">
        <v>32.569</v>
      </c>
      <c r="M52" s="367">
        <v>32.2</v>
      </c>
      <c r="N52" s="367">
        <v>27.357</v>
      </c>
      <c r="O52" s="367">
        <v>28.776</v>
      </c>
      <c r="P52" s="367">
        <v>24.47</v>
      </c>
      <c r="Q52" s="367">
        <v>25.305</v>
      </c>
      <c r="R52" s="367">
        <v>27.996</v>
      </c>
      <c r="S52" s="367">
        <v>30.097</v>
      </c>
      <c r="T52" s="732">
        <v>29.961</v>
      </c>
      <c r="U52" s="759">
        <f t="shared" si="0"/>
        <v>-0.4518722796291996</v>
      </c>
    </row>
    <row r="53" spans="1:21" s="7" customFormat="1" ht="12.75" customHeight="1">
      <c r="A53" s="208">
        <v>46</v>
      </c>
      <c r="B53" s="174"/>
      <c r="C53" s="247" t="s">
        <v>49</v>
      </c>
      <c r="D53" s="138" t="s">
        <v>186</v>
      </c>
      <c r="E53" s="638">
        <v>34.717</v>
      </c>
      <c r="F53" s="638">
        <v>30.922</v>
      </c>
      <c r="G53" s="638">
        <v>30.947</v>
      </c>
      <c r="H53" s="638">
        <v>27.188</v>
      </c>
      <c r="I53" s="638">
        <v>25.927</v>
      </c>
      <c r="J53" s="638">
        <v>26.045</v>
      </c>
      <c r="K53" s="638">
        <v>28.523</v>
      </c>
      <c r="L53" s="638">
        <v>27.904</v>
      </c>
      <c r="M53" s="638">
        <v>28.89</v>
      </c>
      <c r="N53" s="638">
        <v>23.464</v>
      </c>
      <c r="O53" s="638">
        <v>29.531</v>
      </c>
      <c r="P53" s="638">
        <v>30.359</v>
      </c>
      <c r="Q53" s="638">
        <v>31.615</v>
      </c>
      <c r="R53" s="638">
        <v>29.724</v>
      </c>
      <c r="S53" s="638">
        <v>31.042</v>
      </c>
      <c r="T53" s="682">
        <v>29.296</v>
      </c>
      <c r="U53" s="758">
        <f t="shared" si="0"/>
        <v>-5.624637587784292</v>
      </c>
    </row>
    <row r="54" spans="1:21" s="7" customFormat="1" ht="12.75" customHeight="1">
      <c r="A54" s="208">
        <v>47</v>
      </c>
      <c r="B54" s="266"/>
      <c r="C54" s="267" t="s">
        <v>560</v>
      </c>
      <c r="D54" s="337" t="s">
        <v>177</v>
      </c>
      <c r="E54" s="374"/>
      <c r="F54" s="367">
        <v>14.484</v>
      </c>
      <c r="G54" s="367">
        <v>15.002</v>
      </c>
      <c r="H54" s="367">
        <v>14.16</v>
      </c>
      <c r="I54" s="367">
        <v>16.455</v>
      </c>
      <c r="J54" s="367">
        <v>17.114</v>
      </c>
      <c r="K54" s="367">
        <v>18.789</v>
      </c>
      <c r="L54" s="367">
        <v>17.35</v>
      </c>
      <c r="M54" s="367">
        <v>22.1</v>
      </c>
      <c r="N54" s="367">
        <v>21.184</v>
      </c>
      <c r="O54" s="367">
        <v>22.988</v>
      </c>
      <c r="P54" s="367">
        <v>24.134</v>
      </c>
      <c r="Q54" s="367">
        <v>26.242</v>
      </c>
      <c r="R54" s="367">
        <v>27.777</v>
      </c>
      <c r="S54" s="367">
        <v>27.86</v>
      </c>
      <c r="T54" s="732">
        <v>29.193</v>
      </c>
      <c r="U54" s="759">
        <f t="shared" si="0"/>
        <v>4.784637473079684</v>
      </c>
    </row>
    <row r="55" spans="1:21" s="7" customFormat="1" ht="12.75" customHeight="1">
      <c r="A55" s="208">
        <v>48</v>
      </c>
      <c r="B55" s="174"/>
      <c r="C55" s="247" t="s">
        <v>558</v>
      </c>
      <c r="D55" s="227" t="s">
        <v>188</v>
      </c>
      <c r="E55" s="638">
        <v>25.775</v>
      </c>
      <c r="F55" s="638">
        <v>28.32</v>
      </c>
      <c r="G55" s="638">
        <v>28.589</v>
      </c>
      <c r="H55" s="638">
        <v>27.547</v>
      </c>
      <c r="I55" s="638">
        <v>31.489</v>
      </c>
      <c r="J55" s="638">
        <v>31.561</v>
      </c>
      <c r="K55" s="638">
        <v>32.151</v>
      </c>
      <c r="L55" s="638">
        <v>32.943</v>
      </c>
      <c r="M55" s="638">
        <v>31.63</v>
      </c>
      <c r="N55" s="638">
        <v>32.964</v>
      </c>
      <c r="O55" s="638">
        <v>33.895</v>
      </c>
      <c r="P55" s="638">
        <v>34.468</v>
      </c>
      <c r="Q55" s="638">
        <v>31.653</v>
      </c>
      <c r="R55" s="638">
        <v>30.493</v>
      </c>
      <c r="S55" s="638">
        <v>32.081</v>
      </c>
      <c r="T55" s="682">
        <v>28.693</v>
      </c>
      <c r="U55" s="758">
        <f t="shared" si="0"/>
        <v>-10.560768055858617</v>
      </c>
    </row>
    <row r="56" spans="1:21" s="7" customFormat="1" ht="12.75" customHeight="1">
      <c r="A56" s="208">
        <v>49</v>
      </c>
      <c r="B56" s="266"/>
      <c r="C56" s="635" t="s">
        <v>561</v>
      </c>
      <c r="D56" s="337" t="s">
        <v>184</v>
      </c>
      <c r="E56" s="367">
        <v>36.014</v>
      </c>
      <c r="F56" s="367">
        <v>22.841</v>
      </c>
      <c r="G56" s="367">
        <v>20.301</v>
      </c>
      <c r="H56" s="367">
        <v>22.85</v>
      </c>
      <c r="I56" s="367">
        <v>26.163</v>
      </c>
      <c r="J56" s="367">
        <v>23.108</v>
      </c>
      <c r="K56" s="367">
        <v>17.993</v>
      </c>
      <c r="L56" s="367">
        <v>38.095</v>
      </c>
      <c r="M56" s="367">
        <v>40.518</v>
      </c>
      <c r="N56" s="367">
        <v>28.643</v>
      </c>
      <c r="O56" s="367">
        <v>28.743</v>
      </c>
      <c r="P56" s="367">
        <v>27.905</v>
      </c>
      <c r="Q56" s="367">
        <v>29.635</v>
      </c>
      <c r="R56" s="367">
        <v>29.008</v>
      </c>
      <c r="S56" s="367">
        <v>27.275</v>
      </c>
      <c r="T56" s="732">
        <v>27.849</v>
      </c>
      <c r="U56" s="759">
        <f t="shared" si="0"/>
        <v>2.1044912923922965</v>
      </c>
    </row>
    <row r="57" spans="1:21" s="7" customFormat="1" ht="12.75" customHeight="1">
      <c r="A57" s="208">
        <v>50</v>
      </c>
      <c r="B57" s="683"/>
      <c r="C57" s="140" t="s">
        <v>546</v>
      </c>
      <c r="D57" s="139" t="s">
        <v>169</v>
      </c>
      <c r="E57" s="686"/>
      <c r="F57" s="686">
        <v>30.943</v>
      </c>
      <c r="G57" s="686"/>
      <c r="H57" s="686">
        <v>30.695</v>
      </c>
      <c r="I57" s="686">
        <v>36.108</v>
      </c>
      <c r="J57" s="686">
        <v>37.851</v>
      </c>
      <c r="K57" s="686">
        <v>43.018</v>
      </c>
      <c r="L57" s="686">
        <v>40.458</v>
      </c>
      <c r="M57" s="686">
        <v>41.61</v>
      </c>
      <c r="N57" s="686">
        <v>38.238</v>
      </c>
      <c r="O57" s="686">
        <v>36.836</v>
      </c>
      <c r="P57" s="686">
        <v>29.133</v>
      </c>
      <c r="Q57" s="686">
        <v>27.244</v>
      </c>
      <c r="R57" s="686">
        <v>28.05</v>
      </c>
      <c r="S57" s="686">
        <v>27.789</v>
      </c>
      <c r="T57" s="734">
        <v>27.323</v>
      </c>
      <c r="U57" s="761">
        <f t="shared" si="0"/>
        <v>-1.6769225233005898</v>
      </c>
    </row>
    <row r="58" spans="3:21" s="7" customFormat="1" ht="12.75" customHeight="1">
      <c r="C58" s="4" t="s">
        <v>377</v>
      </c>
      <c r="D58"/>
      <c r="E58"/>
      <c r="F58"/>
      <c r="G58"/>
      <c r="H58"/>
      <c r="I58"/>
      <c r="J58"/>
      <c r="K58"/>
      <c r="L58"/>
      <c r="M58"/>
      <c r="N58"/>
      <c r="O58"/>
      <c r="P58"/>
      <c r="Q58"/>
      <c r="R58"/>
      <c r="S58"/>
      <c r="T58"/>
      <c r="U58"/>
    </row>
    <row r="59" spans="3:21" s="7" customFormat="1" ht="22.5" customHeight="1">
      <c r="C59" s="865" t="s">
        <v>511</v>
      </c>
      <c r="D59" s="866"/>
      <c r="E59" s="866"/>
      <c r="F59" s="866"/>
      <c r="G59" s="866"/>
      <c r="H59" s="866"/>
      <c r="I59" s="866"/>
      <c r="J59" s="866"/>
      <c r="K59" s="866"/>
      <c r="L59" s="866"/>
      <c r="M59" s="866"/>
      <c r="N59" s="866"/>
      <c r="O59" s="866"/>
      <c r="P59" s="866"/>
      <c r="Q59" s="866"/>
      <c r="R59" s="866"/>
      <c r="S59" s="866"/>
      <c r="T59" s="866"/>
      <c r="U59" s="866"/>
    </row>
    <row r="60" s="7" customFormat="1" ht="24" customHeight="1"/>
    <row r="61" spans="1:21" s="7" customFormat="1" ht="12.75" customHeight="1">
      <c r="A61" s="208"/>
      <c r="B61"/>
      <c r="C61"/>
      <c r="D61"/>
      <c r="E61"/>
      <c r="F61"/>
      <c r="G61"/>
      <c r="H61"/>
      <c r="I61"/>
      <c r="J61"/>
      <c r="K61"/>
      <c r="L61"/>
      <c r="M61"/>
      <c r="N61"/>
      <c r="O61"/>
      <c r="P61"/>
      <c r="Q61"/>
      <c r="R61"/>
      <c r="S61"/>
      <c r="T61"/>
      <c r="U61"/>
    </row>
    <row r="62" spans="1:21" s="7" customFormat="1" ht="12.75" customHeight="1">
      <c r="A62" s="208"/>
      <c r="B62"/>
      <c r="C62" s="4"/>
      <c r="D62"/>
      <c r="E62"/>
      <c r="F62"/>
      <c r="G62"/>
      <c r="H62"/>
      <c r="I62"/>
      <c r="J62"/>
      <c r="K62"/>
      <c r="L62"/>
      <c r="M62"/>
      <c r="N62"/>
      <c r="O62"/>
      <c r="P62"/>
      <c r="Q62"/>
      <c r="R62"/>
      <c r="S62"/>
      <c r="T62"/>
      <c r="U62"/>
    </row>
    <row r="63" spans="1:21" s="7" customFormat="1" ht="12.75" customHeight="1">
      <c r="A63" s="208"/>
      <c r="B63"/>
      <c r="C63" s="865"/>
      <c r="D63" s="866"/>
      <c r="E63" s="866"/>
      <c r="F63" s="866"/>
      <c r="G63" s="866"/>
      <c r="H63" s="866"/>
      <c r="I63" s="866"/>
      <c r="J63" s="866"/>
      <c r="K63" s="866"/>
      <c r="L63" s="866"/>
      <c r="M63" s="866"/>
      <c r="N63" s="866"/>
      <c r="O63" s="866"/>
      <c r="P63" s="866"/>
      <c r="Q63" s="866"/>
      <c r="R63" s="866"/>
      <c r="S63" s="866"/>
      <c r="T63" s="866"/>
      <c r="U63" s="866"/>
    </row>
    <row r="64" spans="1:21" s="7" customFormat="1" ht="36.75" customHeight="1">
      <c r="A64" s="208"/>
      <c r="B64"/>
      <c r="C64"/>
      <c r="D64"/>
      <c r="E64"/>
      <c r="F64"/>
      <c r="G64"/>
      <c r="H64"/>
      <c r="I64"/>
      <c r="J64"/>
      <c r="K64"/>
      <c r="L64"/>
      <c r="M64"/>
      <c r="N64"/>
      <c r="O64"/>
      <c r="P64"/>
      <c r="Q64"/>
      <c r="R64"/>
      <c r="S64"/>
      <c r="T64"/>
      <c r="U64"/>
    </row>
    <row r="65" spans="1:21" s="7" customFormat="1" ht="12.75" customHeight="1">
      <c r="A65" s="6"/>
      <c r="B65"/>
      <c r="C65"/>
      <c r="D65"/>
      <c r="E65"/>
      <c r="F65"/>
      <c r="G65"/>
      <c r="H65"/>
      <c r="I65"/>
      <c r="J65"/>
      <c r="K65"/>
      <c r="L65"/>
      <c r="M65"/>
      <c r="N65"/>
      <c r="O65"/>
      <c r="P65"/>
      <c r="Q65"/>
      <c r="R65"/>
      <c r="S65"/>
      <c r="T65"/>
      <c r="U65"/>
    </row>
    <row r="66" ht="15" customHeight="1"/>
    <row r="67" ht="39.75" customHeight="1"/>
    <row r="68" ht="409.5"/>
    <row r="69" ht="409.5"/>
    <row r="70" ht="409.5"/>
    <row r="71" ht="409.5"/>
    <row r="72" ht="409.5"/>
    <row r="73" ht="409.5"/>
    <row r="74" ht="409.5"/>
    <row r="75" ht="409.5"/>
    <row r="76" ht="409.5"/>
    <row r="77" ht="409.5"/>
    <row r="78" ht="409.5"/>
    <row r="79" ht="409.5"/>
    <row r="80" ht="409.5"/>
    <row r="81" ht="409.5"/>
    <row r="82" ht="409.5"/>
    <row r="83" ht="409.5"/>
    <row r="84" ht="409.5"/>
    <row r="85" ht="409.5"/>
    <row r="86" ht="409.5"/>
    <row r="87" ht="409.5"/>
    <row r="88" ht="409.5"/>
    <row r="89" ht="409.5"/>
  </sheetData>
  <sheetProtection/>
  <mergeCells count="6">
    <mergeCell ref="C63:U63"/>
    <mergeCell ref="B4:U4"/>
    <mergeCell ref="B3:U3"/>
    <mergeCell ref="A5:A7"/>
    <mergeCell ref="B2:U2"/>
    <mergeCell ref="C59:U59"/>
  </mergeCells>
  <printOptions horizontalCentered="1"/>
  <pageMargins left="0.6692913385826772" right="0.6692913385826772" top="0.5118110236220472" bottom="0.2755905511811024" header="0" footer="0"/>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codeName="Sheet49"/>
  <dimension ref="A1:T82"/>
  <sheetViews>
    <sheetView zoomScalePageLayoutView="0" workbookViewId="0" topLeftCell="A1">
      <selection activeCell="C3" sqref="C3:S3"/>
    </sheetView>
  </sheetViews>
  <sheetFormatPr defaultColWidth="9.140625" defaultRowHeight="12.75"/>
  <cols>
    <col min="1" max="1" width="3.7109375" style="0" customWidth="1"/>
    <col min="2" max="2" width="3.7109375" style="6" customWidth="1"/>
    <col min="3" max="3" width="1.1484375" style="0" customWidth="1"/>
    <col min="4" max="4" width="22.140625" style="0" customWidth="1"/>
    <col min="5" max="5" width="6.7109375" style="6" customWidth="1"/>
    <col min="6" max="8" width="6.7109375" style="0" customWidth="1"/>
    <col min="9" max="9" width="6.8515625" style="0" customWidth="1"/>
    <col min="10" max="10" width="0.13671875" style="0" customWidth="1"/>
    <col min="11" max="18" width="6.7109375" style="0" customWidth="1"/>
    <col min="19" max="19" width="6.140625" style="0" customWidth="1"/>
  </cols>
  <sheetData>
    <row r="1" spans="3:19" ht="14.25" customHeight="1">
      <c r="C1" s="18"/>
      <c r="D1" s="18"/>
      <c r="E1" s="24"/>
      <c r="F1" s="18"/>
      <c r="G1" s="18"/>
      <c r="H1" s="18"/>
      <c r="I1" s="18"/>
      <c r="J1" s="18"/>
      <c r="K1" s="18"/>
      <c r="L1" s="18"/>
      <c r="M1" s="18"/>
      <c r="N1" s="18"/>
      <c r="O1" s="18"/>
      <c r="P1" s="18"/>
      <c r="Q1" s="18"/>
      <c r="R1" s="18"/>
      <c r="S1" s="15" t="s">
        <v>413</v>
      </c>
    </row>
    <row r="2" spans="3:19" ht="19.5" customHeight="1">
      <c r="C2" s="830" t="s">
        <v>610</v>
      </c>
      <c r="D2" s="872"/>
      <c r="E2" s="872"/>
      <c r="F2" s="872"/>
      <c r="G2" s="872"/>
      <c r="H2" s="872"/>
      <c r="I2" s="872"/>
      <c r="J2" s="872"/>
      <c r="K2" s="872"/>
      <c r="L2" s="872"/>
      <c r="M2" s="872"/>
      <c r="N2" s="872"/>
      <c r="O2" s="872"/>
      <c r="P2" s="872"/>
      <c r="Q2" s="872"/>
      <c r="R2" s="872"/>
      <c r="S2" s="872"/>
    </row>
    <row r="3" spans="3:19" s="12" customFormat="1" ht="19.5" customHeight="1">
      <c r="C3" s="873" t="s">
        <v>592</v>
      </c>
      <c r="D3" s="874"/>
      <c r="E3" s="874"/>
      <c r="F3" s="874"/>
      <c r="G3" s="874"/>
      <c r="H3" s="874"/>
      <c r="I3" s="874"/>
      <c r="J3" s="874"/>
      <c r="K3" s="874"/>
      <c r="L3" s="874"/>
      <c r="M3" s="874"/>
      <c r="N3" s="874"/>
      <c r="O3" s="874"/>
      <c r="P3" s="874"/>
      <c r="Q3" s="874"/>
      <c r="R3" s="874"/>
      <c r="S3" s="874"/>
    </row>
    <row r="4" spans="3:19" s="12" customFormat="1" ht="14.25" customHeight="1">
      <c r="C4" s="875" t="s">
        <v>512</v>
      </c>
      <c r="D4" s="875"/>
      <c r="E4" s="875"/>
      <c r="F4" s="875"/>
      <c r="G4" s="875"/>
      <c r="H4" s="875"/>
      <c r="I4" s="875"/>
      <c r="J4" s="875"/>
      <c r="K4" s="875"/>
      <c r="L4" s="875"/>
      <c r="M4" s="875"/>
      <c r="N4" s="875"/>
      <c r="O4" s="875"/>
      <c r="P4" s="875"/>
      <c r="Q4" s="875"/>
      <c r="R4" s="875"/>
      <c r="S4" s="875"/>
    </row>
    <row r="5" spans="2:19" s="12" customFormat="1" ht="9.75" customHeight="1">
      <c r="B5" s="868" t="s">
        <v>270</v>
      </c>
      <c r="C5" s="89"/>
      <c r="D5" s="48"/>
      <c r="E5" s="49"/>
      <c r="F5" s="48"/>
      <c r="G5" s="48"/>
      <c r="H5" s="48"/>
      <c r="I5" s="48"/>
      <c r="J5" s="48"/>
      <c r="K5" s="48"/>
      <c r="L5" s="48"/>
      <c r="M5" s="48"/>
      <c r="N5" s="48"/>
      <c r="O5" s="48"/>
      <c r="P5" s="48"/>
      <c r="Q5" s="48"/>
      <c r="R5" s="50"/>
      <c r="S5" s="51" t="s">
        <v>332</v>
      </c>
    </row>
    <row r="6" spans="2:19" s="12" customFormat="1" ht="10.5" customHeight="1">
      <c r="B6" s="868"/>
      <c r="C6" s="128"/>
      <c r="D6" s="52" t="s">
        <v>340</v>
      </c>
      <c r="E6" s="53"/>
      <c r="F6" s="54">
        <v>2003</v>
      </c>
      <c r="G6" s="54">
        <v>2004</v>
      </c>
      <c r="H6" s="54">
        <v>2005</v>
      </c>
      <c r="I6" s="54">
        <v>2006</v>
      </c>
      <c r="J6" s="54">
        <v>2007</v>
      </c>
      <c r="K6" s="54">
        <v>2008</v>
      </c>
      <c r="L6" s="54">
        <v>2009</v>
      </c>
      <c r="M6" s="54">
        <v>2010</v>
      </c>
      <c r="N6" s="54">
        <v>2011</v>
      </c>
      <c r="O6" s="54">
        <v>2012</v>
      </c>
      <c r="P6" s="54">
        <v>2013</v>
      </c>
      <c r="Q6" s="54">
        <v>2014</v>
      </c>
      <c r="R6" s="53">
        <v>2015</v>
      </c>
      <c r="S6" s="55" t="s">
        <v>598</v>
      </c>
    </row>
    <row r="7" spans="2:19" s="12" customFormat="1" ht="9" customHeight="1">
      <c r="B7" s="868"/>
      <c r="C7" s="129"/>
      <c r="D7" s="56"/>
      <c r="E7" s="57"/>
      <c r="F7" s="58"/>
      <c r="G7" s="58"/>
      <c r="H7" s="58"/>
      <c r="I7" s="58"/>
      <c r="J7" s="58"/>
      <c r="K7" s="58"/>
      <c r="L7" s="58"/>
      <c r="M7" s="58"/>
      <c r="N7" s="58"/>
      <c r="O7" s="58"/>
      <c r="P7" s="58"/>
      <c r="Q7" s="58"/>
      <c r="R7" s="57"/>
      <c r="S7" s="132" t="s">
        <v>199</v>
      </c>
    </row>
    <row r="8" spans="1:20" s="13" customFormat="1" ht="12.75" customHeight="1">
      <c r="A8" s="39"/>
      <c r="B8" s="212">
        <v>1</v>
      </c>
      <c r="C8" s="667"/>
      <c r="D8" s="628" t="s">
        <v>398</v>
      </c>
      <c r="E8" s="622" t="s">
        <v>188</v>
      </c>
      <c r="F8" s="626">
        <v>545.391</v>
      </c>
      <c r="G8" s="626">
        <v>549.768</v>
      </c>
      <c r="H8" s="626">
        <v>543.372</v>
      </c>
      <c r="I8" s="626">
        <v>559.705</v>
      </c>
      <c r="J8" s="626">
        <v>568.57</v>
      </c>
      <c r="K8" s="626">
        <v>574.791</v>
      </c>
      <c r="L8" s="626">
        <v>541.407</v>
      </c>
      <c r="M8" s="626">
        <v>491.893</v>
      </c>
      <c r="N8" s="626">
        <v>507.398</v>
      </c>
      <c r="O8" s="626">
        <v>491.737</v>
      </c>
      <c r="P8" s="626">
        <v>472.607</v>
      </c>
      <c r="Q8" s="626">
        <v>465.626</v>
      </c>
      <c r="R8" s="622">
        <v>472.877</v>
      </c>
      <c r="S8" s="485">
        <f>R8/Q8*100-100</f>
        <v>1.5572584005188759</v>
      </c>
      <c r="T8"/>
    </row>
    <row r="9" spans="1:20" s="13" customFormat="1" ht="12.75" customHeight="1">
      <c r="A9" s="19"/>
      <c r="B9" s="212">
        <v>2</v>
      </c>
      <c r="C9" s="668"/>
      <c r="D9" s="629" t="s">
        <v>30</v>
      </c>
      <c r="E9" s="623" t="s">
        <v>184</v>
      </c>
      <c r="F9" s="621">
        <v>457.073</v>
      </c>
      <c r="G9" s="621">
        <v>469.783</v>
      </c>
      <c r="H9" s="621">
        <v>472.04</v>
      </c>
      <c r="I9" s="621">
        <v>470.89</v>
      </c>
      <c r="J9" s="621">
        <v>475.786</v>
      </c>
      <c r="K9" s="621">
        <v>473.207</v>
      </c>
      <c r="L9" s="621">
        <v>460.147</v>
      </c>
      <c r="M9" s="621">
        <v>449.233</v>
      </c>
      <c r="N9" s="621">
        <v>476.293</v>
      </c>
      <c r="O9" s="621">
        <v>471.452</v>
      </c>
      <c r="P9" s="621">
        <v>469.561</v>
      </c>
      <c r="Q9" s="621">
        <v>470.707</v>
      </c>
      <c r="R9" s="623">
        <v>472.059</v>
      </c>
      <c r="S9" s="486">
        <f aca="true" t="shared" si="0" ref="S9:S67">R9/Q9*100-100</f>
        <v>0.28722751095693866</v>
      </c>
      <c r="T9"/>
    </row>
    <row r="10" spans="1:20" s="13" customFormat="1" ht="12.75" customHeight="1">
      <c r="A10" s="19"/>
      <c r="B10" s="212">
        <v>3</v>
      </c>
      <c r="C10" s="669"/>
      <c r="D10" s="630" t="s">
        <v>29</v>
      </c>
      <c r="E10" s="624" t="s">
        <v>186</v>
      </c>
      <c r="F10" s="620">
        <v>444.464</v>
      </c>
      <c r="G10" s="620">
        <v>462.285</v>
      </c>
      <c r="H10" s="620">
        <v>475.62</v>
      </c>
      <c r="I10" s="620">
        <v>480.51</v>
      </c>
      <c r="J10" s="620">
        <v>481.827</v>
      </c>
      <c r="K10" s="620">
        <v>477.393</v>
      </c>
      <c r="L10" s="620">
        <v>455.094</v>
      </c>
      <c r="M10" s="620">
        <v>455.993</v>
      </c>
      <c r="N10" s="620">
        <v>480.871</v>
      </c>
      <c r="O10" s="620">
        <v>475.452</v>
      </c>
      <c r="P10" s="620">
        <v>465.699</v>
      </c>
      <c r="Q10" s="620">
        <v>461.96</v>
      </c>
      <c r="R10" s="624">
        <v>460.549</v>
      </c>
      <c r="S10" s="487">
        <f t="shared" si="0"/>
        <v>-0.3054377002337958</v>
      </c>
      <c r="T10"/>
    </row>
    <row r="11" spans="1:20" s="20" customFormat="1" ht="12.75" customHeight="1">
      <c r="A11" s="19"/>
      <c r="B11" s="212">
        <v>4</v>
      </c>
      <c r="C11" s="668"/>
      <c r="D11" s="629" t="s">
        <v>32</v>
      </c>
      <c r="E11" s="623" t="s">
        <v>183</v>
      </c>
      <c r="F11" s="621">
        <v>394.869</v>
      </c>
      <c r="G11" s="621">
        <v>404.906</v>
      </c>
      <c r="H11" s="621">
        <v>408.199</v>
      </c>
      <c r="I11" s="621">
        <v>429.502</v>
      </c>
      <c r="J11" s="621">
        <v>440.789</v>
      </c>
      <c r="K11" s="621">
        <v>435.852</v>
      </c>
      <c r="L11" s="621">
        <v>396.143</v>
      </c>
      <c r="M11" s="621">
        <v>390.378</v>
      </c>
      <c r="N11" s="621">
        <v>425.189</v>
      </c>
      <c r="O11" s="621">
        <v>427.452</v>
      </c>
      <c r="P11" s="621">
        <v>430.13</v>
      </c>
      <c r="Q11" s="621">
        <v>442.736</v>
      </c>
      <c r="R11" s="623">
        <v>455.215</v>
      </c>
      <c r="S11" s="486">
        <f t="shared" si="0"/>
        <v>2.8186097358245092</v>
      </c>
      <c r="T11"/>
    </row>
    <row r="12" spans="1:20" s="13" customFormat="1" ht="12.75" customHeight="1">
      <c r="A12" s="19"/>
      <c r="B12" s="212">
        <v>5</v>
      </c>
      <c r="C12" s="669"/>
      <c r="D12" s="630" t="s">
        <v>33</v>
      </c>
      <c r="E12" s="624" t="s">
        <v>186</v>
      </c>
      <c r="F12" s="620">
        <v>338.924</v>
      </c>
      <c r="G12" s="620">
        <v>365.976</v>
      </c>
      <c r="H12" s="620">
        <v>382.323</v>
      </c>
      <c r="I12" s="620">
        <v>387.807</v>
      </c>
      <c r="J12" s="620">
        <v>406.232</v>
      </c>
      <c r="K12" s="620">
        <v>409.001</v>
      </c>
      <c r="L12" s="620">
        <v>377.203</v>
      </c>
      <c r="M12" s="620">
        <v>368.219</v>
      </c>
      <c r="N12" s="620">
        <v>399.439</v>
      </c>
      <c r="O12" s="620">
        <v>387.887</v>
      </c>
      <c r="P12" s="620">
        <v>368.443</v>
      </c>
      <c r="Q12" s="620">
        <v>360.888</v>
      </c>
      <c r="R12" s="624">
        <v>365.739</v>
      </c>
      <c r="S12" s="487">
        <f t="shared" si="0"/>
        <v>1.3441843452816329</v>
      </c>
      <c r="T12"/>
    </row>
    <row r="13" spans="1:19" ht="12.75" customHeight="1">
      <c r="A13" s="19"/>
      <c r="B13" s="212">
        <v>6</v>
      </c>
      <c r="C13" s="668"/>
      <c r="D13" s="629" t="s">
        <v>31</v>
      </c>
      <c r="E13" s="623" t="s">
        <v>187</v>
      </c>
      <c r="F13" s="621">
        <v>363.182</v>
      </c>
      <c r="G13" s="621">
        <v>391.14</v>
      </c>
      <c r="H13" s="621">
        <v>406.318</v>
      </c>
      <c r="I13" s="621">
        <v>422.172</v>
      </c>
      <c r="J13" s="621">
        <v>470.307</v>
      </c>
      <c r="K13" s="621">
        <v>459.59</v>
      </c>
      <c r="L13" s="621">
        <v>427.168</v>
      </c>
      <c r="M13" s="621">
        <v>426.941</v>
      </c>
      <c r="N13" s="621">
        <v>422.842</v>
      </c>
      <c r="O13" s="621">
        <v>368.604</v>
      </c>
      <c r="P13" s="621">
        <v>325.981</v>
      </c>
      <c r="Q13" s="621">
        <v>335.048</v>
      </c>
      <c r="R13" s="623">
        <v>357.685</v>
      </c>
      <c r="S13" s="486">
        <f t="shared" si="0"/>
        <v>6.7563453594708704</v>
      </c>
    </row>
    <row r="14" spans="1:20" s="20" customFormat="1" ht="12.75" customHeight="1">
      <c r="A14" s="19"/>
      <c r="B14" s="212">
        <v>7</v>
      </c>
      <c r="C14" s="669"/>
      <c r="D14" s="630" t="s">
        <v>34</v>
      </c>
      <c r="E14" s="624" t="s">
        <v>190</v>
      </c>
      <c r="F14" s="620">
        <v>286.649</v>
      </c>
      <c r="G14" s="620">
        <v>300.262</v>
      </c>
      <c r="H14" s="620">
        <v>299.552</v>
      </c>
      <c r="I14" s="620">
        <v>308.578</v>
      </c>
      <c r="J14" s="620">
        <v>332.413</v>
      </c>
      <c r="K14" s="620">
        <v>340.79</v>
      </c>
      <c r="L14" s="620">
        <v>321.253</v>
      </c>
      <c r="M14" s="620">
        <v>327.344</v>
      </c>
      <c r="N14" s="620">
        <v>323.564</v>
      </c>
      <c r="O14" s="620">
        <v>309.279</v>
      </c>
      <c r="P14" s="620">
        <v>298.001</v>
      </c>
      <c r="Q14" s="620">
        <v>305.602</v>
      </c>
      <c r="R14" s="624">
        <v>311.824</v>
      </c>
      <c r="S14" s="487">
        <f t="shared" si="0"/>
        <v>2.0359814399120637</v>
      </c>
      <c r="T14"/>
    </row>
    <row r="15" spans="1:20" s="14" customFormat="1" ht="12.75" customHeight="1">
      <c r="A15" s="19"/>
      <c r="B15" s="212">
        <v>8</v>
      </c>
      <c r="C15" s="668"/>
      <c r="D15" s="629" t="s">
        <v>334</v>
      </c>
      <c r="E15" s="623" t="s">
        <v>187</v>
      </c>
      <c r="F15" s="621">
        <v>257.129</v>
      </c>
      <c r="G15" s="621">
        <v>277.314</v>
      </c>
      <c r="H15" s="621">
        <v>294.345</v>
      </c>
      <c r="I15" s="621">
        <v>312.363</v>
      </c>
      <c r="J15" s="621">
        <v>338.541</v>
      </c>
      <c r="K15" s="621">
        <v>312.344</v>
      </c>
      <c r="L15" s="621">
        <v>269.475</v>
      </c>
      <c r="M15" s="621">
        <v>268.537</v>
      </c>
      <c r="N15" s="621">
        <v>293.578</v>
      </c>
      <c r="O15" s="621">
        <v>281.561</v>
      </c>
      <c r="P15" s="621">
        <v>267.744</v>
      </c>
      <c r="Q15" s="621">
        <v>274.991</v>
      </c>
      <c r="R15" s="623">
        <v>278.966</v>
      </c>
      <c r="S15" s="486">
        <f t="shared" si="0"/>
        <v>1.4455018527879133</v>
      </c>
      <c r="T15"/>
    </row>
    <row r="16" spans="1:20" s="13" customFormat="1" ht="12.75" customHeight="1">
      <c r="A16" s="19"/>
      <c r="B16" s="204">
        <v>9</v>
      </c>
      <c r="C16" s="669"/>
      <c r="D16" s="630" t="s">
        <v>35</v>
      </c>
      <c r="E16" s="624" t="s">
        <v>184</v>
      </c>
      <c r="F16" s="620">
        <v>234.45</v>
      </c>
      <c r="G16" s="620">
        <v>241.193</v>
      </c>
      <c r="H16" s="620">
        <v>251.969</v>
      </c>
      <c r="I16" s="620">
        <v>254.411</v>
      </c>
      <c r="J16" s="620">
        <v>256.57</v>
      </c>
      <c r="K16" s="620">
        <v>256.352</v>
      </c>
      <c r="L16" s="620">
        <v>245.369</v>
      </c>
      <c r="M16" s="620">
        <v>233.542</v>
      </c>
      <c r="N16" s="620">
        <v>244.506</v>
      </c>
      <c r="O16" s="620">
        <v>240.389</v>
      </c>
      <c r="P16" s="620">
        <v>244.283</v>
      </c>
      <c r="Q16" s="620">
        <v>254.488</v>
      </c>
      <c r="R16" s="624">
        <v>262.519</v>
      </c>
      <c r="S16" s="487">
        <f t="shared" si="0"/>
        <v>3.1557480116940724</v>
      </c>
      <c r="T16"/>
    </row>
    <row r="17" spans="1:20" s="13" customFormat="1" ht="12.75" customHeight="1">
      <c r="A17" s="19"/>
      <c r="B17" s="212">
        <v>10</v>
      </c>
      <c r="C17" s="668"/>
      <c r="D17" s="629" t="s">
        <v>38</v>
      </c>
      <c r="E17" s="623" t="s">
        <v>181</v>
      </c>
      <c r="F17" s="621">
        <v>253.796</v>
      </c>
      <c r="G17" s="621">
        <v>266.768</v>
      </c>
      <c r="H17" s="621">
        <v>262.053</v>
      </c>
      <c r="I17" s="621">
        <v>251.384</v>
      </c>
      <c r="J17" s="621">
        <v>244.987</v>
      </c>
      <c r="K17" s="621">
        <v>256.378</v>
      </c>
      <c r="L17" s="621">
        <v>230.877</v>
      </c>
      <c r="M17" s="621">
        <v>240.553</v>
      </c>
      <c r="N17" s="621">
        <v>248.632</v>
      </c>
      <c r="O17" s="621">
        <v>238.316</v>
      </c>
      <c r="P17" s="621">
        <v>240.459</v>
      </c>
      <c r="Q17" s="621">
        <v>247.193</v>
      </c>
      <c r="R17" s="623">
        <v>250.21</v>
      </c>
      <c r="S17" s="486">
        <f t="shared" si="0"/>
        <v>1.2205038168556541</v>
      </c>
      <c r="T17"/>
    </row>
    <row r="18" spans="1:20" s="13" customFormat="1" ht="12.75" customHeight="1">
      <c r="A18" s="19"/>
      <c r="B18" s="212">
        <v>11</v>
      </c>
      <c r="C18" s="669"/>
      <c r="D18" s="630" t="s">
        <v>40</v>
      </c>
      <c r="E18" s="624" t="s">
        <v>188</v>
      </c>
      <c r="F18" s="620">
        <v>211.644</v>
      </c>
      <c r="G18" s="620">
        <v>227.984</v>
      </c>
      <c r="H18" s="620">
        <v>230.797</v>
      </c>
      <c r="I18" s="620">
        <v>234.886</v>
      </c>
      <c r="J18" s="620">
        <v>238.381</v>
      </c>
      <c r="K18" s="620">
        <v>233.966</v>
      </c>
      <c r="L18" s="620">
        <v>223.377</v>
      </c>
      <c r="M18" s="620">
        <v>215.618</v>
      </c>
      <c r="N18" s="620">
        <v>228.621</v>
      </c>
      <c r="O18" s="620">
        <v>230.635</v>
      </c>
      <c r="P18" s="620">
        <v>229.829</v>
      </c>
      <c r="Q18" s="620">
        <v>228.167</v>
      </c>
      <c r="R18" s="624">
        <v>232.22</v>
      </c>
      <c r="S18" s="487">
        <f t="shared" si="0"/>
        <v>1.7763304947691694</v>
      </c>
      <c r="T18"/>
    </row>
    <row r="19" spans="1:20" s="20" customFormat="1" ht="12.75" customHeight="1">
      <c r="A19" s="19"/>
      <c r="B19" s="212">
        <v>12</v>
      </c>
      <c r="C19" s="668"/>
      <c r="D19" s="629" t="s">
        <v>37</v>
      </c>
      <c r="E19" s="623" t="s">
        <v>192</v>
      </c>
      <c r="F19" s="621">
        <v>193.567</v>
      </c>
      <c r="G19" s="621">
        <v>220.979</v>
      </c>
      <c r="H19" s="621">
        <v>226.972</v>
      </c>
      <c r="I19" s="621">
        <v>233.474</v>
      </c>
      <c r="J19" s="621">
        <v>249.363</v>
      </c>
      <c r="K19" s="621">
        <v>262.639</v>
      </c>
      <c r="L19" s="621">
        <v>239.758</v>
      </c>
      <c r="M19" s="621">
        <v>242.323</v>
      </c>
      <c r="N19" s="621">
        <v>243.365</v>
      </c>
      <c r="O19" s="621">
        <v>242.285</v>
      </c>
      <c r="P19" s="621">
        <v>228.919</v>
      </c>
      <c r="Q19" s="621">
        <v>228.408</v>
      </c>
      <c r="R19" s="623">
        <v>224.463</v>
      </c>
      <c r="S19" s="486">
        <f t="shared" si="0"/>
        <v>-1.7271724282862237</v>
      </c>
      <c r="T19"/>
    </row>
    <row r="20" spans="1:20" s="20" customFormat="1" ht="12.75" customHeight="1">
      <c r="A20" s="19"/>
      <c r="B20" s="212">
        <v>13</v>
      </c>
      <c r="C20" s="669"/>
      <c r="D20" s="630" t="s">
        <v>39</v>
      </c>
      <c r="E20" s="624" t="s">
        <v>185</v>
      </c>
      <c r="F20" s="620">
        <v>231.212</v>
      </c>
      <c r="G20" s="620">
        <v>229.841</v>
      </c>
      <c r="H20" s="620">
        <v>228.74</v>
      </c>
      <c r="I20" s="620">
        <v>231.718</v>
      </c>
      <c r="J20" s="620">
        <v>238.625</v>
      </c>
      <c r="K20" s="620">
        <v>233.684</v>
      </c>
      <c r="L20" s="620">
        <v>211.785</v>
      </c>
      <c r="M20" s="620">
        <v>205.227</v>
      </c>
      <c r="N20" s="620">
        <v>214.22</v>
      </c>
      <c r="O20" s="620">
        <v>205.601</v>
      </c>
      <c r="P20" s="620">
        <v>198.673</v>
      </c>
      <c r="Q20" s="620">
        <v>213.404</v>
      </c>
      <c r="R20" s="624">
        <v>221.055</v>
      </c>
      <c r="S20" s="487">
        <f t="shared" si="0"/>
        <v>3.585218646323412</v>
      </c>
      <c r="T20"/>
    </row>
    <row r="21" spans="1:20" s="13" customFormat="1" ht="12.75" customHeight="1">
      <c r="A21" s="19"/>
      <c r="B21" s="212">
        <v>14</v>
      </c>
      <c r="C21" s="668"/>
      <c r="D21" s="629" t="s">
        <v>43</v>
      </c>
      <c r="E21" s="623" t="s">
        <v>195</v>
      </c>
      <c r="F21" s="621">
        <v>220.799</v>
      </c>
      <c r="G21" s="621">
        <v>234.318</v>
      </c>
      <c r="H21" s="621">
        <v>222.191</v>
      </c>
      <c r="I21" s="621">
        <v>214.485</v>
      </c>
      <c r="J21" s="621">
        <v>202.049</v>
      </c>
      <c r="K21" s="621">
        <v>213.689</v>
      </c>
      <c r="L21" s="621">
        <v>186.532</v>
      </c>
      <c r="M21" s="621">
        <v>185.429</v>
      </c>
      <c r="N21" s="621">
        <v>204.273</v>
      </c>
      <c r="O21" s="621">
        <v>201.653</v>
      </c>
      <c r="P21" s="621">
        <v>210.749</v>
      </c>
      <c r="Q21" s="621">
        <v>219.211</v>
      </c>
      <c r="R21" s="623">
        <v>216.947</v>
      </c>
      <c r="S21" s="486">
        <f t="shared" si="0"/>
        <v>-1.0327948871178876</v>
      </c>
      <c r="T21"/>
    </row>
    <row r="22" spans="1:20" s="13" customFormat="1" ht="12.75" customHeight="1">
      <c r="A22" s="19"/>
      <c r="B22" s="212">
        <v>15</v>
      </c>
      <c r="C22" s="669"/>
      <c r="D22" s="630" t="s">
        <v>41</v>
      </c>
      <c r="E22" s="624" t="s">
        <v>186</v>
      </c>
      <c r="F22" s="620">
        <v>173.319</v>
      </c>
      <c r="G22" s="620">
        <v>187.743</v>
      </c>
      <c r="H22" s="620">
        <v>189.027</v>
      </c>
      <c r="I22" s="620">
        <v>208.065</v>
      </c>
      <c r="J22" s="620">
        <v>222.285</v>
      </c>
      <c r="K22" s="620">
        <v>224.357</v>
      </c>
      <c r="L22" s="620">
        <v>210.025</v>
      </c>
      <c r="M22" s="620">
        <v>211.359</v>
      </c>
      <c r="N22" s="620">
        <v>216.626</v>
      </c>
      <c r="O22" s="620">
        <v>212.229</v>
      </c>
      <c r="P22" s="620">
        <v>205.781</v>
      </c>
      <c r="Q22" s="620">
        <v>204.04</v>
      </c>
      <c r="R22" s="624">
        <v>202.833</v>
      </c>
      <c r="S22" s="487">
        <f t="shared" si="0"/>
        <v>-0.5915506763379739</v>
      </c>
      <c r="T22"/>
    </row>
    <row r="23" spans="1:20" s="13" customFormat="1" ht="12.75" customHeight="1">
      <c r="A23" s="19"/>
      <c r="B23" s="212">
        <v>16</v>
      </c>
      <c r="C23" s="668"/>
      <c r="D23" s="629" t="s">
        <v>335</v>
      </c>
      <c r="E23" s="623" t="s">
        <v>189</v>
      </c>
      <c r="F23" s="621">
        <v>163.268</v>
      </c>
      <c r="G23" s="621">
        <v>164.011</v>
      </c>
      <c r="H23" s="621">
        <v>169.565</v>
      </c>
      <c r="I23" s="621">
        <v>183.375</v>
      </c>
      <c r="J23" s="621">
        <v>198.152</v>
      </c>
      <c r="K23" s="621">
        <v>202.43</v>
      </c>
      <c r="L23" s="621">
        <v>169.914</v>
      </c>
      <c r="M23" s="621">
        <v>156.415</v>
      </c>
      <c r="N23" s="621">
        <v>159.975</v>
      </c>
      <c r="O23" s="621">
        <v>158.636</v>
      </c>
      <c r="P23" s="621">
        <v>161.976</v>
      </c>
      <c r="Q23" s="621">
        <v>172.556</v>
      </c>
      <c r="R23" s="623">
        <v>188.771</v>
      </c>
      <c r="S23" s="486">
        <f t="shared" si="0"/>
        <v>9.39694939613804</v>
      </c>
      <c r="T23"/>
    </row>
    <row r="24" spans="1:19" ht="12.75" customHeight="1">
      <c r="A24" s="39"/>
      <c r="B24" s="212">
        <v>17</v>
      </c>
      <c r="C24" s="669"/>
      <c r="D24" s="630" t="s">
        <v>48</v>
      </c>
      <c r="E24" s="624" t="s">
        <v>186</v>
      </c>
      <c r="F24" s="620">
        <v>134.319</v>
      </c>
      <c r="G24" s="620">
        <v>131.726</v>
      </c>
      <c r="H24" s="620">
        <v>137.17</v>
      </c>
      <c r="I24" s="620">
        <v>134.226</v>
      </c>
      <c r="J24" s="620">
        <v>143.443</v>
      </c>
      <c r="K24" s="620">
        <v>154.304</v>
      </c>
      <c r="L24" s="620">
        <v>147.717</v>
      </c>
      <c r="M24" s="620">
        <v>150.485</v>
      </c>
      <c r="N24" s="620">
        <v>161.31</v>
      </c>
      <c r="O24" s="620">
        <v>163.721</v>
      </c>
      <c r="P24" s="620">
        <v>168.5</v>
      </c>
      <c r="Q24" s="620">
        <v>175.725</v>
      </c>
      <c r="R24" s="624">
        <v>177.893</v>
      </c>
      <c r="S24" s="487">
        <f t="shared" si="0"/>
        <v>1.233745909802252</v>
      </c>
    </row>
    <row r="25" spans="1:19" ht="12.75" customHeight="1">
      <c r="A25" s="19"/>
      <c r="B25" s="212">
        <v>18</v>
      </c>
      <c r="C25" s="668"/>
      <c r="D25" s="629" t="s">
        <v>21</v>
      </c>
      <c r="E25" s="623" t="s">
        <v>187</v>
      </c>
      <c r="F25" s="621">
        <v>146.59</v>
      </c>
      <c r="G25" s="621">
        <v>166.062</v>
      </c>
      <c r="H25" s="621">
        <v>170.454</v>
      </c>
      <c r="I25" s="621">
        <v>175.58</v>
      </c>
      <c r="J25" s="621">
        <v>184.538</v>
      </c>
      <c r="K25" s="621">
        <v>182.235</v>
      </c>
      <c r="L25" s="621">
        <v>168.283</v>
      </c>
      <c r="M25" s="621">
        <v>165.156</v>
      </c>
      <c r="N25" s="621">
        <v>172.085</v>
      </c>
      <c r="O25" s="621">
        <v>166.072</v>
      </c>
      <c r="P25" s="621">
        <v>161.729</v>
      </c>
      <c r="Q25" s="621">
        <v>164.643</v>
      </c>
      <c r="R25" s="623">
        <v>169.99</v>
      </c>
      <c r="S25" s="486">
        <f t="shared" si="0"/>
        <v>3.2476327569347205</v>
      </c>
    </row>
    <row r="26" spans="1:20" s="14" customFormat="1" ht="12.75" customHeight="1">
      <c r="A26" s="19"/>
      <c r="B26" s="212">
        <v>19</v>
      </c>
      <c r="C26" s="669"/>
      <c r="D26" s="630" t="s">
        <v>44</v>
      </c>
      <c r="E26" s="624" t="s">
        <v>182</v>
      </c>
      <c r="F26" s="620">
        <v>159.109</v>
      </c>
      <c r="G26" s="620">
        <v>179.916</v>
      </c>
      <c r="H26" s="620">
        <v>170.291</v>
      </c>
      <c r="I26" s="620">
        <v>179.917</v>
      </c>
      <c r="J26" s="620">
        <v>192.959</v>
      </c>
      <c r="K26" s="620">
        <v>195.012</v>
      </c>
      <c r="L26" s="620">
        <v>205.526</v>
      </c>
      <c r="M26" s="620">
        <v>186.613</v>
      </c>
      <c r="N26" s="620">
        <v>164.809</v>
      </c>
      <c r="O26" s="620">
        <v>148.2</v>
      </c>
      <c r="P26" s="620">
        <v>134.702</v>
      </c>
      <c r="Q26" s="620">
        <v>146.55</v>
      </c>
      <c r="R26" s="624">
        <v>168.338</v>
      </c>
      <c r="S26" s="487">
        <f t="shared" si="0"/>
        <v>14.867280791538718</v>
      </c>
      <c r="T26"/>
    </row>
    <row r="27" spans="1:20" s="13" customFormat="1" ht="12.75" customHeight="1">
      <c r="A27" s="19"/>
      <c r="B27" s="212">
        <v>20</v>
      </c>
      <c r="C27" s="668"/>
      <c r="D27" s="629" t="s">
        <v>46</v>
      </c>
      <c r="E27" s="623" t="s">
        <v>194</v>
      </c>
      <c r="F27" s="621">
        <v>152.847</v>
      </c>
      <c r="G27" s="621">
        <v>163.151</v>
      </c>
      <c r="H27" s="621">
        <v>163.136</v>
      </c>
      <c r="I27" s="621">
        <v>171.135</v>
      </c>
      <c r="J27" s="621">
        <v>169.476</v>
      </c>
      <c r="K27" s="621">
        <v>172.917</v>
      </c>
      <c r="L27" s="621">
        <v>167.664</v>
      </c>
      <c r="M27" s="621">
        <v>169.934</v>
      </c>
      <c r="N27" s="621">
        <v>191.821</v>
      </c>
      <c r="O27" s="621">
        <v>169.78</v>
      </c>
      <c r="P27" s="621">
        <v>165.831</v>
      </c>
      <c r="Q27" s="621">
        <v>164.695</v>
      </c>
      <c r="R27" s="623">
        <v>165.333</v>
      </c>
      <c r="S27" s="486">
        <f t="shared" si="0"/>
        <v>0.38738273778804455</v>
      </c>
      <c r="T27"/>
    </row>
    <row r="28" spans="1:19" ht="12.75" customHeight="1">
      <c r="A28" s="19"/>
      <c r="B28" s="212">
        <v>21</v>
      </c>
      <c r="C28" s="669"/>
      <c r="D28" s="630" t="s">
        <v>42</v>
      </c>
      <c r="E28" s="624" t="s">
        <v>184</v>
      </c>
      <c r="F28" s="620">
        <v>191.515</v>
      </c>
      <c r="G28" s="620">
        <v>208.493</v>
      </c>
      <c r="H28" s="620">
        <v>217.987</v>
      </c>
      <c r="I28" s="620">
        <v>213.026</v>
      </c>
      <c r="J28" s="620">
        <v>206.41</v>
      </c>
      <c r="K28" s="620">
        <v>191.219</v>
      </c>
      <c r="L28" s="620">
        <v>162.124</v>
      </c>
      <c r="M28" s="620">
        <v>148.877</v>
      </c>
      <c r="N28" s="620">
        <v>157.965</v>
      </c>
      <c r="O28" s="620">
        <v>160.473</v>
      </c>
      <c r="P28" s="620">
        <v>161.05</v>
      </c>
      <c r="Q28" s="620">
        <v>162.917</v>
      </c>
      <c r="R28" s="624">
        <v>164.679</v>
      </c>
      <c r="S28" s="487">
        <f t="shared" si="0"/>
        <v>1.081532314000384</v>
      </c>
    </row>
    <row r="29" spans="1:20" s="13" customFormat="1" ht="12.75" customHeight="1">
      <c r="A29" s="19"/>
      <c r="B29" s="212">
        <v>22</v>
      </c>
      <c r="C29" s="668"/>
      <c r="D29" s="629" t="s">
        <v>165</v>
      </c>
      <c r="E29" s="623" t="s">
        <v>193</v>
      </c>
      <c r="F29" s="621">
        <v>112.675</v>
      </c>
      <c r="G29" s="621">
        <v>121.71</v>
      </c>
      <c r="H29" s="621">
        <v>125.873</v>
      </c>
      <c r="I29" s="621">
        <v>131.893</v>
      </c>
      <c r="J29" s="621">
        <v>141.905</v>
      </c>
      <c r="K29" s="621">
        <v>138.945</v>
      </c>
      <c r="L29" s="621">
        <v>131.61</v>
      </c>
      <c r="M29" s="621">
        <v>136.924</v>
      </c>
      <c r="N29" s="621">
        <v>139.186</v>
      </c>
      <c r="O29" s="621">
        <v>140.704</v>
      </c>
      <c r="P29" s="621">
        <v>142.621</v>
      </c>
      <c r="Q29" s="621">
        <v>152.97</v>
      </c>
      <c r="R29" s="623">
        <v>162.83</v>
      </c>
      <c r="S29" s="486">
        <f t="shared" si="0"/>
        <v>6.445708308818723</v>
      </c>
      <c r="T29"/>
    </row>
    <row r="30" spans="1:20" s="13" customFormat="1" ht="12.75" customHeight="1">
      <c r="A30" s="19"/>
      <c r="B30" s="212">
        <v>23</v>
      </c>
      <c r="C30" s="669"/>
      <c r="D30" s="630" t="s">
        <v>405</v>
      </c>
      <c r="E30" s="624" t="s">
        <v>188</v>
      </c>
      <c r="F30" s="620">
        <v>169.29</v>
      </c>
      <c r="G30" s="620">
        <v>155.028</v>
      </c>
      <c r="H30" s="620">
        <v>158.068</v>
      </c>
      <c r="I30" s="620">
        <v>165.412</v>
      </c>
      <c r="J30" s="620">
        <v>173.56</v>
      </c>
      <c r="K30" s="620">
        <v>166.57</v>
      </c>
      <c r="L30" s="620">
        <v>149.754</v>
      </c>
      <c r="M30" s="620">
        <v>145.198</v>
      </c>
      <c r="N30" s="620">
        <v>156.522</v>
      </c>
      <c r="O30" s="620">
        <v>161.779</v>
      </c>
      <c r="P30" s="620">
        <v>158.957</v>
      </c>
      <c r="Q30" s="620">
        <v>156.546</v>
      </c>
      <c r="R30" s="624">
        <v>157.033</v>
      </c>
      <c r="S30" s="487">
        <f t="shared" si="0"/>
        <v>0.3110906698350533</v>
      </c>
      <c r="T30"/>
    </row>
    <row r="31" spans="1:20" s="13" customFormat="1" ht="12.75" customHeight="1">
      <c r="A31" s="19"/>
      <c r="B31" s="212">
        <v>24</v>
      </c>
      <c r="C31" s="668"/>
      <c r="D31" s="629" t="s">
        <v>36</v>
      </c>
      <c r="E31" s="623" t="s">
        <v>190</v>
      </c>
      <c r="F31" s="621">
        <v>222.666</v>
      </c>
      <c r="G31" s="621">
        <v>209.501</v>
      </c>
      <c r="H31" s="621">
        <v>222.178</v>
      </c>
      <c r="I31" s="621">
        <v>241.474</v>
      </c>
      <c r="J31" s="621">
        <v>257.155</v>
      </c>
      <c r="K31" s="621">
        <v>208.171</v>
      </c>
      <c r="L31" s="621">
        <v>180.513</v>
      </c>
      <c r="M31" s="621">
        <v>187.764</v>
      </c>
      <c r="N31" s="621">
        <v>183.266</v>
      </c>
      <c r="O31" s="621">
        <v>167.62</v>
      </c>
      <c r="P31" s="621">
        <v>157.919</v>
      </c>
      <c r="Q31" s="621">
        <v>160.027</v>
      </c>
      <c r="R31" s="623">
        <v>154.566</v>
      </c>
      <c r="S31" s="486">
        <f t="shared" si="0"/>
        <v>-3.4125491323339077</v>
      </c>
      <c r="T31"/>
    </row>
    <row r="32" spans="1:20" s="13" customFormat="1" ht="12.75" customHeight="1">
      <c r="A32" s="19"/>
      <c r="B32" s="212">
        <v>25</v>
      </c>
      <c r="C32" s="669"/>
      <c r="D32" s="630" t="s">
        <v>45</v>
      </c>
      <c r="E32" s="624" t="s">
        <v>184</v>
      </c>
      <c r="F32" s="620">
        <v>169.181</v>
      </c>
      <c r="G32" s="620">
        <v>176.768</v>
      </c>
      <c r="H32" s="620">
        <v>178.011</v>
      </c>
      <c r="I32" s="620">
        <v>189.983</v>
      </c>
      <c r="J32" s="620">
        <v>190.06</v>
      </c>
      <c r="K32" s="620">
        <v>177.262</v>
      </c>
      <c r="L32" s="620">
        <v>155.982</v>
      </c>
      <c r="M32" s="620">
        <v>142.987</v>
      </c>
      <c r="N32" s="620">
        <v>136.867</v>
      </c>
      <c r="O32" s="620">
        <v>131.365</v>
      </c>
      <c r="P32" s="620">
        <v>131.895</v>
      </c>
      <c r="Q32" s="620">
        <v>143.099</v>
      </c>
      <c r="R32" s="624">
        <v>154.476</v>
      </c>
      <c r="S32" s="487">
        <f t="shared" si="0"/>
        <v>7.9504399052404295</v>
      </c>
      <c r="T32"/>
    </row>
    <row r="33" spans="1:20" s="12" customFormat="1" ht="12.75" customHeight="1">
      <c r="A33" s="19"/>
      <c r="B33" s="212">
        <v>26</v>
      </c>
      <c r="C33" s="668"/>
      <c r="D33" s="629" t="s">
        <v>337</v>
      </c>
      <c r="E33" s="623" t="s">
        <v>186</v>
      </c>
      <c r="F33" s="621">
        <v>127.135</v>
      </c>
      <c r="G33" s="621">
        <v>130.045</v>
      </c>
      <c r="H33" s="621">
        <v>134.199</v>
      </c>
      <c r="I33" s="621">
        <v>145.868</v>
      </c>
      <c r="J33" s="621">
        <v>150.288</v>
      </c>
      <c r="K33" s="621">
        <v>150.656</v>
      </c>
      <c r="L33" s="621">
        <v>137.775</v>
      </c>
      <c r="M33" s="621">
        <v>138.445</v>
      </c>
      <c r="N33" s="621">
        <v>141.143</v>
      </c>
      <c r="O33" s="621">
        <v>137.103</v>
      </c>
      <c r="P33" s="621">
        <v>129.39</v>
      </c>
      <c r="Q33" s="621">
        <v>138.537</v>
      </c>
      <c r="R33" s="623">
        <v>142.075</v>
      </c>
      <c r="S33" s="486">
        <f t="shared" si="0"/>
        <v>2.553830384662575</v>
      </c>
      <c r="T33"/>
    </row>
    <row r="34" spans="1:19" ht="12.75" customHeight="1">
      <c r="A34" s="19"/>
      <c r="B34" s="212">
        <v>27</v>
      </c>
      <c r="C34" s="669"/>
      <c r="D34" s="269" t="s">
        <v>590</v>
      </c>
      <c r="E34" s="624" t="s">
        <v>176</v>
      </c>
      <c r="F34" s="620"/>
      <c r="G34" s="620">
        <v>122.229</v>
      </c>
      <c r="H34" s="620">
        <v>131.042</v>
      </c>
      <c r="I34" s="620">
        <v>142.907</v>
      </c>
      <c r="J34" s="620">
        <v>145.575</v>
      </c>
      <c r="K34" s="620">
        <v>145.883</v>
      </c>
      <c r="L34" s="620">
        <v>130.524</v>
      </c>
      <c r="M34" s="620">
        <v>133.042</v>
      </c>
      <c r="N34" s="620">
        <v>136.458</v>
      </c>
      <c r="O34" s="620">
        <v>134.618</v>
      </c>
      <c r="P34" s="620">
        <v>138.411</v>
      </c>
      <c r="Q34" s="620">
        <v>134.751</v>
      </c>
      <c r="R34" s="624">
        <v>136.39</v>
      </c>
      <c r="S34" s="487">
        <f t="shared" si="0"/>
        <v>1.216317504137237</v>
      </c>
    </row>
    <row r="35" spans="1:20" s="13" customFormat="1" ht="12.75" customHeight="1">
      <c r="A35" s="19"/>
      <c r="B35" s="212">
        <v>28</v>
      </c>
      <c r="C35" s="668"/>
      <c r="D35" s="629" t="s">
        <v>47</v>
      </c>
      <c r="E35" s="623" t="s">
        <v>170</v>
      </c>
      <c r="F35" s="621">
        <v>105.188</v>
      </c>
      <c r="G35" s="621">
        <v>134.246</v>
      </c>
      <c r="H35" s="621">
        <v>150.21</v>
      </c>
      <c r="I35" s="621">
        <v>155.481</v>
      </c>
      <c r="J35" s="621">
        <v>164.055</v>
      </c>
      <c r="K35" s="621">
        <v>168.83</v>
      </c>
      <c r="L35" s="621">
        <v>155.307</v>
      </c>
      <c r="M35" s="621">
        <v>147.894</v>
      </c>
      <c r="N35" s="621">
        <v>142.6</v>
      </c>
      <c r="O35" s="621">
        <v>124.544</v>
      </c>
      <c r="P35" s="621">
        <v>121.546</v>
      </c>
      <c r="Q35" s="621">
        <v>118.213</v>
      </c>
      <c r="R35" s="623">
        <v>120.073</v>
      </c>
      <c r="S35" s="486">
        <f t="shared" si="0"/>
        <v>1.5734310101257876</v>
      </c>
      <c r="T35"/>
    </row>
    <row r="36" spans="1:20" s="13" customFormat="1" ht="12.75" customHeight="1">
      <c r="A36" s="19"/>
      <c r="B36" s="212">
        <v>29</v>
      </c>
      <c r="C36" s="669"/>
      <c r="D36" s="630" t="s">
        <v>73</v>
      </c>
      <c r="E36" s="624" t="s">
        <v>186</v>
      </c>
      <c r="F36" s="620">
        <v>131.297</v>
      </c>
      <c r="G36" s="620">
        <v>133.325</v>
      </c>
      <c r="H36" s="620">
        <v>139.937</v>
      </c>
      <c r="I36" s="620">
        <v>138.516</v>
      </c>
      <c r="J36" s="620">
        <v>138.286</v>
      </c>
      <c r="K36" s="620">
        <v>128.241</v>
      </c>
      <c r="L36" s="620">
        <v>120.127</v>
      </c>
      <c r="M36" s="620">
        <v>120.634</v>
      </c>
      <c r="N36" s="620">
        <v>117.575</v>
      </c>
      <c r="O36" s="620">
        <v>112.558</v>
      </c>
      <c r="P36" s="620">
        <v>107.001</v>
      </c>
      <c r="Q36" s="620">
        <v>109.88</v>
      </c>
      <c r="R36" s="624">
        <v>114.754</v>
      </c>
      <c r="S36" s="487">
        <f t="shared" si="0"/>
        <v>4.435748088824184</v>
      </c>
      <c r="T36"/>
    </row>
    <row r="37" spans="1:20" s="13" customFormat="1" ht="12.75" customHeight="1">
      <c r="A37" s="19"/>
      <c r="B37" s="212">
        <v>30</v>
      </c>
      <c r="C37" s="668"/>
      <c r="D37" s="629" t="s">
        <v>53</v>
      </c>
      <c r="E37" s="623" t="s">
        <v>184</v>
      </c>
      <c r="F37" s="621">
        <v>105.178</v>
      </c>
      <c r="G37" s="621">
        <v>111.768</v>
      </c>
      <c r="H37" s="621">
        <v>115.959</v>
      </c>
      <c r="I37" s="621">
        <v>115.844</v>
      </c>
      <c r="J37" s="621">
        <v>115.176</v>
      </c>
      <c r="K37" s="621">
        <v>113.515</v>
      </c>
      <c r="L37" s="621">
        <v>106.444</v>
      </c>
      <c r="M37" s="621">
        <v>100.577</v>
      </c>
      <c r="N37" s="621">
        <v>105.107</v>
      </c>
      <c r="O37" s="621">
        <v>102.874</v>
      </c>
      <c r="P37" s="621">
        <v>103.816</v>
      </c>
      <c r="Q37" s="621">
        <v>101.406</v>
      </c>
      <c r="R37" s="623">
        <v>107.233</v>
      </c>
      <c r="S37" s="486">
        <f t="shared" si="0"/>
        <v>5.7462083111452955</v>
      </c>
      <c r="T37"/>
    </row>
    <row r="38" spans="1:20" s="13" customFormat="1" ht="12.75" customHeight="1">
      <c r="A38" s="19"/>
      <c r="B38" s="212">
        <v>31</v>
      </c>
      <c r="C38" s="669"/>
      <c r="D38" s="630" t="s">
        <v>50</v>
      </c>
      <c r="E38" s="624" t="s">
        <v>188</v>
      </c>
      <c r="F38" s="620">
        <v>118.833</v>
      </c>
      <c r="G38" s="620">
        <v>125.008</v>
      </c>
      <c r="H38" s="620">
        <v>130.106</v>
      </c>
      <c r="I38" s="620">
        <v>130.8</v>
      </c>
      <c r="J38" s="620">
        <v>132.069</v>
      </c>
      <c r="K38" s="620">
        <v>133.679</v>
      </c>
      <c r="L38" s="620">
        <v>125.53</v>
      </c>
      <c r="M38" s="620">
        <v>116.627</v>
      </c>
      <c r="N38" s="620">
        <v>118</v>
      </c>
      <c r="O38" s="620">
        <v>116.712</v>
      </c>
      <c r="P38" s="620">
        <v>113.427</v>
      </c>
      <c r="Q38" s="620">
        <v>105.273</v>
      </c>
      <c r="R38" s="624">
        <v>105.595</v>
      </c>
      <c r="S38" s="487">
        <f t="shared" si="0"/>
        <v>0.3058714010240067</v>
      </c>
      <c r="T38"/>
    </row>
    <row r="39" spans="1:20" s="13" customFormat="1" ht="12.75" customHeight="1">
      <c r="A39" s="19"/>
      <c r="B39" s="212">
        <v>32</v>
      </c>
      <c r="C39" s="668"/>
      <c r="D39" s="629" t="s">
        <v>49</v>
      </c>
      <c r="E39" s="623" t="s">
        <v>186</v>
      </c>
      <c r="F39" s="621">
        <v>118.524</v>
      </c>
      <c r="G39" s="621">
        <v>131.945</v>
      </c>
      <c r="H39" s="621">
        <v>135.045</v>
      </c>
      <c r="I39" s="621">
        <v>138.477</v>
      </c>
      <c r="J39" s="621">
        <v>139.721</v>
      </c>
      <c r="K39" s="621">
        <v>134.897</v>
      </c>
      <c r="L39" s="621">
        <v>117.104</v>
      </c>
      <c r="M39" s="621">
        <v>111.74</v>
      </c>
      <c r="N39" s="621">
        <v>123.968</v>
      </c>
      <c r="O39" s="621">
        <v>121.632</v>
      </c>
      <c r="P39" s="621">
        <v>117.54</v>
      </c>
      <c r="Q39" s="621">
        <v>100.25</v>
      </c>
      <c r="R39" s="623">
        <v>104.958</v>
      </c>
      <c r="S39" s="486">
        <f t="shared" si="0"/>
        <v>4.696259351620952</v>
      </c>
      <c r="T39"/>
    </row>
    <row r="40" spans="1:20" s="13" customFormat="1" ht="12.75" customHeight="1">
      <c r="A40" s="39"/>
      <c r="B40" s="212">
        <v>33</v>
      </c>
      <c r="C40" s="669"/>
      <c r="D40" s="630" t="s">
        <v>52</v>
      </c>
      <c r="E40" s="624" t="s">
        <v>187</v>
      </c>
      <c r="F40" s="620">
        <v>91.125</v>
      </c>
      <c r="G40" s="620">
        <v>102.733</v>
      </c>
      <c r="H40" s="620">
        <v>111.111</v>
      </c>
      <c r="I40" s="620">
        <v>113.136</v>
      </c>
      <c r="J40" s="620">
        <v>115.3</v>
      </c>
      <c r="K40" s="620">
        <v>107.978</v>
      </c>
      <c r="L40" s="620">
        <v>94.725</v>
      </c>
      <c r="M40" s="620">
        <v>97.307</v>
      </c>
      <c r="N40" s="620">
        <v>99.17</v>
      </c>
      <c r="O40" s="620">
        <v>94.198</v>
      </c>
      <c r="P40" s="620">
        <v>94.091</v>
      </c>
      <c r="Q40" s="620">
        <v>98.968</v>
      </c>
      <c r="R40" s="624">
        <v>101.018</v>
      </c>
      <c r="S40" s="487">
        <f t="shared" si="0"/>
        <v>2.0713766065799035</v>
      </c>
      <c r="T40"/>
    </row>
    <row r="41" spans="1:20" s="13" customFormat="1" ht="12.75" customHeight="1">
      <c r="A41" s="19"/>
      <c r="B41" s="212">
        <v>34</v>
      </c>
      <c r="C41" s="668"/>
      <c r="D41" s="629" t="s">
        <v>58</v>
      </c>
      <c r="E41" s="623" t="s">
        <v>190</v>
      </c>
      <c r="F41" s="621">
        <v>92.756</v>
      </c>
      <c r="G41" s="621">
        <v>93.683</v>
      </c>
      <c r="H41" s="621">
        <v>93.066</v>
      </c>
      <c r="I41" s="621">
        <v>97.829</v>
      </c>
      <c r="J41" s="621">
        <v>99.147</v>
      </c>
      <c r="K41" s="621">
        <v>95.621</v>
      </c>
      <c r="L41" s="621">
        <v>92.93</v>
      </c>
      <c r="M41" s="621">
        <v>91.453</v>
      </c>
      <c r="N41" s="621">
        <v>94.056</v>
      </c>
      <c r="O41" s="621">
        <v>95.505</v>
      </c>
      <c r="P41" s="621">
        <v>90.645</v>
      </c>
      <c r="Q41" s="621">
        <v>90.531</v>
      </c>
      <c r="R41" s="623">
        <v>95.891</v>
      </c>
      <c r="S41" s="486">
        <f t="shared" si="0"/>
        <v>5.920623874694854</v>
      </c>
      <c r="T41"/>
    </row>
    <row r="42" spans="1:20" s="13" customFormat="1" ht="12.75" customHeight="1">
      <c r="A42" s="19"/>
      <c r="B42" s="212">
        <v>35</v>
      </c>
      <c r="C42" s="669"/>
      <c r="D42" s="630" t="s">
        <v>56</v>
      </c>
      <c r="E42" s="624" t="s">
        <v>184</v>
      </c>
      <c r="F42" s="620">
        <v>76.818</v>
      </c>
      <c r="G42" s="620">
        <v>80.684</v>
      </c>
      <c r="H42" s="620">
        <v>89.48</v>
      </c>
      <c r="I42" s="620">
        <v>97.859</v>
      </c>
      <c r="J42" s="620">
        <v>102.829</v>
      </c>
      <c r="K42" s="620">
        <v>100.168</v>
      </c>
      <c r="L42" s="620">
        <v>94.383</v>
      </c>
      <c r="M42" s="620">
        <v>87.971</v>
      </c>
      <c r="N42" s="620">
        <v>94.796</v>
      </c>
      <c r="O42" s="620">
        <v>98.792</v>
      </c>
      <c r="P42" s="620">
        <v>99.886</v>
      </c>
      <c r="Q42" s="620">
        <v>106.189</v>
      </c>
      <c r="R42" s="624">
        <v>95.722</v>
      </c>
      <c r="S42" s="487">
        <f t="shared" si="0"/>
        <v>-9.856953168407273</v>
      </c>
      <c r="T42"/>
    </row>
    <row r="43" spans="1:20" s="26" customFormat="1" ht="12.75" customHeight="1">
      <c r="A43" s="19"/>
      <c r="B43" s="212">
        <v>36</v>
      </c>
      <c r="C43" s="668"/>
      <c r="D43" s="629" t="s">
        <v>51</v>
      </c>
      <c r="E43" s="623" t="s">
        <v>177</v>
      </c>
      <c r="F43" s="621"/>
      <c r="G43" s="621">
        <v>74.953</v>
      </c>
      <c r="H43" s="621">
        <v>90.157</v>
      </c>
      <c r="I43" s="621">
        <v>101.968</v>
      </c>
      <c r="J43" s="621">
        <v>118.136</v>
      </c>
      <c r="K43" s="621">
        <v>124.448</v>
      </c>
      <c r="L43" s="621">
        <v>124.814</v>
      </c>
      <c r="M43" s="621">
        <v>128.149</v>
      </c>
      <c r="N43" s="621">
        <v>99.51</v>
      </c>
      <c r="O43" s="621">
        <v>84.044</v>
      </c>
      <c r="P43" s="621">
        <v>83.201</v>
      </c>
      <c r="Q43" s="621">
        <v>86.639</v>
      </c>
      <c r="R43" s="623">
        <v>90.815</v>
      </c>
      <c r="S43" s="486">
        <f t="shared" si="0"/>
        <v>4.820000230842922</v>
      </c>
      <c r="T43"/>
    </row>
    <row r="44" spans="1:20" s="26" customFormat="1" ht="12.75" customHeight="1">
      <c r="A44" s="19"/>
      <c r="B44" s="212">
        <v>37</v>
      </c>
      <c r="C44" s="669"/>
      <c r="D44" s="630" t="s">
        <v>59</v>
      </c>
      <c r="E44" s="624" t="s">
        <v>188</v>
      </c>
      <c r="F44" s="620">
        <v>84.049</v>
      </c>
      <c r="G44" s="620">
        <v>88.622</v>
      </c>
      <c r="H44" s="620">
        <v>90.327</v>
      </c>
      <c r="I44" s="620">
        <v>92.066</v>
      </c>
      <c r="J44" s="620">
        <v>98.481</v>
      </c>
      <c r="K44" s="620">
        <v>97.941</v>
      </c>
      <c r="L44" s="620">
        <v>97.898</v>
      </c>
      <c r="M44" s="620">
        <v>97.312</v>
      </c>
      <c r="N44" s="620">
        <v>95.916</v>
      </c>
      <c r="O44" s="620">
        <v>100.97</v>
      </c>
      <c r="P44" s="620">
        <v>97.121</v>
      </c>
      <c r="Q44" s="620">
        <v>91.886</v>
      </c>
      <c r="R44" s="624">
        <v>90.572</v>
      </c>
      <c r="S44" s="487">
        <f t="shared" si="0"/>
        <v>-1.4300328668132067</v>
      </c>
      <c r="T44"/>
    </row>
    <row r="45" spans="1:20" s="26" customFormat="1" ht="12.75" customHeight="1">
      <c r="A45" s="19"/>
      <c r="B45" s="212">
        <v>38</v>
      </c>
      <c r="C45" s="668"/>
      <c r="D45" s="629" t="s">
        <v>57</v>
      </c>
      <c r="E45" s="623" t="s">
        <v>187</v>
      </c>
      <c r="F45" s="621">
        <v>83.512</v>
      </c>
      <c r="G45" s="621">
        <v>92.622</v>
      </c>
      <c r="H45" s="621">
        <v>98.401</v>
      </c>
      <c r="I45" s="621">
        <v>100.524</v>
      </c>
      <c r="J45" s="621">
        <v>99.34</v>
      </c>
      <c r="K45" s="621">
        <v>104.027</v>
      </c>
      <c r="L45" s="621">
        <v>91.735</v>
      </c>
      <c r="M45" s="621">
        <v>93.172</v>
      </c>
      <c r="N45" s="621">
        <v>101.612</v>
      </c>
      <c r="O45" s="621">
        <v>90.776</v>
      </c>
      <c r="P45" s="621">
        <v>86.059</v>
      </c>
      <c r="Q45" s="621">
        <v>92.38</v>
      </c>
      <c r="R45" s="623">
        <v>89.9</v>
      </c>
      <c r="S45" s="486">
        <f t="shared" si="0"/>
        <v>-2.6845637583892454</v>
      </c>
      <c r="T45"/>
    </row>
    <row r="46" spans="1:20" s="26" customFormat="1" ht="12.75" customHeight="1">
      <c r="A46" s="19"/>
      <c r="B46" s="212">
        <v>39</v>
      </c>
      <c r="C46" s="669"/>
      <c r="D46" s="630" t="s">
        <v>55</v>
      </c>
      <c r="E46" s="624" t="s">
        <v>184</v>
      </c>
      <c r="F46" s="620">
        <v>116.025</v>
      </c>
      <c r="G46" s="620">
        <v>109.202</v>
      </c>
      <c r="H46" s="620">
        <v>112.963</v>
      </c>
      <c r="I46" s="620">
        <v>108.657</v>
      </c>
      <c r="J46" s="620">
        <v>104.48</v>
      </c>
      <c r="K46" s="620">
        <v>102.849</v>
      </c>
      <c r="L46" s="620">
        <v>93.922</v>
      </c>
      <c r="M46" s="620">
        <v>84.784</v>
      </c>
      <c r="N46" s="620">
        <v>83.815</v>
      </c>
      <c r="O46" s="620">
        <v>84.06</v>
      </c>
      <c r="P46" s="620">
        <v>84.852</v>
      </c>
      <c r="Q46" s="620">
        <v>88.986</v>
      </c>
      <c r="R46" s="624">
        <v>89.839</v>
      </c>
      <c r="S46" s="487">
        <f t="shared" si="0"/>
        <v>0.958577753803965</v>
      </c>
      <c r="T46"/>
    </row>
    <row r="47" spans="1:20" s="13" customFormat="1" ht="12.75" customHeight="1">
      <c r="A47" s="19"/>
      <c r="B47" s="212">
        <v>40</v>
      </c>
      <c r="C47" s="670"/>
      <c r="D47" s="631" t="s">
        <v>63</v>
      </c>
      <c r="E47" s="625" t="s">
        <v>184</v>
      </c>
      <c r="F47" s="627">
        <v>58.419</v>
      </c>
      <c r="G47" s="627">
        <v>64.242</v>
      </c>
      <c r="H47" s="627">
        <v>75.424</v>
      </c>
      <c r="I47" s="627">
        <v>78.837</v>
      </c>
      <c r="J47" s="627">
        <v>83.315</v>
      </c>
      <c r="K47" s="627">
        <v>85.661</v>
      </c>
      <c r="L47" s="627">
        <v>75.088</v>
      </c>
      <c r="M47" s="627">
        <v>68.569</v>
      </c>
      <c r="N47" s="627">
        <v>72.136</v>
      </c>
      <c r="O47" s="627">
        <v>71.719</v>
      </c>
      <c r="P47" s="627">
        <v>70.881</v>
      </c>
      <c r="Q47" s="627">
        <v>75.613</v>
      </c>
      <c r="R47" s="625">
        <v>87.437</v>
      </c>
      <c r="S47" s="488">
        <f t="shared" si="0"/>
        <v>15.637522648221875</v>
      </c>
      <c r="T47"/>
    </row>
    <row r="48" spans="1:20" s="26" customFormat="1" ht="12.75" customHeight="1">
      <c r="A48" s="19"/>
      <c r="B48" s="212">
        <v>41</v>
      </c>
      <c r="C48" s="669"/>
      <c r="D48" s="630" t="s">
        <v>54</v>
      </c>
      <c r="E48" s="624" t="s">
        <v>172</v>
      </c>
      <c r="F48" s="620">
        <v>81.266</v>
      </c>
      <c r="G48" s="620">
        <v>103.382</v>
      </c>
      <c r="H48" s="620">
        <v>116.527</v>
      </c>
      <c r="I48" s="620">
        <v>117.163</v>
      </c>
      <c r="J48" s="620">
        <v>114.643</v>
      </c>
      <c r="K48" s="620">
        <v>110.013</v>
      </c>
      <c r="L48" s="620">
        <v>103.513</v>
      </c>
      <c r="M48" s="620">
        <v>99.632</v>
      </c>
      <c r="N48" s="620">
        <v>104.049</v>
      </c>
      <c r="O48" s="620">
        <v>81.786</v>
      </c>
      <c r="P48" s="620">
        <v>77.756</v>
      </c>
      <c r="Q48" s="620">
        <v>80.552</v>
      </c>
      <c r="R48" s="624">
        <v>85.981</v>
      </c>
      <c r="S48" s="487">
        <f t="shared" si="0"/>
        <v>6.739745754295342</v>
      </c>
      <c r="T48"/>
    </row>
    <row r="49" spans="1:20" s="26" customFormat="1" ht="12.75" customHeight="1">
      <c r="A49" s="19"/>
      <c r="B49" s="212">
        <v>42</v>
      </c>
      <c r="C49" s="668"/>
      <c r="D49" s="629" t="s">
        <v>61</v>
      </c>
      <c r="E49" s="623" t="s">
        <v>188</v>
      </c>
      <c r="F49" s="621">
        <v>79.514</v>
      </c>
      <c r="G49" s="621">
        <v>78.239</v>
      </c>
      <c r="H49" s="621">
        <v>80.201</v>
      </c>
      <c r="I49" s="621">
        <v>81.381</v>
      </c>
      <c r="J49" s="621">
        <v>83.815</v>
      </c>
      <c r="K49" s="621">
        <v>84.308</v>
      </c>
      <c r="L49" s="621">
        <v>82.293</v>
      </c>
      <c r="M49" s="621">
        <v>79.772</v>
      </c>
      <c r="N49" s="621">
        <v>86.84</v>
      </c>
      <c r="O49" s="621">
        <v>89.671</v>
      </c>
      <c r="P49" s="621">
        <v>84.467</v>
      </c>
      <c r="Q49" s="621">
        <v>81.603</v>
      </c>
      <c r="R49" s="623">
        <v>81.117</v>
      </c>
      <c r="S49" s="486">
        <f t="shared" si="0"/>
        <v>-0.5955663394727964</v>
      </c>
      <c r="T49"/>
    </row>
    <row r="50" spans="1:20" s="26" customFormat="1" ht="12.75" customHeight="1">
      <c r="A50" s="19"/>
      <c r="B50" s="212">
        <v>43</v>
      </c>
      <c r="C50" s="669"/>
      <c r="D50" s="630" t="s">
        <v>60</v>
      </c>
      <c r="E50" s="624" t="s">
        <v>184</v>
      </c>
      <c r="F50" s="620">
        <v>88.075</v>
      </c>
      <c r="G50" s="620">
        <v>92.146</v>
      </c>
      <c r="H50" s="620">
        <v>96.555</v>
      </c>
      <c r="I50" s="620">
        <v>96.753</v>
      </c>
      <c r="J50" s="620">
        <v>93.652</v>
      </c>
      <c r="K50" s="620">
        <v>86.642</v>
      </c>
      <c r="L50" s="620">
        <v>74.049</v>
      </c>
      <c r="M50" s="620">
        <v>68.869</v>
      </c>
      <c r="N50" s="620">
        <v>69.931</v>
      </c>
      <c r="O50" s="620">
        <v>72.285</v>
      </c>
      <c r="P50" s="620">
        <v>72.502</v>
      </c>
      <c r="Q50" s="620">
        <v>74.034</v>
      </c>
      <c r="R50" s="624">
        <v>80.338</v>
      </c>
      <c r="S50" s="487">
        <f t="shared" si="0"/>
        <v>8.515006618580642</v>
      </c>
      <c r="T50"/>
    </row>
    <row r="51" spans="1:20" s="26" customFormat="1" ht="12.75" customHeight="1">
      <c r="A51" s="19"/>
      <c r="B51" s="212">
        <v>44</v>
      </c>
      <c r="C51" s="668"/>
      <c r="D51" s="629" t="s">
        <v>64</v>
      </c>
      <c r="E51" s="623" t="s">
        <v>184</v>
      </c>
      <c r="F51" s="621">
        <v>48.019</v>
      </c>
      <c r="G51" s="621">
        <v>53.199</v>
      </c>
      <c r="H51" s="621">
        <v>60.692</v>
      </c>
      <c r="I51" s="621">
        <v>66.129</v>
      </c>
      <c r="J51" s="621">
        <v>77.274</v>
      </c>
      <c r="K51" s="621">
        <v>84.074</v>
      </c>
      <c r="L51" s="621">
        <v>66.907</v>
      </c>
      <c r="M51" s="621">
        <v>59.919</v>
      </c>
      <c r="N51" s="621">
        <v>59.838</v>
      </c>
      <c r="O51" s="621">
        <v>64.31</v>
      </c>
      <c r="P51" s="621">
        <v>68.118</v>
      </c>
      <c r="Q51" s="621">
        <v>70.133</v>
      </c>
      <c r="R51" s="623">
        <v>79.251</v>
      </c>
      <c r="S51" s="486">
        <f t="shared" si="0"/>
        <v>13.001012362226064</v>
      </c>
      <c r="T51"/>
    </row>
    <row r="52" spans="1:20" s="26" customFormat="1" ht="12.75" customHeight="1">
      <c r="A52" s="19"/>
      <c r="B52" s="212">
        <v>45</v>
      </c>
      <c r="C52" s="669"/>
      <c r="D52" s="630" t="s">
        <v>62</v>
      </c>
      <c r="E52" s="624" t="s">
        <v>190</v>
      </c>
      <c r="F52" s="620">
        <v>72.682</v>
      </c>
      <c r="G52" s="620">
        <v>75.33</v>
      </c>
      <c r="H52" s="620">
        <v>73.979</v>
      </c>
      <c r="I52" s="620">
        <v>77.745</v>
      </c>
      <c r="J52" s="620">
        <v>83.557</v>
      </c>
      <c r="K52" s="620">
        <v>75.234</v>
      </c>
      <c r="L52" s="620">
        <v>69.032</v>
      </c>
      <c r="M52" s="620">
        <v>68.652</v>
      </c>
      <c r="N52" s="620">
        <v>78.457</v>
      </c>
      <c r="O52" s="620">
        <v>78.805</v>
      </c>
      <c r="P52" s="620">
        <v>74.138</v>
      </c>
      <c r="Q52" s="620">
        <v>72.254</v>
      </c>
      <c r="R52" s="624">
        <v>75.181</v>
      </c>
      <c r="S52" s="487">
        <f t="shared" si="0"/>
        <v>4.050986796578712</v>
      </c>
      <c r="T52"/>
    </row>
    <row r="53" spans="1:20" s="26" customFormat="1" ht="12.75" customHeight="1">
      <c r="A53" s="19"/>
      <c r="B53" s="212">
        <v>46</v>
      </c>
      <c r="C53" s="668"/>
      <c r="D53" s="629" t="s">
        <v>406</v>
      </c>
      <c r="E53" s="623" t="s">
        <v>190</v>
      </c>
      <c r="F53" s="621">
        <v>44.019</v>
      </c>
      <c r="G53" s="621">
        <v>41.699</v>
      </c>
      <c r="H53" s="621">
        <v>47.806</v>
      </c>
      <c r="I53" s="621">
        <v>51.906</v>
      </c>
      <c r="J53" s="621">
        <v>56.899</v>
      </c>
      <c r="K53" s="621">
        <v>60.001</v>
      </c>
      <c r="L53" s="621">
        <v>62.305</v>
      </c>
      <c r="M53" s="621">
        <v>65.326</v>
      </c>
      <c r="N53" s="621">
        <v>69.291</v>
      </c>
      <c r="O53" s="621">
        <v>72.423</v>
      </c>
      <c r="P53" s="621">
        <v>69.974</v>
      </c>
      <c r="Q53" s="621">
        <v>66.389</v>
      </c>
      <c r="R53" s="623">
        <v>74.303</v>
      </c>
      <c r="S53" s="486">
        <f t="shared" si="0"/>
        <v>11.920649505189118</v>
      </c>
      <c r="T53"/>
    </row>
    <row r="54" spans="1:20" s="26" customFormat="1" ht="12.75" customHeight="1">
      <c r="A54" s="19"/>
      <c r="B54" s="212">
        <v>47</v>
      </c>
      <c r="C54" s="669"/>
      <c r="D54" s="630" t="s">
        <v>293</v>
      </c>
      <c r="E54" s="624" t="s">
        <v>187</v>
      </c>
      <c r="F54" s="620">
        <v>59.417</v>
      </c>
      <c r="G54" s="620">
        <v>65.172</v>
      </c>
      <c r="H54" s="620">
        <v>70.202</v>
      </c>
      <c r="I54" s="620">
        <v>71.13</v>
      </c>
      <c r="J54" s="620">
        <v>74.408</v>
      </c>
      <c r="K54" s="620">
        <v>76.533</v>
      </c>
      <c r="L54" s="620">
        <v>70.897</v>
      </c>
      <c r="M54" s="620">
        <v>71.985</v>
      </c>
      <c r="N54" s="620">
        <v>73.22</v>
      </c>
      <c r="O54" s="620">
        <v>60.587</v>
      </c>
      <c r="P54" s="620">
        <v>66.301</v>
      </c>
      <c r="Q54" s="620">
        <v>69.476</v>
      </c>
      <c r="R54" s="624">
        <v>72.203</v>
      </c>
      <c r="S54" s="487">
        <f t="shared" si="0"/>
        <v>3.925096436179402</v>
      </c>
      <c r="T54"/>
    </row>
    <row r="55" spans="1:20" s="26" customFormat="1" ht="12.75" customHeight="1">
      <c r="A55" s="19"/>
      <c r="B55" s="212">
        <v>48</v>
      </c>
      <c r="C55" s="668"/>
      <c r="D55" s="629" t="s">
        <v>72</v>
      </c>
      <c r="E55" s="623" t="s">
        <v>193</v>
      </c>
      <c r="F55" s="621">
        <v>40.657</v>
      </c>
      <c r="G55" s="621">
        <v>42.789</v>
      </c>
      <c r="H55" s="621">
        <v>45.27</v>
      </c>
      <c r="I55" s="621">
        <v>46.201</v>
      </c>
      <c r="J55" s="621">
        <v>51.179</v>
      </c>
      <c r="K55" s="621">
        <v>55.011</v>
      </c>
      <c r="L55" s="621">
        <v>51.593</v>
      </c>
      <c r="M55" s="621">
        <v>54.595</v>
      </c>
      <c r="N55" s="621">
        <v>59.528</v>
      </c>
      <c r="O55" s="621">
        <v>57.014</v>
      </c>
      <c r="P55" s="621">
        <v>57.669</v>
      </c>
      <c r="Q55" s="621">
        <v>61.565</v>
      </c>
      <c r="R55" s="623">
        <v>68.627</v>
      </c>
      <c r="S55" s="486">
        <f t="shared" si="0"/>
        <v>11.47080321611304</v>
      </c>
      <c r="T55"/>
    </row>
    <row r="56" spans="1:20" s="26" customFormat="1" ht="12.75" customHeight="1">
      <c r="A56" s="39"/>
      <c r="B56" s="212">
        <v>49</v>
      </c>
      <c r="C56" s="669"/>
      <c r="D56" s="630" t="s">
        <v>71</v>
      </c>
      <c r="E56" s="624" t="s">
        <v>186</v>
      </c>
      <c r="F56" s="620">
        <v>19.795</v>
      </c>
      <c r="G56" s="620">
        <v>34.298</v>
      </c>
      <c r="H56" s="620">
        <v>46.545</v>
      </c>
      <c r="I56" s="620">
        <v>53.09</v>
      </c>
      <c r="J56" s="620">
        <v>54.386</v>
      </c>
      <c r="K56" s="620">
        <v>57.615</v>
      </c>
      <c r="L56" s="620">
        <v>61.953</v>
      </c>
      <c r="M56" s="620">
        <v>65.469</v>
      </c>
      <c r="N56" s="620">
        <v>65.876</v>
      </c>
      <c r="O56" s="620">
        <v>64.663</v>
      </c>
      <c r="P56" s="620">
        <v>57.892</v>
      </c>
      <c r="Q56" s="620">
        <v>60.041</v>
      </c>
      <c r="R56" s="624">
        <v>67.544</v>
      </c>
      <c r="S56" s="487">
        <f t="shared" si="0"/>
        <v>12.496460751819583</v>
      </c>
      <c r="T56"/>
    </row>
    <row r="57" spans="1:20" s="26" customFormat="1" ht="12.75" customHeight="1">
      <c r="A57" s="19"/>
      <c r="B57" s="212">
        <v>50</v>
      </c>
      <c r="C57" s="668"/>
      <c r="D57" s="629" t="s">
        <v>66</v>
      </c>
      <c r="E57" s="623" t="s">
        <v>195</v>
      </c>
      <c r="F57" s="621">
        <v>57.465</v>
      </c>
      <c r="G57" s="621">
        <v>63.706</v>
      </c>
      <c r="H57" s="621">
        <v>63.697</v>
      </c>
      <c r="I57" s="621">
        <v>63.432</v>
      </c>
      <c r="J57" s="621">
        <v>61.715</v>
      </c>
      <c r="K57" s="621">
        <v>63.133</v>
      </c>
      <c r="L57" s="621">
        <v>54.948</v>
      </c>
      <c r="M57" s="621">
        <v>59.308</v>
      </c>
      <c r="N57" s="621">
        <v>67.31</v>
      </c>
      <c r="O57" s="621">
        <v>58.902</v>
      </c>
      <c r="P57" s="621">
        <v>57.731</v>
      </c>
      <c r="Q57" s="621">
        <v>58.069</v>
      </c>
      <c r="R57" s="623">
        <v>64.933</v>
      </c>
      <c r="S57" s="486">
        <f t="shared" si="0"/>
        <v>11.820420534192095</v>
      </c>
      <c r="T57"/>
    </row>
    <row r="58" spans="1:19" ht="12" customHeight="1">
      <c r="A58" s="19"/>
      <c r="B58" s="212">
        <v>51</v>
      </c>
      <c r="C58" s="669"/>
      <c r="D58" s="630" t="s">
        <v>378</v>
      </c>
      <c r="E58" s="624" t="s">
        <v>173</v>
      </c>
      <c r="F58" s="620">
        <v>19.504</v>
      </c>
      <c r="G58" s="620">
        <v>24.148</v>
      </c>
      <c r="H58" s="620">
        <v>31.243</v>
      </c>
      <c r="I58" s="620">
        <v>36.354</v>
      </c>
      <c r="J58" s="620">
        <v>42.789</v>
      </c>
      <c r="K58" s="620">
        <v>54.46</v>
      </c>
      <c r="L58" s="620">
        <v>57.864</v>
      </c>
      <c r="M58" s="620">
        <v>66.606</v>
      </c>
      <c r="N58" s="620">
        <v>70.438</v>
      </c>
      <c r="O58" s="620">
        <v>65.096</v>
      </c>
      <c r="P58" s="620">
        <v>64.015</v>
      </c>
      <c r="Q58" s="620">
        <v>62.004</v>
      </c>
      <c r="R58" s="624">
        <v>63.782</v>
      </c>
      <c r="S58" s="487">
        <f t="shared" si="0"/>
        <v>2.8675569318108387</v>
      </c>
    </row>
    <row r="59" spans="1:20" s="26" customFormat="1" ht="12.75" customHeight="1">
      <c r="A59" s="19"/>
      <c r="B59" s="212">
        <v>52</v>
      </c>
      <c r="C59" s="668"/>
      <c r="D59" s="629" t="s">
        <v>67</v>
      </c>
      <c r="E59" s="623" t="s">
        <v>190</v>
      </c>
      <c r="F59" s="621">
        <v>55.312</v>
      </c>
      <c r="G59" s="621">
        <v>43.547</v>
      </c>
      <c r="H59" s="621">
        <v>51.545</v>
      </c>
      <c r="I59" s="621">
        <v>55.624</v>
      </c>
      <c r="J59" s="621">
        <v>59.501</v>
      </c>
      <c r="K59" s="621">
        <v>55.197</v>
      </c>
      <c r="L59" s="621">
        <v>59.081</v>
      </c>
      <c r="M59" s="621">
        <v>63.528</v>
      </c>
      <c r="N59" s="621">
        <v>62.597</v>
      </c>
      <c r="O59" s="621">
        <v>61.942</v>
      </c>
      <c r="P59" s="621">
        <v>60.117</v>
      </c>
      <c r="Q59" s="621">
        <v>57.035</v>
      </c>
      <c r="R59" s="623">
        <v>59.458</v>
      </c>
      <c r="S59" s="486">
        <f t="shared" si="0"/>
        <v>4.248268606995694</v>
      </c>
      <c r="T59"/>
    </row>
    <row r="60" spans="1:19" ht="12" customHeight="1">
      <c r="A60" s="19"/>
      <c r="B60" s="212">
        <v>53</v>
      </c>
      <c r="C60" s="669"/>
      <c r="D60" s="630" t="s">
        <v>379</v>
      </c>
      <c r="E60" s="624" t="s">
        <v>186</v>
      </c>
      <c r="F60" s="620">
        <v>31.28</v>
      </c>
      <c r="G60" s="620">
        <v>30.803</v>
      </c>
      <c r="H60" s="620">
        <v>30.228</v>
      </c>
      <c r="I60" s="620">
        <v>33.514</v>
      </c>
      <c r="J60" s="620">
        <v>41.36</v>
      </c>
      <c r="K60" s="620">
        <v>54.337</v>
      </c>
      <c r="L60" s="620">
        <v>55.478</v>
      </c>
      <c r="M60" s="620">
        <v>57.179</v>
      </c>
      <c r="N60" s="620">
        <v>58.772</v>
      </c>
      <c r="O60" s="620">
        <v>58.52</v>
      </c>
      <c r="P60" s="620">
        <v>57.397</v>
      </c>
      <c r="Q60" s="620">
        <v>57.332</v>
      </c>
      <c r="R60" s="624">
        <v>58.518</v>
      </c>
      <c r="S60" s="487">
        <f t="shared" si="0"/>
        <v>2.0686527593665005</v>
      </c>
    </row>
    <row r="61" spans="1:20" s="26" customFormat="1" ht="12.75" customHeight="1">
      <c r="A61" s="19"/>
      <c r="B61" s="212">
        <v>54</v>
      </c>
      <c r="C61" s="668"/>
      <c r="D61" s="629" t="s">
        <v>75</v>
      </c>
      <c r="E61" s="623" t="s">
        <v>184</v>
      </c>
      <c r="F61" s="621">
        <v>54.01</v>
      </c>
      <c r="G61" s="621">
        <v>55.904</v>
      </c>
      <c r="H61" s="621">
        <v>53.811</v>
      </c>
      <c r="I61" s="621">
        <v>56.305</v>
      </c>
      <c r="J61" s="621">
        <v>61.44</v>
      </c>
      <c r="K61" s="621">
        <v>66.11</v>
      </c>
      <c r="L61" s="621">
        <v>57.41</v>
      </c>
      <c r="M61" s="621">
        <v>52.105</v>
      </c>
      <c r="N61" s="621">
        <v>54.411</v>
      </c>
      <c r="O61" s="621">
        <v>54.643</v>
      </c>
      <c r="P61" s="621">
        <v>57.039</v>
      </c>
      <c r="Q61" s="621">
        <v>57.195</v>
      </c>
      <c r="R61" s="623">
        <v>56.377</v>
      </c>
      <c r="S61" s="486">
        <f t="shared" si="0"/>
        <v>-1.4301949471107491</v>
      </c>
      <c r="T61"/>
    </row>
    <row r="62" spans="1:19" ht="12" customHeight="1">
      <c r="A62" s="19"/>
      <c r="B62" s="212">
        <v>55</v>
      </c>
      <c r="C62" s="669"/>
      <c r="D62" s="692" t="s">
        <v>429</v>
      </c>
      <c r="E62" s="693" t="s">
        <v>187</v>
      </c>
      <c r="F62" s="620">
        <v>35.508</v>
      </c>
      <c r="G62" s="620">
        <v>38.645</v>
      </c>
      <c r="H62" s="620">
        <v>39.796</v>
      </c>
      <c r="I62" s="620">
        <v>44.357</v>
      </c>
      <c r="J62" s="620">
        <v>48.157</v>
      </c>
      <c r="K62" s="620">
        <v>48.51</v>
      </c>
      <c r="L62" s="620">
        <v>45.699</v>
      </c>
      <c r="M62" s="620">
        <v>49.135</v>
      </c>
      <c r="N62" s="620">
        <v>53.632</v>
      </c>
      <c r="O62" s="620">
        <v>50.449</v>
      </c>
      <c r="P62" s="620">
        <v>48.694</v>
      </c>
      <c r="Q62" s="620">
        <v>52.12</v>
      </c>
      <c r="R62" s="624">
        <v>55.905</v>
      </c>
      <c r="S62" s="487">
        <f t="shared" si="0"/>
        <v>7.262087490406756</v>
      </c>
    </row>
    <row r="63" spans="1:20" s="26" customFormat="1" ht="12.75" customHeight="1">
      <c r="A63" s="19"/>
      <c r="B63" s="212">
        <v>56</v>
      </c>
      <c r="C63" s="668"/>
      <c r="D63" s="629" t="s">
        <v>68</v>
      </c>
      <c r="E63" s="623" t="s">
        <v>184</v>
      </c>
      <c r="F63" s="621">
        <v>49.547</v>
      </c>
      <c r="G63" s="621">
        <v>54.793</v>
      </c>
      <c r="H63" s="621">
        <v>61.311</v>
      </c>
      <c r="I63" s="621">
        <v>65.825</v>
      </c>
      <c r="J63" s="621">
        <v>58.702</v>
      </c>
      <c r="K63" s="621">
        <v>60.067</v>
      </c>
      <c r="L63" s="621">
        <v>53.796</v>
      </c>
      <c r="M63" s="621">
        <v>53.79</v>
      </c>
      <c r="N63" s="621">
        <v>52.67</v>
      </c>
      <c r="O63" s="621">
        <v>50.652</v>
      </c>
      <c r="P63" s="621">
        <v>53.966</v>
      </c>
      <c r="Q63" s="621">
        <v>52.572</v>
      </c>
      <c r="R63" s="623">
        <v>54.741</v>
      </c>
      <c r="S63" s="486">
        <f t="shared" si="0"/>
        <v>4.125770372061169</v>
      </c>
      <c r="T63"/>
    </row>
    <row r="64" spans="1:19" ht="12" customHeight="1">
      <c r="A64" s="19"/>
      <c r="B64" s="212">
        <v>57</v>
      </c>
      <c r="C64" s="669"/>
      <c r="D64" s="630" t="s">
        <v>65</v>
      </c>
      <c r="E64" s="624" t="s">
        <v>186</v>
      </c>
      <c r="F64" s="620">
        <v>68.354</v>
      </c>
      <c r="G64" s="620">
        <v>68.47</v>
      </c>
      <c r="H64" s="620">
        <v>70.758</v>
      </c>
      <c r="I64" s="620">
        <v>71.21</v>
      </c>
      <c r="J64" s="620">
        <v>70.149</v>
      </c>
      <c r="K64" s="620">
        <v>70.135</v>
      </c>
      <c r="L64" s="620">
        <v>61.489</v>
      </c>
      <c r="M64" s="620">
        <v>59.067</v>
      </c>
      <c r="N64" s="620">
        <v>68.309</v>
      </c>
      <c r="O64" s="620">
        <v>72.442</v>
      </c>
      <c r="P64" s="620">
        <v>67.017</v>
      </c>
      <c r="Q64" s="620">
        <v>54.99</v>
      </c>
      <c r="R64" s="624">
        <v>53.988</v>
      </c>
      <c r="S64" s="487">
        <f t="shared" si="0"/>
        <v>-1.8221494817239545</v>
      </c>
    </row>
    <row r="65" spans="1:20" s="26" customFormat="1" ht="12.75" customHeight="1">
      <c r="A65" s="19"/>
      <c r="B65" s="212">
        <v>58</v>
      </c>
      <c r="C65" s="668"/>
      <c r="D65" s="629" t="s">
        <v>70</v>
      </c>
      <c r="E65" s="623" t="s">
        <v>187</v>
      </c>
      <c r="F65" s="621">
        <v>54.063</v>
      </c>
      <c r="G65" s="621">
        <v>54.581</v>
      </c>
      <c r="H65" s="621">
        <v>55.797</v>
      </c>
      <c r="I65" s="621">
        <v>56.623</v>
      </c>
      <c r="J65" s="621">
        <v>56.144</v>
      </c>
      <c r="K65" s="621">
        <v>53.675</v>
      </c>
      <c r="L65" s="621">
        <v>45.128</v>
      </c>
      <c r="M65" s="621">
        <v>46.381</v>
      </c>
      <c r="N65" s="621">
        <v>53.204</v>
      </c>
      <c r="O65" s="621">
        <v>51.245</v>
      </c>
      <c r="P65" s="621">
        <v>51.288</v>
      </c>
      <c r="Q65" s="621">
        <v>55.57</v>
      </c>
      <c r="R65" s="623">
        <v>53.852</v>
      </c>
      <c r="S65" s="486">
        <f t="shared" si="0"/>
        <v>-3.0915961849919142</v>
      </c>
      <c r="T65"/>
    </row>
    <row r="66" spans="1:20" s="26" customFormat="1" ht="12.75" customHeight="1">
      <c r="A66" s="19"/>
      <c r="B66" s="212">
        <v>59</v>
      </c>
      <c r="C66" s="669"/>
      <c r="D66" s="630" t="s">
        <v>601</v>
      </c>
      <c r="E66" s="624" t="s">
        <v>190</v>
      </c>
      <c r="F66" s="620">
        <v>57.832</v>
      </c>
      <c r="G66" s="620">
        <v>51.415</v>
      </c>
      <c r="H66" s="620">
        <v>48.987</v>
      </c>
      <c r="I66" s="620">
        <v>52.282</v>
      </c>
      <c r="J66" s="620">
        <v>64.061</v>
      </c>
      <c r="K66" s="620">
        <v>59.944</v>
      </c>
      <c r="L66" s="620">
        <v>56.062</v>
      </c>
      <c r="M66" s="620">
        <v>55.865</v>
      </c>
      <c r="N66" s="620">
        <v>55.022</v>
      </c>
      <c r="O66" s="620">
        <v>54.155</v>
      </c>
      <c r="P66" s="620">
        <v>48.704</v>
      </c>
      <c r="Q66" s="620">
        <v>51.21</v>
      </c>
      <c r="R66" s="624">
        <v>52.858</v>
      </c>
      <c r="S66" s="487">
        <f t="shared" si="0"/>
        <v>3.2181214606522133</v>
      </c>
      <c r="T66"/>
    </row>
    <row r="67" spans="1:19" ht="12" customHeight="1">
      <c r="A67" s="19"/>
      <c r="B67" s="212">
        <v>60</v>
      </c>
      <c r="C67" s="670"/>
      <c r="D67" s="631" t="s">
        <v>250</v>
      </c>
      <c r="E67" s="625" t="s">
        <v>191</v>
      </c>
      <c r="F67" s="627">
        <v>49.026</v>
      </c>
      <c r="G67" s="627">
        <v>50.899</v>
      </c>
      <c r="H67" s="627">
        <v>51.381</v>
      </c>
      <c r="I67" s="627">
        <v>51.37</v>
      </c>
      <c r="J67" s="627">
        <v>51.342</v>
      </c>
      <c r="K67" s="627">
        <v>51.671</v>
      </c>
      <c r="L67" s="627">
        <v>46.557</v>
      </c>
      <c r="M67" s="627">
        <v>45.563</v>
      </c>
      <c r="N67" s="627">
        <v>49.538</v>
      </c>
      <c r="O67" s="627">
        <v>49.662</v>
      </c>
      <c r="P67" s="627">
        <v>50.624</v>
      </c>
      <c r="Q67" s="627">
        <v>51.894</v>
      </c>
      <c r="R67" s="625">
        <v>52.622</v>
      </c>
      <c r="S67" s="488">
        <f t="shared" si="0"/>
        <v>1.4028596754923655</v>
      </c>
    </row>
    <row r="68" spans="1:19" ht="12.75" customHeight="1">
      <c r="A68" s="19"/>
      <c r="B68"/>
      <c r="D68" s="871" t="s">
        <v>277</v>
      </c>
      <c r="E68" s="871"/>
      <c r="F68" s="871"/>
      <c r="G68" s="871"/>
      <c r="H68" s="871"/>
      <c r="I68" s="871"/>
      <c r="J68" s="871"/>
      <c r="K68" s="871"/>
      <c r="L68" s="871"/>
      <c r="M68" s="871"/>
      <c r="N68" s="871"/>
      <c r="O68" s="871"/>
      <c r="P68" s="871"/>
      <c r="Q68" s="871"/>
      <c r="R68" s="871"/>
      <c r="S68" s="871"/>
    </row>
    <row r="69" spans="1:4" ht="12.75" customHeight="1">
      <c r="A69" s="19"/>
      <c r="B69"/>
      <c r="D69" s="148"/>
    </row>
    <row r="70" spans="1:20" s="26" customFormat="1" ht="12" customHeight="1">
      <c r="A70" s="19"/>
      <c r="B70"/>
      <c r="C70"/>
      <c r="D70"/>
      <c r="E70"/>
      <c r="F70"/>
      <c r="G70"/>
      <c r="H70"/>
      <c r="I70"/>
      <c r="J70"/>
      <c r="K70"/>
      <c r="L70"/>
      <c r="M70"/>
      <c r="N70"/>
      <c r="O70"/>
      <c r="P70"/>
      <c r="Q70"/>
      <c r="R70"/>
      <c r="S70"/>
      <c r="T70"/>
    </row>
    <row r="71" spans="1:5" ht="12" customHeight="1">
      <c r="A71" s="8"/>
      <c r="B71"/>
      <c r="E71"/>
    </row>
    <row r="72" spans="1:5" ht="12" customHeight="1">
      <c r="A72" s="8"/>
      <c r="B72"/>
      <c r="E72"/>
    </row>
    <row r="73" spans="1:5" ht="12.75" customHeight="1">
      <c r="A73" s="19"/>
      <c r="B73"/>
      <c r="E73"/>
    </row>
    <row r="74" spans="1:5" ht="12.75" customHeight="1">
      <c r="A74" s="19"/>
      <c r="B74"/>
      <c r="E74"/>
    </row>
    <row r="75" spans="1:5" ht="12.75" customHeight="1">
      <c r="A75" s="19"/>
      <c r="B75"/>
      <c r="E75"/>
    </row>
    <row r="76" spans="1:2" ht="12.75" customHeight="1">
      <c r="A76" s="19"/>
      <c r="B76"/>
    </row>
    <row r="77" spans="1:2" ht="12.75" customHeight="1">
      <c r="A77" s="19"/>
      <c r="B77"/>
    </row>
    <row r="78" spans="1:5" ht="12.75" customHeight="1">
      <c r="A78" s="19"/>
      <c r="B78"/>
      <c r="E78"/>
    </row>
    <row r="79" spans="1:5" ht="12.75" customHeight="1">
      <c r="A79" s="19"/>
      <c r="B79"/>
      <c r="E79"/>
    </row>
    <row r="80" spans="1:5" ht="12.75" customHeight="1">
      <c r="A80" s="19"/>
      <c r="B80"/>
      <c r="E80"/>
    </row>
    <row r="81" spans="1:5" ht="12.75" customHeight="1">
      <c r="A81" s="19"/>
      <c r="B81"/>
      <c r="E81"/>
    </row>
    <row r="82" spans="1:5" ht="12.75" customHeight="1">
      <c r="A82" s="19"/>
      <c r="B82"/>
      <c r="E82"/>
    </row>
    <row r="83" ht="12.75" customHeight="1"/>
    <row r="84" ht="15" customHeight="1"/>
    <row r="85" ht="12.75" customHeight="1"/>
  </sheetData>
  <sheetProtection/>
  <mergeCells count="5">
    <mergeCell ref="D68:S68"/>
    <mergeCell ref="B5:B7"/>
    <mergeCell ref="C2:S2"/>
    <mergeCell ref="C3:S3"/>
    <mergeCell ref="C4:S4"/>
  </mergeCells>
  <printOptions horizontalCentered="1"/>
  <pageMargins left="0.6692913385826772" right="0.6692913385826772" top="0.17" bottom="0.2755905511811024" header="0" footer="0"/>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codeName="Sheet102">
    <pageSetUpPr fitToPage="1"/>
  </sheetPr>
  <dimension ref="A1:BJ42"/>
  <sheetViews>
    <sheetView zoomScalePageLayoutView="0" workbookViewId="0" topLeftCell="A1">
      <pane xSplit="1" topLeftCell="B1" activePane="topRight" state="frozen"/>
      <selection pane="topLeft" activeCell="A1" sqref="A1"/>
      <selection pane="topRight" activeCell="U47" sqref="U47"/>
    </sheetView>
  </sheetViews>
  <sheetFormatPr defaultColWidth="9.140625" defaultRowHeight="12.75"/>
  <cols>
    <col min="1" max="1" width="4.00390625" style="0" customWidth="1"/>
    <col min="2" max="3" width="6.7109375" style="0" customWidth="1"/>
    <col min="4" max="4" width="7.57421875" style="0" customWidth="1"/>
    <col min="5" max="5" width="9.8515625" style="0" customWidth="1"/>
    <col min="6" max="6" width="10.00390625" style="0" customWidth="1"/>
    <col min="7" max="9" width="7.28125" style="0" customWidth="1"/>
    <col min="10" max="10" width="9.57421875" style="0" bestFit="1" customWidth="1"/>
    <col min="11" max="13" width="9.57421875" style="0" customWidth="1"/>
    <col min="14" max="17" width="6.7109375" style="0" customWidth="1"/>
    <col min="18" max="18" width="9.7109375" style="0" customWidth="1"/>
    <col min="19" max="20" width="6.7109375" style="0" customWidth="1"/>
    <col min="21" max="21" width="9.7109375" style="0" customWidth="1"/>
    <col min="22" max="25" width="9.8515625" style="0" customWidth="1"/>
    <col min="26" max="27" width="5.7109375" style="0" customWidth="1"/>
    <col min="28" max="29" width="6.7109375" style="0" customWidth="1"/>
    <col min="30" max="30" width="7.8515625" style="0" customWidth="1"/>
    <col min="31" max="37" width="6.7109375" style="0" customWidth="1"/>
    <col min="38" max="39" width="5.7109375" style="0" customWidth="1"/>
    <col min="40" max="41" width="6.7109375" style="0" customWidth="1"/>
    <col min="42" max="42" width="8.7109375" style="0" customWidth="1"/>
    <col min="43" max="49" width="6.7109375" style="0" customWidth="1"/>
    <col min="50" max="51" width="5.7109375" style="0" customWidth="1"/>
    <col min="52" max="61" width="6.7109375" style="0" customWidth="1"/>
    <col min="62" max="62" width="4.7109375" style="0" customWidth="1"/>
    <col min="63" max="63" width="4.00390625" style="0" customWidth="1"/>
  </cols>
  <sheetData>
    <row r="1" spans="1:62" ht="14.25" customHeight="1">
      <c r="A1" s="29"/>
      <c r="B1" s="16"/>
      <c r="C1" s="16"/>
      <c r="D1" s="16"/>
      <c r="E1" s="248"/>
      <c r="F1" s="248"/>
      <c r="G1" s="248"/>
      <c r="H1" s="248"/>
      <c r="I1" s="248"/>
      <c r="J1" s="248"/>
      <c r="K1" s="248"/>
      <c r="L1" s="248"/>
      <c r="M1" s="248"/>
      <c r="N1" s="16"/>
      <c r="O1" s="16"/>
      <c r="P1" s="16"/>
      <c r="Q1" s="16"/>
      <c r="R1" s="231"/>
      <c r="S1" s="16"/>
      <c r="T1" s="16"/>
      <c r="U1" s="16"/>
      <c r="V1" s="16"/>
      <c r="W1" s="16"/>
      <c r="X1" s="16"/>
      <c r="Y1" s="16"/>
      <c r="BJ1" s="30" t="s">
        <v>414</v>
      </c>
    </row>
    <row r="2" spans="1:62" ht="30" customHeight="1">
      <c r="A2" s="851" t="s">
        <v>166</v>
      </c>
      <c r="B2" s="851"/>
      <c r="C2" s="851"/>
      <c r="D2" s="851"/>
      <c r="E2" s="851"/>
      <c r="F2" s="851"/>
      <c r="G2" s="851"/>
      <c r="H2" s="851"/>
      <c r="I2" s="851"/>
      <c r="J2" s="851"/>
      <c r="K2" s="851"/>
      <c r="L2" s="851"/>
      <c r="M2" s="851"/>
      <c r="N2" s="851"/>
      <c r="O2" s="851"/>
      <c r="P2" s="851"/>
      <c r="Q2" s="851"/>
      <c r="R2" s="851"/>
      <c r="S2" s="851"/>
      <c r="T2" s="851"/>
      <c r="U2" s="851"/>
      <c r="V2" s="851"/>
      <c r="W2" s="851"/>
      <c r="X2" s="851"/>
      <c r="Y2" s="851"/>
      <c r="Z2" s="851"/>
      <c r="AA2" s="851"/>
      <c r="AB2" s="851"/>
      <c r="AC2" s="851"/>
      <c r="AD2" s="851"/>
      <c r="AE2" s="851"/>
      <c r="AF2" s="851"/>
      <c r="AG2" s="851"/>
      <c r="AH2" s="851"/>
      <c r="AI2" s="851"/>
      <c r="AJ2" s="851"/>
      <c r="AK2" s="851"/>
      <c r="AL2" s="851"/>
      <c r="AM2" s="851"/>
      <c r="AN2" s="851"/>
      <c r="AO2" s="851"/>
      <c r="AP2" s="851"/>
      <c r="AQ2" s="851"/>
      <c r="AR2" s="851"/>
      <c r="AS2" s="851"/>
      <c r="AT2" s="851"/>
      <c r="AU2" s="851"/>
      <c r="AV2" s="851"/>
      <c r="AW2" s="851"/>
      <c r="AX2" s="851"/>
      <c r="AY2" s="851"/>
      <c r="AZ2" s="851"/>
      <c r="BA2" s="851"/>
      <c r="BB2" s="851"/>
      <c r="BC2" s="851"/>
      <c r="BD2" s="851"/>
      <c r="BE2" s="851"/>
      <c r="BF2" s="851"/>
      <c r="BG2" s="851"/>
      <c r="BH2" s="851"/>
      <c r="BI2" s="851"/>
      <c r="BJ2" s="851"/>
    </row>
    <row r="3" spans="1:62" ht="12.75" customHeight="1">
      <c r="A3" s="138"/>
      <c r="B3" s="881" t="s">
        <v>320</v>
      </c>
      <c r="C3" s="882"/>
      <c r="D3" s="882"/>
      <c r="E3" s="882"/>
      <c r="F3" s="882"/>
      <c r="G3" s="882"/>
      <c r="H3" s="882"/>
      <c r="I3" s="882"/>
      <c r="J3" s="882"/>
      <c r="K3" s="882"/>
      <c r="L3" s="882"/>
      <c r="M3" s="882"/>
      <c r="N3" s="882"/>
      <c r="O3" s="882"/>
      <c r="P3" s="882"/>
      <c r="Q3" s="882"/>
      <c r="R3" s="882"/>
      <c r="S3" s="882"/>
      <c r="T3" s="882"/>
      <c r="U3" s="882"/>
      <c r="V3" s="882"/>
      <c r="W3" s="882"/>
      <c r="X3" s="882"/>
      <c r="Y3" s="883"/>
      <c r="Z3" s="881" t="s">
        <v>321</v>
      </c>
      <c r="AA3" s="882"/>
      <c r="AB3" s="882"/>
      <c r="AC3" s="882"/>
      <c r="AD3" s="882"/>
      <c r="AE3" s="882"/>
      <c r="AF3" s="882"/>
      <c r="AG3" s="882"/>
      <c r="AH3" s="882"/>
      <c r="AI3" s="882"/>
      <c r="AJ3" s="882"/>
      <c r="AK3" s="882"/>
      <c r="AL3" s="882"/>
      <c r="AM3" s="882"/>
      <c r="AN3" s="882"/>
      <c r="AO3" s="882"/>
      <c r="AP3" s="882"/>
      <c r="AQ3" s="882"/>
      <c r="AR3" s="882"/>
      <c r="AS3" s="882"/>
      <c r="AT3" s="882"/>
      <c r="AU3" s="882"/>
      <c r="AV3" s="882"/>
      <c r="AW3" s="883"/>
      <c r="AX3" s="887" t="s">
        <v>395</v>
      </c>
      <c r="AY3" s="888"/>
      <c r="AZ3" s="888"/>
      <c r="BA3" s="888"/>
      <c r="BB3" s="888"/>
      <c r="BC3" s="888"/>
      <c r="BD3" s="888"/>
      <c r="BE3" s="888"/>
      <c r="BF3" s="888"/>
      <c r="BG3" s="888"/>
      <c r="BH3" s="888"/>
      <c r="BI3" s="889"/>
      <c r="BJ3" s="90"/>
    </row>
    <row r="4" spans="1:62" ht="20.25" customHeight="1">
      <c r="A4" s="138"/>
      <c r="B4" s="884" t="s">
        <v>322</v>
      </c>
      <c r="C4" s="885"/>
      <c r="D4" s="885"/>
      <c r="E4" s="885"/>
      <c r="F4" s="885"/>
      <c r="G4" s="885"/>
      <c r="H4" s="885"/>
      <c r="I4" s="885"/>
      <c r="J4" s="885"/>
      <c r="K4" s="885"/>
      <c r="L4" s="885"/>
      <c r="M4" s="885"/>
      <c r="N4" s="885"/>
      <c r="O4" s="885"/>
      <c r="P4" s="885"/>
      <c r="Q4" s="885"/>
      <c r="R4" s="885"/>
      <c r="S4" s="885"/>
      <c r="T4" s="885"/>
      <c r="U4" s="885"/>
      <c r="V4" s="885"/>
      <c r="W4" s="885"/>
      <c r="X4" s="885"/>
      <c r="Y4" s="886"/>
      <c r="Z4" s="884" t="s">
        <v>323</v>
      </c>
      <c r="AA4" s="885"/>
      <c r="AB4" s="885"/>
      <c r="AC4" s="885"/>
      <c r="AD4" s="885"/>
      <c r="AE4" s="885"/>
      <c r="AF4" s="885"/>
      <c r="AG4" s="885"/>
      <c r="AH4" s="885"/>
      <c r="AI4" s="885"/>
      <c r="AJ4" s="885"/>
      <c r="AK4" s="885"/>
      <c r="AL4" s="885"/>
      <c r="AM4" s="885"/>
      <c r="AN4" s="885"/>
      <c r="AO4" s="885"/>
      <c r="AP4" s="885"/>
      <c r="AQ4" s="885"/>
      <c r="AR4" s="885"/>
      <c r="AS4" s="885"/>
      <c r="AT4" s="885"/>
      <c r="AU4" s="885"/>
      <c r="AV4" s="885"/>
      <c r="AW4" s="886"/>
      <c r="AX4" s="890"/>
      <c r="AY4" s="891"/>
      <c r="AZ4" s="891"/>
      <c r="BA4" s="891"/>
      <c r="BB4" s="891"/>
      <c r="BC4" s="891"/>
      <c r="BD4" s="891"/>
      <c r="BE4" s="891"/>
      <c r="BF4" s="891"/>
      <c r="BG4" s="891"/>
      <c r="BH4" s="891"/>
      <c r="BI4" s="892"/>
      <c r="BJ4" s="90"/>
    </row>
    <row r="5" spans="1:62" ht="12.75" customHeight="1">
      <c r="A5" s="138"/>
      <c r="B5" s="876" t="s">
        <v>324</v>
      </c>
      <c r="C5" s="877"/>
      <c r="D5" s="877"/>
      <c r="E5" s="877"/>
      <c r="F5" s="877"/>
      <c r="G5" s="877"/>
      <c r="H5" s="877"/>
      <c r="I5" s="877"/>
      <c r="J5" s="877"/>
      <c r="K5" s="877"/>
      <c r="L5" s="877"/>
      <c r="M5" s="880"/>
      <c r="N5" s="879" t="s">
        <v>325</v>
      </c>
      <c r="O5" s="877"/>
      <c r="P5" s="877"/>
      <c r="Q5" s="877"/>
      <c r="R5" s="877"/>
      <c r="S5" s="877"/>
      <c r="T5" s="877"/>
      <c r="U5" s="877"/>
      <c r="V5" s="877"/>
      <c r="W5" s="877"/>
      <c r="X5" s="877"/>
      <c r="Y5" s="878"/>
      <c r="Z5" s="876" t="s">
        <v>324</v>
      </c>
      <c r="AA5" s="877"/>
      <c r="AB5" s="877"/>
      <c r="AC5" s="877"/>
      <c r="AD5" s="877"/>
      <c r="AE5" s="877"/>
      <c r="AF5" s="877"/>
      <c r="AG5" s="877"/>
      <c r="AH5" s="877"/>
      <c r="AI5" s="877"/>
      <c r="AJ5" s="877"/>
      <c r="AK5" s="880"/>
      <c r="AL5" s="879" t="s">
        <v>325</v>
      </c>
      <c r="AM5" s="877"/>
      <c r="AN5" s="877"/>
      <c r="AO5" s="877"/>
      <c r="AP5" s="877"/>
      <c r="AQ5" s="877"/>
      <c r="AR5" s="877"/>
      <c r="AS5" s="877"/>
      <c r="AT5" s="877"/>
      <c r="AU5" s="877"/>
      <c r="AV5" s="877"/>
      <c r="AW5" s="878"/>
      <c r="AX5" s="876" t="s">
        <v>324</v>
      </c>
      <c r="AY5" s="877"/>
      <c r="AZ5" s="877"/>
      <c r="BA5" s="877"/>
      <c r="BB5" s="877"/>
      <c r="BC5" s="877"/>
      <c r="BD5" s="877"/>
      <c r="BE5" s="877"/>
      <c r="BF5" s="877"/>
      <c r="BG5" s="877"/>
      <c r="BH5" s="877"/>
      <c r="BI5" s="878"/>
      <c r="BJ5" s="90"/>
    </row>
    <row r="6" spans="1:62" ht="12.75">
      <c r="A6" s="139"/>
      <c r="B6" s="59">
        <v>2004</v>
      </c>
      <c r="C6" s="76">
        <v>2005</v>
      </c>
      <c r="D6" s="76">
        <v>2006</v>
      </c>
      <c r="E6" s="76">
        <v>2007</v>
      </c>
      <c r="F6" s="76">
        <v>2008</v>
      </c>
      <c r="G6" s="76">
        <v>2009</v>
      </c>
      <c r="H6" s="76">
        <v>2010</v>
      </c>
      <c r="I6" s="76">
        <v>2011</v>
      </c>
      <c r="J6" s="76">
        <v>2012</v>
      </c>
      <c r="K6" s="76">
        <v>2013</v>
      </c>
      <c r="L6" s="76">
        <v>2014</v>
      </c>
      <c r="M6" s="141">
        <v>2015</v>
      </c>
      <c r="N6" s="76">
        <v>2004</v>
      </c>
      <c r="O6" s="76">
        <v>2005</v>
      </c>
      <c r="P6" s="76">
        <v>2006</v>
      </c>
      <c r="Q6" s="76">
        <v>2007</v>
      </c>
      <c r="R6" s="76">
        <v>2008</v>
      </c>
      <c r="S6" s="76">
        <v>2009</v>
      </c>
      <c r="T6" s="76">
        <v>2010</v>
      </c>
      <c r="U6" s="76">
        <v>2011</v>
      </c>
      <c r="V6" s="76">
        <v>2012</v>
      </c>
      <c r="W6" s="76">
        <v>2013</v>
      </c>
      <c r="X6" s="76">
        <v>2014</v>
      </c>
      <c r="Y6" s="76">
        <v>2015</v>
      </c>
      <c r="Z6" s="59">
        <v>2004</v>
      </c>
      <c r="AA6" s="76">
        <v>2005</v>
      </c>
      <c r="AB6" s="76">
        <v>2006</v>
      </c>
      <c r="AC6" s="76">
        <v>2007</v>
      </c>
      <c r="AD6" s="76">
        <v>2008</v>
      </c>
      <c r="AE6" s="76">
        <v>2009</v>
      </c>
      <c r="AF6" s="76">
        <v>2010</v>
      </c>
      <c r="AG6" s="76">
        <v>2011</v>
      </c>
      <c r="AH6" s="76">
        <v>2012</v>
      </c>
      <c r="AI6" s="76">
        <v>2013</v>
      </c>
      <c r="AJ6" s="76">
        <v>2014</v>
      </c>
      <c r="AK6" s="141">
        <v>2015</v>
      </c>
      <c r="AL6" s="76">
        <v>2004</v>
      </c>
      <c r="AM6" s="76">
        <v>2005</v>
      </c>
      <c r="AN6" s="76">
        <v>2006</v>
      </c>
      <c r="AO6" s="76">
        <v>2007</v>
      </c>
      <c r="AP6" s="76">
        <v>2008</v>
      </c>
      <c r="AQ6" s="76">
        <v>2009</v>
      </c>
      <c r="AR6" s="76">
        <v>2010</v>
      </c>
      <c r="AS6" s="76">
        <v>2011</v>
      </c>
      <c r="AT6" s="76">
        <v>2012</v>
      </c>
      <c r="AU6" s="76">
        <v>2013</v>
      </c>
      <c r="AV6" s="76">
        <v>2014</v>
      </c>
      <c r="AW6" s="77">
        <v>2015</v>
      </c>
      <c r="AX6" s="59">
        <v>2004</v>
      </c>
      <c r="AY6" s="76">
        <v>2005</v>
      </c>
      <c r="AZ6" s="76">
        <v>2006</v>
      </c>
      <c r="BA6" s="76">
        <v>2007</v>
      </c>
      <c r="BB6" s="76">
        <v>2008</v>
      </c>
      <c r="BC6" s="76">
        <v>2009</v>
      </c>
      <c r="BD6" s="76">
        <v>2010</v>
      </c>
      <c r="BE6" s="76">
        <v>2011</v>
      </c>
      <c r="BF6" s="76">
        <v>2012</v>
      </c>
      <c r="BG6" s="76">
        <v>2013</v>
      </c>
      <c r="BH6" s="76">
        <v>2014</v>
      </c>
      <c r="BI6" s="76">
        <v>2015</v>
      </c>
      <c r="BJ6" s="140"/>
    </row>
    <row r="7" spans="1:62" ht="12.75">
      <c r="A7" s="97" t="s">
        <v>538</v>
      </c>
      <c r="B7" s="379"/>
      <c r="C7" s="380"/>
      <c r="D7" s="380"/>
      <c r="E7" s="380"/>
      <c r="F7" s="380">
        <v>216428</v>
      </c>
      <c r="G7" s="380">
        <v>211187</v>
      </c>
      <c r="H7" s="380">
        <v>206816</v>
      </c>
      <c r="I7" s="380">
        <v>200465</v>
      </c>
      <c r="J7" s="380">
        <v>192517</v>
      </c>
      <c r="K7" s="380">
        <v>193524</v>
      </c>
      <c r="L7" s="380">
        <v>191034</v>
      </c>
      <c r="M7" s="381">
        <v>192099</v>
      </c>
      <c r="N7" s="380"/>
      <c r="O7" s="380"/>
      <c r="P7" s="380"/>
      <c r="Q7" s="380"/>
      <c r="R7" s="380">
        <v>214715</v>
      </c>
      <c r="S7" s="380">
        <v>208050</v>
      </c>
      <c r="T7" s="380">
        <v>206385</v>
      </c>
      <c r="U7" s="380">
        <v>200301</v>
      </c>
      <c r="V7" s="380">
        <v>191912</v>
      </c>
      <c r="W7" s="380">
        <v>193155</v>
      </c>
      <c r="X7" s="380">
        <v>190692</v>
      </c>
      <c r="Y7" s="380">
        <v>190965</v>
      </c>
      <c r="Z7" s="379"/>
      <c r="AA7" s="380"/>
      <c r="AB7" s="380"/>
      <c r="AC7" s="380"/>
      <c r="AD7" s="380"/>
      <c r="AE7" s="380"/>
      <c r="AF7" s="380"/>
      <c r="AG7" s="380">
        <v>5939</v>
      </c>
      <c r="AH7" s="380">
        <v>6860</v>
      </c>
      <c r="AI7" s="380">
        <v>6485</v>
      </c>
      <c r="AJ7" s="380">
        <v>5677</v>
      </c>
      <c r="AK7" s="381">
        <v>6113</v>
      </c>
      <c r="AL7" s="380"/>
      <c r="AM7" s="380"/>
      <c r="AN7" s="380"/>
      <c r="AO7" s="380"/>
      <c r="AP7" s="380"/>
      <c r="AQ7" s="380"/>
      <c r="AR7" s="380"/>
      <c r="AS7" s="380">
        <v>6039</v>
      </c>
      <c r="AT7" s="380">
        <v>6858</v>
      </c>
      <c r="AU7" s="380">
        <v>6805</v>
      </c>
      <c r="AV7" s="380">
        <v>5681</v>
      </c>
      <c r="AW7" s="496">
        <v>6197</v>
      </c>
      <c r="AX7" s="382"/>
      <c r="AY7" s="383"/>
      <c r="AZ7" s="383"/>
      <c r="BA7" s="383"/>
      <c r="BB7" s="383"/>
      <c r="BC7" s="383"/>
      <c r="BD7" s="383"/>
      <c r="BE7" s="383"/>
      <c r="BF7" s="383"/>
      <c r="BG7" s="383"/>
      <c r="BH7" s="383"/>
      <c r="BI7" s="384"/>
      <c r="BJ7" s="97" t="s">
        <v>538</v>
      </c>
    </row>
    <row r="8" spans="1:62" ht="12.75">
      <c r="A8" s="98" t="s">
        <v>539</v>
      </c>
      <c r="B8" s="385">
        <v>196863</v>
      </c>
      <c r="C8" s="386">
        <v>184896</v>
      </c>
      <c r="D8" s="386">
        <v>191959</v>
      </c>
      <c r="E8" s="386">
        <v>193749</v>
      </c>
      <c r="F8" s="386">
        <v>193051</v>
      </c>
      <c r="G8" s="386">
        <v>188075</v>
      </c>
      <c r="H8" s="386">
        <v>182794</v>
      </c>
      <c r="I8" s="386">
        <v>175110</v>
      </c>
      <c r="J8" s="386">
        <v>166908</v>
      </c>
      <c r="K8" s="386">
        <v>167112</v>
      </c>
      <c r="L8" s="386">
        <v>165894</v>
      </c>
      <c r="M8" s="387">
        <v>164555</v>
      </c>
      <c r="N8" s="386">
        <v>195731</v>
      </c>
      <c r="O8" s="386">
        <v>184812</v>
      </c>
      <c r="P8" s="386">
        <v>191632</v>
      </c>
      <c r="Q8" s="386">
        <v>193395</v>
      </c>
      <c r="R8" s="386">
        <v>191443</v>
      </c>
      <c r="S8" s="386">
        <v>184907</v>
      </c>
      <c r="T8" s="386">
        <v>182281</v>
      </c>
      <c r="U8" s="386">
        <v>174749</v>
      </c>
      <c r="V8" s="386">
        <v>166244</v>
      </c>
      <c r="W8" s="386">
        <v>166645</v>
      </c>
      <c r="X8" s="386">
        <v>165768</v>
      </c>
      <c r="Y8" s="386">
        <v>164021</v>
      </c>
      <c r="Z8" s="385"/>
      <c r="AA8" s="386"/>
      <c r="AB8" s="386"/>
      <c r="AC8" s="386"/>
      <c r="AD8" s="386"/>
      <c r="AE8" s="386"/>
      <c r="AF8" s="386"/>
      <c r="AG8" s="386">
        <v>5824</v>
      </c>
      <c r="AH8" s="386">
        <v>6754</v>
      </c>
      <c r="AI8" s="386">
        <v>6369</v>
      </c>
      <c r="AJ8" s="386">
        <v>5581</v>
      </c>
      <c r="AK8" s="387">
        <v>5976</v>
      </c>
      <c r="AL8" s="386"/>
      <c r="AM8" s="386"/>
      <c r="AN8" s="386"/>
      <c r="AO8" s="386"/>
      <c r="AP8" s="386"/>
      <c r="AQ8" s="386"/>
      <c r="AR8" s="386"/>
      <c r="AS8" s="386">
        <v>5924</v>
      </c>
      <c r="AT8" s="386">
        <v>6749</v>
      </c>
      <c r="AU8" s="386">
        <v>6688</v>
      </c>
      <c r="AV8" s="386">
        <v>5582</v>
      </c>
      <c r="AW8" s="497">
        <v>6062</v>
      </c>
      <c r="AX8" s="388"/>
      <c r="AY8" s="389"/>
      <c r="AZ8" s="389"/>
      <c r="BA8" s="389"/>
      <c r="BB8" s="389"/>
      <c r="BC8" s="389"/>
      <c r="BD8" s="389"/>
      <c r="BE8" s="389"/>
      <c r="BF8" s="389"/>
      <c r="BG8" s="389"/>
      <c r="BH8" s="389"/>
      <c r="BI8" s="390"/>
      <c r="BJ8" s="98" t="s">
        <v>539</v>
      </c>
    </row>
    <row r="9" spans="1:62" ht="12.75">
      <c r="A9" s="99" t="s">
        <v>540</v>
      </c>
      <c r="B9" s="391"/>
      <c r="C9" s="392"/>
      <c r="D9" s="392"/>
      <c r="E9" s="392"/>
      <c r="F9" s="392">
        <f aca="true" t="shared" si="0" ref="F9:K9">F7-F8</f>
        <v>23377</v>
      </c>
      <c r="G9" s="392">
        <f t="shared" si="0"/>
        <v>23112</v>
      </c>
      <c r="H9" s="392">
        <f t="shared" si="0"/>
        <v>24022</v>
      </c>
      <c r="I9" s="392">
        <f t="shared" si="0"/>
        <v>25355</v>
      </c>
      <c r="J9" s="392">
        <f t="shared" si="0"/>
        <v>25609</v>
      </c>
      <c r="K9" s="392">
        <f t="shared" si="0"/>
        <v>26412</v>
      </c>
      <c r="L9" s="392">
        <v>25140</v>
      </c>
      <c r="M9" s="393">
        <v>27544</v>
      </c>
      <c r="N9" s="392"/>
      <c r="O9" s="392"/>
      <c r="P9" s="392"/>
      <c r="Q9" s="392"/>
      <c r="R9" s="392">
        <f aca="true" t="shared" si="1" ref="R9:W9">R7-R8</f>
        <v>23272</v>
      </c>
      <c r="S9" s="392">
        <f t="shared" si="1"/>
        <v>23143</v>
      </c>
      <c r="T9" s="392">
        <f t="shared" si="1"/>
        <v>24104</v>
      </c>
      <c r="U9" s="392">
        <f t="shared" si="1"/>
        <v>25552</v>
      </c>
      <c r="V9" s="392">
        <f t="shared" si="1"/>
        <v>25668</v>
      </c>
      <c r="W9" s="392">
        <f t="shared" si="1"/>
        <v>26510</v>
      </c>
      <c r="X9" s="392">
        <v>24923</v>
      </c>
      <c r="Y9" s="392">
        <v>26945</v>
      </c>
      <c r="Z9" s="391"/>
      <c r="AA9" s="392"/>
      <c r="AB9" s="392"/>
      <c r="AC9" s="392"/>
      <c r="AD9" s="392"/>
      <c r="AE9" s="392"/>
      <c r="AF9" s="392"/>
      <c r="AG9" s="392">
        <f>AG7-AG8</f>
        <v>115</v>
      </c>
      <c r="AH9" s="392">
        <f>AH7-AH8</f>
        <v>106</v>
      </c>
      <c r="AI9" s="392">
        <f>AI7-AI8</f>
        <v>116</v>
      </c>
      <c r="AJ9" s="392">
        <v>95</v>
      </c>
      <c r="AK9" s="393">
        <v>136</v>
      </c>
      <c r="AL9" s="392"/>
      <c r="AM9" s="392"/>
      <c r="AN9" s="392"/>
      <c r="AO9" s="392"/>
      <c r="AP9" s="392"/>
      <c r="AQ9" s="392"/>
      <c r="AR9" s="392"/>
      <c r="AS9" s="392">
        <f>AS7-AS8</f>
        <v>115</v>
      </c>
      <c r="AT9" s="392">
        <f>AT7-AT8</f>
        <v>109</v>
      </c>
      <c r="AU9" s="392">
        <f>AU7-AU8</f>
        <v>117</v>
      </c>
      <c r="AV9" s="392">
        <v>98</v>
      </c>
      <c r="AW9" s="498">
        <v>135</v>
      </c>
      <c r="AX9" s="394"/>
      <c r="AY9" s="395"/>
      <c r="AZ9" s="395"/>
      <c r="BA9" s="395"/>
      <c r="BB9" s="395"/>
      <c r="BC9" s="395"/>
      <c r="BD9" s="395"/>
      <c r="BE9" s="395"/>
      <c r="BF9" s="395"/>
      <c r="BG9" s="395"/>
      <c r="BH9" s="395"/>
      <c r="BI9" s="396"/>
      <c r="BJ9" s="99" t="s">
        <v>540</v>
      </c>
    </row>
    <row r="10" spans="1:62" ht="12.75">
      <c r="A10" s="101" t="s">
        <v>185</v>
      </c>
      <c r="B10" s="397">
        <v>366</v>
      </c>
      <c r="C10" s="398">
        <v>391</v>
      </c>
      <c r="D10" s="398">
        <v>375</v>
      </c>
      <c r="E10" s="398">
        <v>378</v>
      </c>
      <c r="F10" s="398">
        <v>333</v>
      </c>
      <c r="G10" s="398">
        <v>276</v>
      </c>
      <c r="H10" s="398">
        <v>300</v>
      </c>
      <c r="I10" s="398">
        <v>243</v>
      </c>
      <c r="J10" s="489">
        <v>229</v>
      </c>
      <c r="K10" s="489">
        <v>194</v>
      </c>
      <c r="L10" s="398">
        <v>219</v>
      </c>
      <c r="M10" s="399">
        <v>177</v>
      </c>
      <c r="N10" s="398">
        <v>378</v>
      </c>
      <c r="O10" s="398">
        <v>391</v>
      </c>
      <c r="P10" s="398">
        <v>374</v>
      </c>
      <c r="Q10" s="398">
        <v>381</v>
      </c>
      <c r="R10" s="398">
        <v>339</v>
      </c>
      <c r="S10" s="398">
        <v>290</v>
      </c>
      <c r="T10" s="398">
        <v>310</v>
      </c>
      <c r="U10" s="398">
        <v>254</v>
      </c>
      <c r="V10" s="398">
        <v>237</v>
      </c>
      <c r="W10" s="398">
        <v>197</v>
      </c>
      <c r="X10" s="398">
        <v>218</v>
      </c>
      <c r="Y10" s="398">
        <v>176</v>
      </c>
      <c r="Z10" s="397">
        <v>21</v>
      </c>
      <c r="AA10" s="398">
        <v>70</v>
      </c>
      <c r="AB10" s="398">
        <v>70</v>
      </c>
      <c r="AC10" s="398">
        <v>75</v>
      </c>
      <c r="AD10" s="398">
        <v>63</v>
      </c>
      <c r="AE10" s="398">
        <v>94</v>
      </c>
      <c r="AF10" s="398">
        <v>109</v>
      </c>
      <c r="AG10" s="398">
        <v>164</v>
      </c>
      <c r="AH10" s="398">
        <v>191</v>
      </c>
      <c r="AI10" s="398">
        <v>236</v>
      </c>
      <c r="AJ10" s="398">
        <v>190</v>
      </c>
      <c r="AK10" s="399">
        <v>245</v>
      </c>
      <c r="AL10" s="398">
        <v>22</v>
      </c>
      <c r="AM10" s="398">
        <v>71</v>
      </c>
      <c r="AN10" s="398">
        <v>71</v>
      </c>
      <c r="AO10" s="398">
        <v>76</v>
      </c>
      <c r="AP10" s="398">
        <v>64</v>
      </c>
      <c r="AQ10" s="398">
        <v>91</v>
      </c>
      <c r="AR10" s="398">
        <v>109</v>
      </c>
      <c r="AS10" s="398">
        <v>164</v>
      </c>
      <c r="AT10" s="398">
        <v>193</v>
      </c>
      <c r="AU10" s="398">
        <v>232</v>
      </c>
      <c r="AV10" s="398">
        <v>194</v>
      </c>
      <c r="AW10" s="410">
        <v>245</v>
      </c>
      <c r="AX10" s="400"/>
      <c r="AY10" s="401"/>
      <c r="AZ10" s="401"/>
      <c r="BA10" s="401"/>
      <c r="BB10" s="401"/>
      <c r="BC10" s="401"/>
      <c r="BD10" s="401"/>
      <c r="BE10" s="401"/>
      <c r="BF10" s="401"/>
      <c r="BG10" s="401"/>
      <c r="BH10" s="401"/>
      <c r="BI10" s="402"/>
      <c r="BJ10" s="101" t="s">
        <v>185</v>
      </c>
    </row>
    <row r="11" spans="1:62" ht="12.75" customHeight="1">
      <c r="A11" s="100" t="s">
        <v>168</v>
      </c>
      <c r="B11" s="403"/>
      <c r="C11" s="404"/>
      <c r="D11" s="404"/>
      <c r="E11" s="404">
        <v>5</v>
      </c>
      <c r="F11" s="404">
        <v>4</v>
      </c>
      <c r="G11" s="404">
        <v>0</v>
      </c>
      <c r="H11" s="404">
        <v>0</v>
      </c>
      <c r="I11" s="404">
        <v>0</v>
      </c>
      <c r="J11" s="404">
        <v>0</v>
      </c>
      <c r="K11" s="404">
        <v>0</v>
      </c>
      <c r="L11" s="404">
        <v>0</v>
      </c>
      <c r="M11" s="405">
        <v>0</v>
      </c>
      <c r="N11" s="404"/>
      <c r="O11" s="404"/>
      <c r="P11" s="404"/>
      <c r="Q11" s="404">
        <v>5</v>
      </c>
      <c r="R11" s="404">
        <v>4</v>
      </c>
      <c r="S11" s="404">
        <v>0</v>
      </c>
      <c r="T11" s="404">
        <v>0</v>
      </c>
      <c r="U11" s="404">
        <v>0</v>
      </c>
      <c r="V11" s="404">
        <v>1</v>
      </c>
      <c r="W11" s="404">
        <v>1</v>
      </c>
      <c r="X11" s="404">
        <v>1</v>
      </c>
      <c r="Y11" s="404">
        <v>2</v>
      </c>
      <c r="Z11" s="403"/>
      <c r="AA11" s="404"/>
      <c r="AB11" s="404"/>
      <c r="AC11" s="404">
        <v>0</v>
      </c>
      <c r="AD11" s="404"/>
      <c r="AE11" s="404">
        <v>0</v>
      </c>
      <c r="AF11" s="404">
        <v>1</v>
      </c>
      <c r="AG11" s="404"/>
      <c r="AH11" s="404"/>
      <c r="AI11" s="404">
        <v>1</v>
      </c>
      <c r="AJ11" s="404">
        <v>0</v>
      </c>
      <c r="AK11" s="405">
        <v>0</v>
      </c>
      <c r="AL11" s="404"/>
      <c r="AM11" s="404"/>
      <c r="AN11" s="404"/>
      <c r="AO11" s="404"/>
      <c r="AP11" s="404"/>
      <c r="AQ11" s="404"/>
      <c r="AR11" s="404"/>
      <c r="AS11" s="404"/>
      <c r="AT11" s="404"/>
      <c r="AU11" s="404">
        <v>1</v>
      </c>
      <c r="AV11" s="404">
        <v>0</v>
      </c>
      <c r="AW11" s="409">
        <v>0</v>
      </c>
      <c r="AX11" s="406"/>
      <c r="AY11" s="407"/>
      <c r="AZ11" s="407"/>
      <c r="BA11" s="404">
        <v>19</v>
      </c>
      <c r="BB11" s="404">
        <v>21</v>
      </c>
      <c r="BC11" s="404">
        <v>21</v>
      </c>
      <c r="BD11" s="404">
        <v>11</v>
      </c>
      <c r="BE11" s="407">
        <v>17</v>
      </c>
      <c r="BF11" s="407">
        <v>23</v>
      </c>
      <c r="BG11" s="407">
        <v>29</v>
      </c>
      <c r="BH11" s="407">
        <v>77</v>
      </c>
      <c r="BI11" s="408">
        <v>18</v>
      </c>
      <c r="BJ11" s="100" t="s">
        <v>168</v>
      </c>
    </row>
    <row r="12" spans="1:62" ht="12.75">
      <c r="A12" s="101" t="s">
        <v>170</v>
      </c>
      <c r="B12" s="474" t="s">
        <v>200</v>
      </c>
      <c r="C12" s="475" t="s">
        <v>200</v>
      </c>
      <c r="D12" s="475" t="s">
        <v>200</v>
      </c>
      <c r="E12" s="475" t="s">
        <v>200</v>
      </c>
      <c r="F12" s="475" t="s">
        <v>200</v>
      </c>
      <c r="G12" s="475" t="s">
        <v>200</v>
      </c>
      <c r="H12" s="475" t="s">
        <v>200</v>
      </c>
      <c r="I12" s="475" t="s">
        <v>200</v>
      </c>
      <c r="J12" s="475" t="s">
        <v>200</v>
      </c>
      <c r="K12" s="475" t="s">
        <v>200</v>
      </c>
      <c r="L12" s="475" t="s">
        <v>200</v>
      </c>
      <c r="M12" s="490" t="s">
        <v>200</v>
      </c>
      <c r="N12" s="475" t="s">
        <v>200</v>
      </c>
      <c r="O12" s="475" t="s">
        <v>200</v>
      </c>
      <c r="P12" s="475" t="s">
        <v>200</v>
      </c>
      <c r="Q12" s="475" t="s">
        <v>200</v>
      </c>
      <c r="R12" s="475" t="s">
        <v>200</v>
      </c>
      <c r="S12" s="475" t="s">
        <v>200</v>
      </c>
      <c r="T12" s="475" t="s">
        <v>200</v>
      </c>
      <c r="U12" s="475" t="s">
        <v>200</v>
      </c>
      <c r="V12" s="475" t="s">
        <v>200</v>
      </c>
      <c r="W12" s="493" t="s">
        <v>200</v>
      </c>
      <c r="X12" s="493" t="s">
        <v>200</v>
      </c>
      <c r="Y12" s="493" t="s">
        <v>200</v>
      </c>
      <c r="Z12" s="476" t="s">
        <v>200</v>
      </c>
      <c r="AA12" s="475" t="s">
        <v>200</v>
      </c>
      <c r="AB12" s="475" t="s">
        <v>200</v>
      </c>
      <c r="AC12" s="475" t="s">
        <v>200</v>
      </c>
      <c r="AD12" s="475" t="s">
        <v>200</v>
      </c>
      <c r="AE12" s="475" t="s">
        <v>200</v>
      </c>
      <c r="AF12" s="475" t="s">
        <v>200</v>
      </c>
      <c r="AG12" s="475" t="s">
        <v>200</v>
      </c>
      <c r="AH12" s="475" t="s">
        <v>200</v>
      </c>
      <c r="AI12" s="475" t="s">
        <v>200</v>
      </c>
      <c r="AJ12" s="475" t="s">
        <v>200</v>
      </c>
      <c r="AK12" s="490" t="s">
        <v>200</v>
      </c>
      <c r="AL12" s="475" t="s">
        <v>200</v>
      </c>
      <c r="AM12" s="475" t="s">
        <v>200</v>
      </c>
      <c r="AN12" s="475" t="s">
        <v>200</v>
      </c>
      <c r="AO12" s="475" t="s">
        <v>200</v>
      </c>
      <c r="AP12" s="475" t="s">
        <v>200</v>
      </c>
      <c r="AQ12" s="475" t="s">
        <v>200</v>
      </c>
      <c r="AR12" s="475" t="s">
        <v>200</v>
      </c>
      <c r="AS12" s="475" t="s">
        <v>200</v>
      </c>
      <c r="AT12" s="475" t="s">
        <v>200</v>
      </c>
      <c r="AU12" s="475" t="s">
        <v>200</v>
      </c>
      <c r="AV12" s="475" t="s">
        <v>200</v>
      </c>
      <c r="AW12" s="500" t="s">
        <v>200</v>
      </c>
      <c r="AX12" s="476" t="s">
        <v>200</v>
      </c>
      <c r="AY12" s="475" t="s">
        <v>200</v>
      </c>
      <c r="AZ12" s="475" t="s">
        <v>200</v>
      </c>
      <c r="BA12" s="475" t="s">
        <v>200</v>
      </c>
      <c r="BB12" s="475" t="s">
        <v>200</v>
      </c>
      <c r="BC12" s="475" t="s">
        <v>200</v>
      </c>
      <c r="BD12" s="475" t="s">
        <v>200</v>
      </c>
      <c r="BE12" s="475" t="s">
        <v>200</v>
      </c>
      <c r="BF12" s="475" t="s">
        <v>200</v>
      </c>
      <c r="BG12" s="475" t="s">
        <v>200</v>
      </c>
      <c r="BH12" s="475" t="s">
        <v>200</v>
      </c>
      <c r="BI12" s="500" t="s">
        <v>200</v>
      </c>
      <c r="BJ12" s="101" t="s">
        <v>170</v>
      </c>
    </row>
    <row r="13" spans="1:62" ht="12.75">
      <c r="A13" s="100" t="s">
        <v>181</v>
      </c>
      <c r="B13" s="403">
        <v>24194</v>
      </c>
      <c r="C13" s="404">
        <v>23841</v>
      </c>
      <c r="D13" s="404">
        <v>23937</v>
      </c>
      <c r="E13" s="404">
        <v>24057</v>
      </c>
      <c r="F13" s="404">
        <v>23172</v>
      </c>
      <c r="G13" s="404">
        <v>21604</v>
      </c>
      <c r="H13" s="404">
        <v>20851</v>
      </c>
      <c r="I13" s="404">
        <v>20562</v>
      </c>
      <c r="J13" s="404">
        <v>20302</v>
      </c>
      <c r="K13" s="404">
        <v>20459</v>
      </c>
      <c r="L13" s="404">
        <v>20524</v>
      </c>
      <c r="M13" s="405">
        <v>20671</v>
      </c>
      <c r="N13" s="404">
        <v>24156</v>
      </c>
      <c r="O13" s="404">
        <v>23837</v>
      </c>
      <c r="P13" s="404">
        <v>23945</v>
      </c>
      <c r="Q13" s="404">
        <v>24063</v>
      </c>
      <c r="R13" s="404">
        <v>23170</v>
      </c>
      <c r="S13" s="404">
        <v>21548</v>
      </c>
      <c r="T13" s="404">
        <v>20803</v>
      </c>
      <c r="U13" s="404">
        <v>20530</v>
      </c>
      <c r="V13" s="404">
        <v>20228</v>
      </c>
      <c r="W13" s="404">
        <v>20387</v>
      </c>
      <c r="X13" s="404">
        <v>20411</v>
      </c>
      <c r="Y13" s="404">
        <v>20609</v>
      </c>
      <c r="Z13" s="403">
        <v>104</v>
      </c>
      <c r="AA13" s="404">
        <v>122</v>
      </c>
      <c r="AB13" s="404">
        <v>131</v>
      </c>
      <c r="AC13" s="404">
        <v>144</v>
      </c>
      <c r="AD13" s="404">
        <v>157</v>
      </c>
      <c r="AE13" s="404">
        <v>209</v>
      </c>
      <c r="AF13" s="404">
        <v>338</v>
      </c>
      <c r="AG13" s="404">
        <v>216</v>
      </c>
      <c r="AH13" s="404">
        <v>216</v>
      </c>
      <c r="AI13" s="404">
        <v>209</v>
      </c>
      <c r="AJ13" s="404">
        <v>209</v>
      </c>
      <c r="AK13" s="405">
        <v>183</v>
      </c>
      <c r="AL13" s="404">
        <v>102</v>
      </c>
      <c r="AM13" s="404">
        <v>124</v>
      </c>
      <c r="AN13" s="404">
        <v>132</v>
      </c>
      <c r="AO13" s="404">
        <v>145</v>
      </c>
      <c r="AP13" s="404">
        <v>158</v>
      </c>
      <c r="AQ13" s="404">
        <v>199</v>
      </c>
      <c r="AR13" s="404"/>
      <c r="AS13" s="404">
        <v>219</v>
      </c>
      <c r="AT13" s="404">
        <v>219</v>
      </c>
      <c r="AU13" s="404">
        <v>211</v>
      </c>
      <c r="AV13" s="404">
        <v>209</v>
      </c>
      <c r="AW13" s="409">
        <v>184</v>
      </c>
      <c r="AX13" s="403">
        <v>188</v>
      </c>
      <c r="AY13" s="404">
        <v>228</v>
      </c>
      <c r="AZ13" s="404">
        <v>232</v>
      </c>
      <c r="BA13" s="404">
        <v>258</v>
      </c>
      <c r="BB13" s="404">
        <v>294</v>
      </c>
      <c r="BC13" s="404">
        <v>309</v>
      </c>
      <c r="BD13" s="404"/>
      <c r="BE13" s="404">
        <v>438</v>
      </c>
      <c r="BF13" s="404">
        <v>438</v>
      </c>
      <c r="BG13" s="404">
        <v>562</v>
      </c>
      <c r="BH13" s="404">
        <v>385</v>
      </c>
      <c r="BI13" s="409">
        <v>399</v>
      </c>
      <c r="BJ13" s="100" t="s">
        <v>181</v>
      </c>
    </row>
    <row r="14" spans="1:62" ht="12.75">
      <c r="A14" s="101" t="s">
        <v>186</v>
      </c>
      <c r="B14" s="397">
        <v>14640</v>
      </c>
      <c r="C14" s="398">
        <v>14483</v>
      </c>
      <c r="D14" s="398">
        <v>14309</v>
      </c>
      <c r="E14" s="398">
        <v>14766</v>
      </c>
      <c r="F14" s="398">
        <v>14113</v>
      </c>
      <c r="G14" s="398">
        <v>14296</v>
      </c>
      <c r="H14" s="398">
        <v>13960</v>
      </c>
      <c r="I14" s="398">
        <v>14187</v>
      </c>
      <c r="J14" s="398">
        <v>14250</v>
      </c>
      <c r="K14" s="398">
        <v>14085</v>
      </c>
      <c r="L14" s="398">
        <v>14576</v>
      </c>
      <c r="M14" s="399">
        <v>14321</v>
      </c>
      <c r="N14" s="398">
        <v>14815</v>
      </c>
      <c r="O14" s="398">
        <v>14622</v>
      </c>
      <c r="P14" s="398">
        <v>14514</v>
      </c>
      <c r="Q14" s="398">
        <v>14951</v>
      </c>
      <c r="R14" s="398">
        <v>14111</v>
      </c>
      <c r="S14" s="398">
        <v>14417</v>
      </c>
      <c r="T14" s="398">
        <v>14095</v>
      </c>
      <c r="U14" s="398">
        <v>14186</v>
      </c>
      <c r="V14" s="398">
        <v>14114</v>
      </c>
      <c r="W14" s="398">
        <v>14497</v>
      </c>
      <c r="X14" s="398">
        <v>15099</v>
      </c>
      <c r="Y14" s="398">
        <v>14540</v>
      </c>
      <c r="Z14" s="397">
        <v>178</v>
      </c>
      <c r="AA14" s="398">
        <v>194</v>
      </c>
      <c r="AB14" s="398">
        <v>219</v>
      </c>
      <c r="AC14" s="398">
        <v>264</v>
      </c>
      <c r="AD14" s="398">
        <v>372</v>
      </c>
      <c r="AE14" s="398">
        <v>454</v>
      </c>
      <c r="AF14" s="398">
        <v>364</v>
      </c>
      <c r="AG14" s="398">
        <v>430</v>
      </c>
      <c r="AH14" s="398">
        <v>559</v>
      </c>
      <c r="AI14" s="398">
        <v>645</v>
      </c>
      <c r="AJ14" s="398">
        <v>558</v>
      </c>
      <c r="AK14" s="399">
        <v>622</v>
      </c>
      <c r="AL14" s="398">
        <v>182</v>
      </c>
      <c r="AM14" s="398">
        <v>191</v>
      </c>
      <c r="AN14" s="398">
        <v>213</v>
      </c>
      <c r="AO14" s="398">
        <v>219</v>
      </c>
      <c r="AP14" s="398">
        <v>349</v>
      </c>
      <c r="AQ14" s="398">
        <v>407</v>
      </c>
      <c r="AR14" s="398">
        <v>361</v>
      </c>
      <c r="AS14" s="398">
        <v>430</v>
      </c>
      <c r="AT14" s="398">
        <v>558</v>
      </c>
      <c r="AU14" s="398">
        <v>622</v>
      </c>
      <c r="AV14" s="398">
        <v>546</v>
      </c>
      <c r="AW14" s="410">
        <v>603</v>
      </c>
      <c r="AX14" s="400"/>
      <c r="AY14" s="401"/>
      <c r="AZ14" s="401"/>
      <c r="BA14" s="401"/>
      <c r="BB14" s="401"/>
      <c r="BC14" s="401"/>
      <c r="BD14" s="401"/>
      <c r="BE14" s="401"/>
      <c r="BF14" s="401"/>
      <c r="BG14" s="401"/>
      <c r="BH14" s="401"/>
      <c r="BI14" s="402"/>
      <c r="BJ14" s="101" t="s">
        <v>186</v>
      </c>
    </row>
    <row r="15" spans="1:62" ht="12.75">
      <c r="A15" s="100" t="s">
        <v>171</v>
      </c>
      <c r="B15" s="403">
        <v>3231</v>
      </c>
      <c r="C15" s="404">
        <v>4330</v>
      </c>
      <c r="D15" s="404">
        <v>4287</v>
      </c>
      <c r="E15" s="404">
        <v>4323</v>
      </c>
      <c r="F15" s="404">
        <v>4585</v>
      </c>
      <c r="G15" s="404">
        <v>4556</v>
      </c>
      <c r="H15" s="404">
        <v>5569</v>
      </c>
      <c r="I15" s="404">
        <v>5905</v>
      </c>
      <c r="J15" s="404">
        <v>6285</v>
      </c>
      <c r="K15" s="404">
        <v>6541</v>
      </c>
      <c r="L15" s="404">
        <v>6791</v>
      </c>
      <c r="M15" s="405">
        <v>7056</v>
      </c>
      <c r="N15" s="404">
        <v>3221</v>
      </c>
      <c r="O15" s="404">
        <v>4308</v>
      </c>
      <c r="P15" s="404">
        <v>4259</v>
      </c>
      <c r="Q15" s="404">
        <v>4342</v>
      </c>
      <c r="R15" s="404">
        <v>4605</v>
      </c>
      <c r="S15" s="404">
        <v>4584</v>
      </c>
      <c r="T15" s="404">
        <v>5616</v>
      </c>
      <c r="U15" s="404">
        <v>5935</v>
      </c>
      <c r="V15" s="404">
        <v>6352</v>
      </c>
      <c r="W15" s="404">
        <v>6588</v>
      </c>
      <c r="X15" s="404">
        <v>6847</v>
      </c>
      <c r="Y15" s="404">
        <v>7097</v>
      </c>
      <c r="Z15" s="403"/>
      <c r="AA15" s="404"/>
      <c r="AB15" s="404"/>
      <c r="AC15" s="404"/>
      <c r="AD15" s="404"/>
      <c r="AE15" s="404"/>
      <c r="AF15" s="404"/>
      <c r="AG15" s="404">
        <v>3</v>
      </c>
      <c r="AH15" s="404">
        <v>8</v>
      </c>
      <c r="AI15" s="404">
        <v>8</v>
      </c>
      <c r="AJ15" s="404">
        <v>8</v>
      </c>
      <c r="AK15" s="405">
        <v>6</v>
      </c>
      <c r="AL15" s="404"/>
      <c r="AM15" s="404"/>
      <c r="AN15" s="404"/>
      <c r="AO15" s="404"/>
      <c r="AP15" s="404"/>
      <c r="AQ15" s="404"/>
      <c r="AR15" s="404"/>
      <c r="AS15" s="404">
        <v>4</v>
      </c>
      <c r="AT15" s="404">
        <v>8</v>
      </c>
      <c r="AU15" s="404">
        <v>8</v>
      </c>
      <c r="AV15" s="404">
        <v>8</v>
      </c>
      <c r="AW15" s="409">
        <v>6</v>
      </c>
      <c r="AX15" s="403">
        <v>284</v>
      </c>
      <c r="AY15" s="404">
        <v>307</v>
      </c>
      <c r="AZ15" s="404">
        <v>313</v>
      </c>
      <c r="BA15" s="404">
        <v>294</v>
      </c>
      <c r="BB15" s="404">
        <v>378</v>
      </c>
      <c r="BC15" s="404">
        <v>417</v>
      </c>
      <c r="BD15" s="404">
        <v>392</v>
      </c>
      <c r="BE15" s="404">
        <v>436</v>
      </c>
      <c r="BF15" s="404">
        <v>425</v>
      </c>
      <c r="BG15" s="404">
        <v>509</v>
      </c>
      <c r="BH15" s="404">
        <v>470</v>
      </c>
      <c r="BI15" s="409">
        <v>493</v>
      </c>
      <c r="BJ15" s="100" t="s">
        <v>171</v>
      </c>
    </row>
    <row r="16" spans="1:62" ht="12.75">
      <c r="A16" s="101" t="s">
        <v>189</v>
      </c>
      <c r="B16" s="397">
        <v>1776</v>
      </c>
      <c r="C16" s="398">
        <v>1637</v>
      </c>
      <c r="D16" s="398">
        <v>1572</v>
      </c>
      <c r="E16" s="398">
        <v>1578</v>
      </c>
      <c r="F16" s="398">
        <v>1492</v>
      </c>
      <c r="G16" s="398">
        <v>1439</v>
      </c>
      <c r="H16" s="398">
        <v>1544</v>
      </c>
      <c r="I16" s="398">
        <v>1443</v>
      </c>
      <c r="J16" s="398">
        <v>1383</v>
      </c>
      <c r="K16" s="398">
        <v>1361</v>
      </c>
      <c r="L16" s="398">
        <v>1372</v>
      </c>
      <c r="M16" s="399">
        <v>1358</v>
      </c>
      <c r="N16" s="398">
        <v>1774</v>
      </c>
      <c r="O16" s="398">
        <v>1609</v>
      </c>
      <c r="P16" s="398">
        <v>1542</v>
      </c>
      <c r="Q16" s="398">
        <v>1542</v>
      </c>
      <c r="R16" s="398">
        <v>1470</v>
      </c>
      <c r="S16" s="398">
        <v>1436</v>
      </c>
      <c r="T16" s="398">
        <v>1535</v>
      </c>
      <c r="U16" s="398">
        <v>1458</v>
      </c>
      <c r="V16" s="398">
        <v>1374</v>
      </c>
      <c r="W16" s="398">
        <v>1383</v>
      </c>
      <c r="X16" s="398">
        <v>1381</v>
      </c>
      <c r="Y16" s="398">
        <v>1392</v>
      </c>
      <c r="Z16" s="397">
        <v>0</v>
      </c>
      <c r="AA16" s="398">
        <v>30</v>
      </c>
      <c r="AB16" s="398">
        <v>93</v>
      </c>
      <c r="AC16" s="398">
        <v>104</v>
      </c>
      <c r="AD16" s="398">
        <v>146</v>
      </c>
      <c r="AE16" s="398">
        <v>2</v>
      </c>
      <c r="AF16" s="398">
        <v>5</v>
      </c>
      <c r="AG16" s="398">
        <v>3</v>
      </c>
      <c r="AH16" s="398">
        <v>0</v>
      </c>
      <c r="AI16" s="398">
        <v>1</v>
      </c>
      <c r="AJ16" s="398">
        <v>1</v>
      </c>
      <c r="AK16" s="399">
        <v>1</v>
      </c>
      <c r="AL16" s="398">
        <v>0</v>
      </c>
      <c r="AM16" s="398"/>
      <c r="AN16" s="398"/>
      <c r="AO16" s="398"/>
      <c r="AP16" s="398"/>
      <c r="AQ16" s="398">
        <v>1</v>
      </c>
      <c r="AR16" s="398">
        <v>4</v>
      </c>
      <c r="AS16" s="398">
        <v>2</v>
      </c>
      <c r="AT16" s="398">
        <v>0</v>
      </c>
      <c r="AU16" s="398">
        <v>1</v>
      </c>
      <c r="AV16" s="398">
        <v>1</v>
      </c>
      <c r="AW16" s="410">
        <v>1</v>
      </c>
      <c r="AX16" s="397">
        <v>46</v>
      </c>
      <c r="AY16" s="398">
        <v>52</v>
      </c>
      <c r="AZ16" s="398"/>
      <c r="BA16" s="398">
        <v>37</v>
      </c>
      <c r="BB16" s="398"/>
      <c r="BC16" s="398">
        <v>106</v>
      </c>
      <c r="BD16" s="398">
        <v>172</v>
      </c>
      <c r="BE16" s="398">
        <v>203</v>
      </c>
      <c r="BF16" s="398">
        <v>162</v>
      </c>
      <c r="BG16" s="398">
        <v>208</v>
      </c>
      <c r="BH16" s="398">
        <v>203</v>
      </c>
      <c r="BI16" s="410">
        <v>242</v>
      </c>
      <c r="BJ16" s="101" t="s">
        <v>189</v>
      </c>
    </row>
    <row r="17" spans="1:62" ht="12.75">
      <c r="A17" s="100" t="s">
        <v>182</v>
      </c>
      <c r="B17" s="403">
        <v>48270</v>
      </c>
      <c r="C17" s="404">
        <v>42758</v>
      </c>
      <c r="D17" s="404">
        <v>45075</v>
      </c>
      <c r="E17" s="404">
        <v>45987</v>
      </c>
      <c r="F17" s="404">
        <v>45255</v>
      </c>
      <c r="G17" s="404">
        <v>43907</v>
      </c>
      <c r="H17" s="404">
        <v>42021</v>
      </c>
      <c r="I17" s="404">
        <v>39307</v>
      </c>
      <c r="J17" s="404">
        <v>36250</v>
      </c>
      <c r="K17" s="404">
        <v>36254</v>
      </c>
      <c r="L17" s="404">
        <v>33100</v>
      </c>
      <c r="M17" s="405">
        <v>32654</v>
      </c>
      <c r="N17" s="404">
        <v>48146</v>
      </c>
      <c r="O17" s="404">
        <v>42634</v>
      </c>
      <c r="P17" s="404">
        <v>44897</v>
      </c>
      <c r="Q17" s="404">
        <v>45908</v>
      </c>
      <c r="R17" s="404">
        <v>45186</v>
      </c>
      <c r="S17" s="404">
        <v>43832</v>
      </c>
      <c r="T17" s="404">
        <v>41972</v>
      </c>
      <c r="U17" s="404">
        <v>39269</v>
      </c>
      <c r="V17" s="404">
        <v>36218</v>
      </c>
      <c r="W17" s="404">
        <v>36218</v>
      </c>
      <c r="X17" s="404">
        <v>33057</v>
      </c>
      <c r="Y17" s="404">
        <v>32640</v>
      </c>
      <c r="Z17" s="403">
        <v>215</v>
      </c>
      <c r="AA17" s="404">
        <v>157</v>
      </c>
      <c r="AB17" s="404">
        <v>216</v>
      </c>
      <c r="AC17" s="404">
        <v>263</v>
      </c>
      <c r="AD17" s="404">
        <v>334</v>
      </c>
      <c r="AE17" s="404">
        <v>303</v>
      </c>
      <c r="AF17" s="404">
        <v>1393</v>
      </c>
      <c r="AG17" s="404">
        <v>258</v>
      </c>
      <c r="AH17" s="404">
        <v>211</v>
      </c>
      <c r="AI17" s="404">
        <v>234</v>
      </c>
      <c r="AJ17" s="404">
        <v>195</v>
      </c>
      <c r="AK17" s="405">
        <v>197</v>
      </c>
      <c r="AL17" s="404">
        <v>113</v>
      </c>
      <c r="AM17" s="404">
        <v>518</v>
      </c>
      <c r="AN17" s="404">
        <v>214</v>
      </c>
      <c r="AO17" s="404">
        <v>265</v>
      </c>
      <c r="AP17" s="404">
        <v>326</v>
      </c>
      <c r="AQ17" s="404">
        <v>308</v>
      </c>
      <c r="AR17" s="404">
        <v>803</v>
      </c>
      <c r="AS17" s="404">
        <v>349</v>
      </c>
      <c r="AT17" s="404">
        <v>220</v>
      </c>
      <c r="AU17" s="404">
        <v>212</v>
      </c>
      <c r="AV17" s="404">
        <v>182</v>
      </c>
      <c r="AW17" s="409">
        <v>188</v>
      </c>
      <c r="AX17" s="406"/>
      <c r="AY17" s="407"/>
      <c r="AZ17" s="407"/>
      <c r="BA17" s="407"/>
      <c r="BB17" s="407"/>
      <c r="BC17" s="407"/>
      <c r="BD17" s="407"/>
      <c r="BE17" s="407"/>
      <c r="BF17" s="407"/>
      <c r="BG17" s="407"/>
      <c r="BH17" s="407"/>
      <c r="BI17" s="408"/>
      <c r="BJ17" s="100" t="s">
        <v>182</v>
      </c>
    </row>
    <row r="18" spans="1:62" ht="12.75">
      <c r="A18" s="101" t="s">
        <v>187</v>
      </c>
      <c r="B18" s="397">
        <v>10681</v>
      </c>
      <c r="C18" s="398">
        <v>9621</v>
      </c>
      <c r="D18" s="398">
        <v>10190</v>
      </c>
      <c r="E18" s="398">
        <v>10669</v>
      </c>
      <c r="F18" s="398">
        <v>10265</v>
      </c>
      <c r="G18" s="398">
        <v>9706</v>
      </c>
      <c r="H18" s="398">
        <v>9561</v>
      </c>
      <c r="I18" s="398">
        <v>9571</v>
      </c>
      <c r="J18" s="398">
        <v>9547</v>
      </c>
      <c r="K18" s="398">
        <v>10315</v>
      </c>
      <c r="L18" s="398">
        <v>10625</v>
      </c>
      <c r="M18" s="399">
        <v>11113</v>
      </c>
      <c r="N18" s="398">
        <v>10017</v>
      </c>
      <c r="O18" s="398">
        <v>9715</v>
      </c>
      <c r="P18" s="398">
        <v>10227</v>
      </c>
      <c r="Q18" s="398">
        <v>10654</v>
      </c>
      <c r="R18" s="398">
        <v>10173</v>
      </c>
      <c r="S18" s="398">
        <v>9642</v>
      </c>
      <c r="T18" s="398">
        <v>9550</v>
      </c>
      <c r="U18" s="398">
        <v>9616</v>
      </c>
      <c r="V18" s="398">
        <v>9618</v>
      </c>
      <c r="W18" s="398">
        <v>10214</v>
      </c>
      <c r="X18" s="398">
        <v>10589</v>
      </c>
      <c r="Y18" s="398">
        <v>11050</v>
      </c>
      <c r="Z18" s="397">
        <v>615</v>
      </c>
      <c r="AA18" s="398">
        <v>1227</v>
      </c>
      <c r="AB18" s="398">
        <v>1228</v>
      </c>
      <c r="AC18" s="398">
        <v>907</v>
      </c>
      <c r="AD18" s="398">
        <v>1027</v>
      </c>
      <c r="AE18" s="398">
        <v>1088</v>
      </c>
      <c r="AF18" s="398">
        <v>1204</v>
      </c>
      <c r="AG18" s="398">
        <v>1348</v>
      </c>
      <c r="AH18" s="398">
        <v>1252</v>
      </c>
      <c r="AI18" s="398">
        <v>1174</v>
      </c>
      <c r="AJ18" s="398">
        <v>1161</v>
      </c>
      <c r="AK18" s="399">
        <v>1187</v>
      </c>
      <c r="AL18" s="398">
        <v>52</v>
      </c>
      <c r="AM18" s="398">
        <v>412</v>
      </c>
      <c r="AN18" s="398">
        <v>521</v>
      </c>
      <c r="AO18" s="398">
        <v>903</v>
      </c>
      <c r="AP18" s="398">
        <v>1014</v>
      </c>
      <c r="AQ18" s="398">
        <v>1022</v>
      </c>
      <c r="AR18" s="398">
        <v>1203</v>
      </c>
      <c r="AS18" s="398">
        <v>1333</v>
      </c>
      <c r="AT18" s="398">
        <v>1211</v>
      </c>
      <c r="AU18" s="398">
        <v>1167</v>
      </c>
      <c r="AV18" s="398">
        <v>1111</v>
      </c>
      <c r="AW18" s="410">
        <v>1172</v>
      </c>
      <c r="AX18" s="397">
        <v>598</v>
      </c>
      <c r="AY18" s="398">
        <v>1867</v>
      </c>
      <c r="AZ18" s="398">
        <v>1761</v>
      </c>
      <c r="BA18" s="398">
        <v>2910</v>
      </c>
      <c r="BB18" s="398">
        <v>3369</v>
      </c>
      <c r="BC18" s="398">
        <v>3597</v>
      </c>
      <c r="BD18" s="398">
        <v>4214</v>
      </c>
      <c r="BE18" s="398">
        <v>4760</v>
      </c>
      <c r="BF18" s="398">
        <v>4424</v>
      </c>
      <c r="BG18" s="398">
        <v>4540</v>
      </c>
      <c r="BH18" s="398">
        <v>4655</v>
      </c>
      <c r="BI18" s="410">
        <v>5669</v>
      </c>
      <c r="BJ18" s="101" t="s">
        <v>187</v>
      </c>
    </row>
    <row r="19" spans="1:62" ht="12.75">
      <c r="A19" s="100" t="s">
        <v>188</v>
      </c>
      <c r="B19" s="403">
        <v>13376</v>
      </c>
      <c r="C19" s="404">
        <v>12722</v>
      </c>
      <c r="D19" s="404">
        <v>13094</v>
      </c>
      <c r="E19" s="404">
        <v>13306</v>
      </c>
      <c r="F19" s="404">
        <v>13323</v>
      </c>
      <c r="G19" s="404">
        <v>12413</v>
      </c>
      <c r="H19" s="404">
        <v>13362</v>
      </c>
      <c r="I19" s="404">
        <v>12539</v>
      </c>
      <c r="J19" s="404">
        <v>11991</v>
      </c>
      <c r="K19" s="404">
        <v>12493</v>
      </c>
      <c r="L19" s="404">
        <v>12934</v>
      </c>
      <c r="M19" s="405">
        <v>12646</v>
      </c>
      <c r="N19" s="404">
        <v>13460</v>
      </c>
      <c r="O19" s="404">
        <v>12829</v>
      </c>
      <c r="P19" s="404">
        <v>12999</v>
      </c>
      <c r="Q19" s="404">
        <v>13280</v>
      </c>
      <c r="R19" s="404">
        <v>13187</v>
      </c>
      <c r="S19" s="404">
        <v>12321</v>
      </c>
      <c r="T19" s="404">
        <v>13381</v>
      </c>
      <c r="U19" s="404">
        <v>12535</v>
      </c>
      <c r="V19" s="404">
        <v>12022</v>
      </c>
      <c r="W19" s="404">
        <v>12357</v>
      </c>
      <c r="X19" s="404">
        <v>12816</v>
      </c>
      <c r="Y19" s="404">
        <v>12557</v>
      </c>
      <c r="Z19" s="403">
        <v>118</v>
      </c>
      <c r="AA19" s="404">
        <v>127</v>
      </c>
      <c r="AB19" s="404">
        <v>154</v>
      </c>
      <c r="AC19" s="404">
        <v>231</v>
      </c>
      <c r="AD19" s="404">
        <v>156</v>
      </c>
      <c r="AE19" s="404">
        <v>172</v>
      </c>
      <c r="AF19" s="404">
        <v>246</v>
      </c>
      <c r="AG19" s="404">
        <v>240</v>
      </c>
      <c r="AH19" s="404">
        <v>390</v>
      </c>
      <c r="AI19" s="404">
        <v>390</v>
      </c>
      <c r="AJ19" s="404">
        <v>444</v>
      </c>
      <c r="AK19" s="405">
        <v>467</v>
      </c>
      <c r="AL19" s="404">
        <v>114</v>
      </c>
      <c r="AM19" s="404">
        <v>125</v>
      </c>
      <c r="AN19" s="404">
        <v>155</v>
      </c>
      <c r="AO19" s="404">
        <v>231</v>
      </c>
      <c r="AP19" s="404">
        <v>147</v>
      </c>
      <c r="AQ19" s="404">
        <v>160</v>
      </c>
      <c r="AR19" s="404">
        <v>228</v>
      </c>
      <c r="AS19" s="404">
        <v>238</v>
      </c>
      <c r="AT19" s="404">
        <v>413</v>
      </c>
      <c r="AU19" s="404">
        <v>393</v>
      </c>
      <c r="AV19" s="404">
        <v>444</v>
      </c>
      <c r="AW19" s="409">
        <v>463</v>
      </c>
      <c r="AX19" s="403">
        <v>1063</v>
      </c>
      <c r="AY19" s="404">
        <v>1080</v>
      </c>
      <c r="AZ19" s="404">
        <v>1190</v>
      </c>
      <c r="BA19" s="404">
        <v>1246</v>
      </c>
      <c r="BB19" s="404">
        <v>1064</v>
      </c>
      <c r="BC19" s="404">
        <v>1398</v>
      </c>
      <c r="BD19" s="404">
        <v>1766</v>
      </c>
      <c r="BE19" s="404">
        <v>1630</v>
      </c>
      <c r="BF19" s="404">
        <v>2031</v>
      </c>
      <c r="BG19" s="404">
        <v>2263</v>
      </c>
      <c r="BH19" s="404">
        <v>2561</v>
      </c>
      <c r="BI19" s="409">
        <v>2780</v>
      </c>
      <c r="BJ19" s="100" t="s">
        <v>188</v>
      </c>
    </row>
    <row r="20" spans="1:62" ht="12.75">
      <c r="A20" s="101" t="s">
        <v>209</v>
      </c>
      <c r="B20" s="411">
        <v>10706</v>
      </c>
      <c r="C20" s="412">
        <v>11023</v>
      </c>
      <c r="D20" s="412">
        <v>11490</v>
      </c>
      <c r="E20" s="412">
        <v>12265</v>
      </c>
      <c r="F20" s="412">
        <v>12983</v>
      </c>
      <c r="G20" s="412">
        <v>13019</v>
      </c>
      <c r="H20" s="412">
        <v>12554</v>
      </c>
      <c r="I20" s="412">
        <v>13395</v>
      </c>
      <c r="J20" s="412">
        <v>13358</v>
      </c>
      <c r="K20" s="412">
        <v>13659</v>
      </c>
      <c r="L20" s="412">
        <v>11903</v>
      </c>
      <c r="M20" s="413">
        <v>13948</v>
      </c>
      <c r="N20" s="412">
        <v>10654</v>
      </c>
      <c r="O20" s="412">
        <v>11035</v>
      </c>
      <c r="P20" s="412">
        <v>11523</v>
      </c>
      <c r="Q20" s="412">
        <v>12272</v>
      </c>
      <c r="R20" s="412">
        <v>13037</v>
      </c>
      <c r="S20" s="412">
        <v>13001</v>
      </c>
      <c r="T20" s="412">
        <v>12554</v>
      </c>
      <c r="U20" s="412">
        <v>13540</v>
      </c>
      <c r="V20" s="412">
        <v>13333</v>
      </c>
      <c r="W20" s="412">
        <v>13681</v>
      </c>
      <c r="X20" s="412">
        <v>11611</v>
      </c>
      <c r="Y20" s="412">
        <v>13271</v>
      </c>
      <c r="Z20" s="411">
        <v>78</v>
      </c>
      <c r="AA20" s="412">
        <v>60</v>
      </c>
      <c r="AB20" s="412">
        <v>26</v>
      </c>
      <c r="AC20" s="412">
        <v>33</v>
      </c>
      <c r="AD20" s="412">
        <v>11</v>
      </c>
      <c r="AE20" s="412">
        <v>7</v>
      </c>
      <c r="AF20" s="412">
        <v>7</v>
      </c>
      <c r="AG20" s="412">
        <v>6</v>
      </c>
      <c r="AH20" s="412">
        <v>6</v>
      </c>
      <c r="AI20" s="412">
        <v>7</v>
      </c>
      <c r="AJ20" s="412">
        <v>4</v>
      </c>
      <c r="AK20" s="413">
        <v>26</v>
      </c>
      <c r="AL20" s="412">
        <v>82</v>
      </c>
      <c r="AM20" s="412">
        <v>64</v>
      </c>
      <c r="AN20" s="412">
        <v>22</v>
      </c>
      <c r="AO20" s="412">
        <v>41</v>
      </c>
      <c r="AP20" s="412">
        <v>12</v>
      </c>
      <c r="AQ20" s="412">
        <v>10</v>
      </c>
      <c r="AR20" s="412">
        <v>7</v>
      </c>
      <c r="AS20" s="412">
        <v>6</v>
      </c>
      <c r="AT20" s="412">
        <v>8</v>
      </c>
      <c r="AU20" s="412">
        <v>8</v>
      </c>
      <c r="AV20" s="412">
        <v>5</v>
      </c>
      <c r="AW20" s="414">
        <v>26</v>
      </c>
      <c r="AX20" s="411">
        <v>546</v>
      </c>
      <c r="AY20" s="412">
        <v>628</v>
      </c>
      <c r="AZ20" s="412">
        <v>734</v>
      </c>
      <c r="BA20" s="412">
        <v>872</v>
      </c>
      <c r="BB20" s="412">
        <v>1122</v>
      </c>
      <c r="BC20" s="412">
        <v>1142</v>
      </c>
      <c r="BD20" s="412">
        <v>1231</v>
      </c>
      <c r="BE20" s="412">
        <v>1345</v>
      </c>
      <c r="BF20" s="412">
        <v>1390</v>
      </c>
      <c r="BG20" s="412">
        <v>1436</v>
      </c>
      <c r="BH20" s="412">
        <v>1188</v>
      </c>
      <c r="BI20" s="414">
        <v>1242</v>
      </c>
      <c r="BJ20" s="101" t="s">
        <v>209</v>
      </c>
    </row>
    <row r="21" spans="1:62" ht="12.75">
      <c r="A21" s="305" t="s">
        <v>190</v>
      </c>
      <c r="B21" s="415">
        <v>40923</v>
      </c>
      <c r="C21" s="416">
        <v>38537</v>
      </c>
      <c r="D21" s="416">
        <v>42875</v>
      </c>
      <c r="E21" s="416">
        <v>42285</v>
      </c>
      <c r="F21" s="416">
        <v>44761</v>
      </c>
      <c r="G21" s="416">
        <v>45496</v>
      </c>
      <c r="H21" s="416">
        <v>41960</v>
      </c>
      <c r="I21" s="416">
        <v>38566</v>
      </c>
      <c r="J21" s="416">
        <v>35485</v>
      </c>
      <c r="K21" s="416">
        <v>34107</v>
      </c>
      <c r="L21" s="416">
        <v>34227</v>
      </c>
      <c r="M21" s="417">
        <v>33159</v>
      </c>
      <c r="N21" s="416">
        <v>40820</v>
      </c>
      <c r="O21" s="416">
        <v>38393</v>
      </c>
      <c r="P21" s="416">
        <v>42934</v>
      </c>
      <c r="Q21" s="416">
        <v>42317</v>
      </c>
      <c r="R21" s="416">
        <v>43643</v>
      </c>
      <c r="S21" s="416">
        <v>42834</v>
      </c>
      <c r="T21" s="416">
        <v>42016</v>
      </c>
      <c r="U21" s="416">
        <v>38808</v>
      </c>
      <c r="V21" s="416">
        <v>35413</v>
      </c>
      <c r="W21" s="416">
        <v>33830</v>
      </c>
      <c r="X21" s="416">
        <v>34176</v>
      </c>
      <c r="Y21" s="416">
        <v>32971</v>
      </c>
      <c r="Z21" s="415">
        <v>793</v>
      </c>
      <c r="AA21" s="416">
        <v>939</v>
      </c>
      <c r="AB21" s="416">
        <v>93</v>
      </c>
      <c r="AC21" s="416">
        <v>1189</v>
      </c>
      <c r="AD21" s="416">
        <v>882</v>
      </c>
      <c r="AE21" s="416">
        <v>2130</v>
      </c>
      <c r="AF21" s="416">
        <v>1903</v>
      </c>
      <c r="AG21" s="416">
        <v>2239</v>
      </c>
      <c r="AH21" s="416">
        <v>2934</v>
      </c>
      <c r="AI21" s="416">
        <v>2458</v>
      </c>
      <c r="AJ21" s="416">
        <v>1879</v>
      </c>
      <c r="AK21" s="417">
        <v>1986</v>
      </c>
      <c r="AL21" s="416">
        <v>780</v>
      </c>
      <c r="AM21" s="416">
        <v>884</v>
      </c>
      <c r="AN21" s="416">
        <v>81</v>
      </c>
      <c r="AO21" s="416">
        <v>1179</v>
      </c>
      <c r="AP21" s="416">
        <v>871</v>
      </c>
      <c r="AQ21" s="416">
        <v>2248</v>
      </c>
      <c r="AR21" s="416">
        <v>1779</v>
      </c>
      <c r="AS21" s="416">
        <v>2282</v>
      </c>
      <c r="AT21" s="416">
        <v>2903</v>
      </c>
      <c r="AU21" s="416">
        <v>2842</v>
      </c>
      <c r="AV21" s="416">
        <v>1943</v>
      </c>
      <c r="AW21" s="418">
        <v>2152</v>
      </c>
      <c r="AX21" s="415">
        <v>2200</v>
      </c>
      <c r="AY21" s="416">
        <v>2178</v>
      </c>
      <c r="AZ21" s="416">
        <v>3112</v>
      </c>
      <c r="BA21" s="416">
        <v>3181</v>
      </c>
      <c r="BB21" s="416">
        <v>1870</v>
      </c>
      <c r="BC21" s="416">
        <v>1444</v>
      </c>
      <c r="BD21" s="416">
        <v>1890</v>
      </c>
      <c r="BE21" s="416">
        <v>2509</v>
      </c>
      <c r="BF21" s="416">
        <v>3993</v>
      </c>
      <c r="BG21" s="416">
        <v>4869</v>
      </c>
      <c r="BH21" s="416">
        <v>3960</v>
      </c>
      <c r="BI21" s="418">
        <v>4649</v>
      </c>
      <c r="BJ21" s="305" t="s">
        <v>190</v>
      </c>
    </row>
    <row r="22" spans="1:62" ht="12.75">
      <c r="A22" s="101" t="s">
        <v>169</v>
      </c>
      <c r="B22" s="411"/>
      <c r="C22" s="412"/>
      <c r="D22" s="412">
        <v>24</v>
      </c>
      <c r="E22" s="412">
        <v>1</v>
      </c>
      <c r="F22" s="412">
        <v>1</v>
      </c>
      <c r="G22" s="412">
        <v>1</v>
      </c>
      <c r="H22" s="412">
        <v>1</v>
      </c>
      <c r="I22" s="412">
        <v>0</v>
      </c>
      <c r="J22" s="412">
        <v>1</v>
      </c>
      <c r="K22" s="412">
        <v>2</v>
      </c>
      <c r="L22" s="412">
        <v>1</v>
      </c>
      <c r="M22" s="413">
        <v>1</v>
      </c>
      <c r="N22" s="412">
        <v>0</v>
      </c>
      <c r="O22" s="412">
        <v>0</v>
      </c>
      <c r="P22" s="412">
        <v>0</v>
      </c>
      <c r="Q22" s="412">
        <v>0</v>
      </c>
      <c r="R22" s="412">
        <v>1</v>
      </c>
      <c r="S22" s="412">
        <v>0</v>
      </c>
      <c r="T22" s="412">
        <v>0</v>
      </c>
      <c r="U22" s="412">
        <v>0</v>
      </c>
      <c r="V22" s="412">
        <v>0</v>
      </c>
      <c r="W22" s="412">
        <v>0</v>
      </c>
      <c r="X22" s="412">
        <v>0</v>
      </c>
      <c r="Y22" s="412">
        <v>0</v>
      </c>
      <c r="Z22" s="411">
        <v>124</v>
      </c>
      <c r="AA22" s="412">
        <v>97</v>
      </c>
      <c r="AB22" s="412">
        <v>118</v>
      </c>
      <c r="AC22" s="412">
        <v>86</v>
      </c>
      <c r="AD22" s="412">
        <v>73</v>
      </c>
      <c r="AE22" s="412">
        <v>48</v>
      </c>
      <c r="AF22" s="412">
        <v>53</v>
      </c>
      <c r="AG22" s="412">
        <v>46</v>
      </c>
      <c r="AH22" s="412">
        <v>44</v>
      </c>
      <c r="AI22" s="412">
        <v>49</v>
      </c>
      <c r="AJ22" s="412">
        <v>36</v>
      </c>
      <c r="AK22" s="413">
        <v>34</v>
      </c>
      <c r="AL22" s="412">
        <v>123</v>
      </c>
      <c r="AM22" s="412">
        <v>97</v>
      </c>
      <c r="AN22" s="412">
        <v>86</v>
      </c>
      <c r="AO22" s="412">
        <v>87</v>
      </c>
      <c r="AP22" s="412">
        <v>74</v>
      </c>
      <c r="AQ22" s="412">
        <v>48</v>
      </c>
      <c r="AR22" s="412">
        <v>54</v>
      </c>
      <c r="AS22" s="412">
        <v>46</v>
      </c>
      <c r="AT22" s="412">
        <v>46</v>
      </c>
      <c r="AU22" s="412">
        <v>49</v>
      </c>
      <c r="AV22" s="412">
        <v>39</v>
      </c>
      <c r="AW22" s="414">
        <v>33</v>
      </c>
      <c r="AX22" s="411">
        <v>130</v>
      </c>
      <c r="AY22" s="412">
        <v>2</v>
      </c>
      <c r="AZ22" s="412">
        <v>223</v>
      </c>
      <c r="BA22" s="412">
        <v>253</v>
      </c>
      <c r="BB22" s="412">
        <v>227</v>
      </c>
      <c r="BC22" s="412">
        <v>225</v>
      </c>
      <c r="BD22" s="412">
        <v>272</v>
      </c>
      <c r="BE22" s="412">
        <v>211</v>
      </c>
      <c r="BF22" s="412">
        <v>157</v>
      </c>
      <c r="BG22" s="412">
        <v>169</v>
      </c>
      <c r="BH22" s="412">
        <v>103</v>
      </c>
      <c r="BI22" s="414">
        <v>103</v>
      </c>
      <c r="BJ22" s="101" t="s">
        <v>169</v>
      </c>
    </row>
    <row r="23" spans="1:62" ht="12.75">
      <c r="A23" s="305" t="s">
        <v>173</v>
      </c>
      <c r="B23" s="415">
        <v>64</v>
      </c>
      <c r="C23" s="416">
        <v>68</v>
      </c>
      <c r="D23" s="416">
        <v>105</v>
      </c>
      <c r="E23" s="416">
        <v>178</v>
      </c>
      <c r="F23" s="416">
        <v>213</v>
      </c>
      <c r="G23" s="416">
        <v>288</v>
      </c>
      <c r="H23" s="416">
        <v>334</v>
      </c>
      <c r="I23" s="416">
        <v>389</v>
      </c>
      <c r="J23" s="416">
        <v>408</v>
      </c>
      <c r="K23" s="416">
        <v>432</v>
      </c>
      <c r="L23" s="416">
        <v>393</v>
      </c>
      <c r="M23" s="417">
        <v>295</v>
      </c>
      <c r="N23" s="416">
        <v>66</v>
      </c>
      <c r="O23" s="416">
        <v>75</v>
      </c>
      <c r="P23" s="416">
        <v>112</v>
      </c>
      <c r="Q23" s="416">
        <v>183</v>
      </c>
      <c r="R23" s="416">
        <v>223</v>
      </c>
      <c r="S23" s="416">
        <v>300</v>
      </c>
      <c r="T23" s="416">
        <v>342</v>
      </c>
      <c r="U23" s="416">
        <v>397</v>
      </c>
      <c r="V23" s="416">
        <v>418</v>
      </c>
      <c r="W23" s="416">
        <v>441</v>
      </c>
      <c r="X23" s="416">
        <v>409</v>
      </c>
      <c r="Y23" s="416">
        <v>307</v>
      </c>
      <c r="Z23" s="415"/>
      <c r="AA23" s="416"/>
      <c r="AB23" s="416"/>
      <c r="AC23" s="416"/>
      <c r="AD23" s="416"/>
      <c r="AE23" s="416"/>
      <c r="AF23" s="416"/>
      <c r="AG23" s="416"/>
      <c r="AH23" s="416"/>
      <c r="AI23" s="416"/>
      <c r="AJ23" s="416"/>
      <c r="AK23" s="417"/>
      <c r="AL23" s="416"/>
      <c r="AM23" s="416"/>
      <c r="AN23" s="416"/>
      <c r="AO23" s="416"/>
      <c r="AP23" s="416"/>
      <c r="AQ23" s="416"/>
      <c r="AR23" s="416"/>
      <c r="AS23" s="416"/>
      <c r="AT23" s="416"/>
      <c r="AU23" s="416"/>
      <c r="AV23" s="416"/>
      <c r="AW23" s="418"/>
      <c r="AX23" s="415">
        <v>63</v>
      </c>
      <c r="AY23" s="416">
        <v>49</v>
      </c>
      <c r="AZ23" s="416">
        <v>41</v>
      </c>
      <c r="BA23" s="416">
        <v>65</v>
      </c>
      <c r="BB23" s="416">
        <v>51</v>
      </c>
      <c r="BC23" s="416">
        <v>69</v>
      </c>
      <c r="BD23" s="416">
        <v>59</v>
      </c>
      <c r="BE23" s="416">
        <v>64</v>
      </c>
      <c r="BF23" s="416">
        <v>84</v>
      </c>
      <c r="BG23" s="416">
        <v>68</v>
      </c>
      <c r="BH23" s="416">
        <v>62</v>
      </c>
      <c r="BI23" s="418">
        <v>69</v>
      </c>
      <c r="BJ23" s="305" t="s">
        <v>173</v>
      </c>
    </row>
    <row r="24" spans="1:62" ht="12.75">
      <c r="A24" s="101" t="s">
        <v>174</v>
      </c>
      <c r="B24" s="411">
        <v>73</v>
      </c>
      <c r="C24" s="412">
        <v>82</v>
      </c>
      <c r="D24" s="412">
        <v>92</v>
      </c>
      <c r="E24" s="412">
        <v>104</v>
      </c>
      <c r="F24" s="412">
        <v>103</v>
      </c>
      <c r="G24" s="412">
        <v>99</v>
      </c>
      <c r="H24" s="412">
        <v>121</v>
      </c>
      <c r="I24" s="412">
        <v>137</v>
      </c>
      <c r="J24" s="412">
        <v>142</v>
      </c>
      <c r="K24" s="412">
        <v>138</v>
      </c>
      <c r="L24" s="412">
        <v>136</v>
      </c>
      <c r="M24" s="413">
        <v>136</v>
      </c>
      <c r="N24" s="412">
        <v>74</v>
      </c>
      <c r="O24" s="412">
        <v>85</v>
      </c>
      <c r="P24" s="412">
        <v>98</v>
      </c>
      <c r="Q24" s="412">
        <v>108</v>
      </c>
      <c r="R24" s="412">
        <v>109</v>
      </c>
      <c r="S24" s="412">
        <v>106</v>
      </c>
      <c r="T24" s="412">
        <v>130</v>
      </c>
      <c r="U24" s="412">
        <v>144</v>
      </c>
      <c r="V24" s="412">
        <v>145</v>
      </c>
      <c r="W24" s="412">
        <v>142</v>
      </c>
      <c r="X24" s="412">
        <v>144</v>
      </c>
      <c r="Y24" s="412">
        <v>150</v>
      </c>
      <c r="Z24" s="411"/>
      <c r="AA24" s="412"/>
      <c r="AB24" s="412"/>
      <c r="AC24" s="412"/>
      <c r="AD24" s="412"/>
      <c r="AE24" s="412"/>
      <c r="AF24" s="412"/>
      <c r="AG24" s="412"/>
      <c r="AH24" s="412"/>
      <c r="AI24" s="412"/>
      <c r="AJ24" s="412"/>
      <c r="AK24" s="413"/>
      <c r="AL24" s="412"/>
      <c r="AM24" s="412"/>
      <c r="AN24" s="412"/>
      <c r="AO24" s="412"/>
      <c r="AP24" s="412"/>
      <c r="AQ24" s="412"/>
      <c r="AR24" s="412"/>
      <c r="AS24" s="412"/>
      <c r="AT24" s="412"/>
      <c r="AU24" s="412"/>
      <c r="AV24" s="412"/>
      <c r="AW24" s="414"/>
      <c r="AX24" s="411">
        <v>14</v>
      </c>
      <c r="AY24" s="412">
        <v>24</v>
      </c>
      <c r="AZ24" s="412">
        <v>25</v>
      </c>
      <c r="BA24" s="412">
        <v>37</v>
      </c>
      <c r="BB24" s="412">
        <v>32</v>
      </c>
      <c r="BC24" s="412">
        <v>34</v>
      </c>
      <c r="BD24" s="412">
        <v>35</v>
      </c>
      <c r="BE24" s="412">
        <v>21</v>
      </c>
      <c r="BF24" s="412">
        <v>27</v>
      </c>
      <c r="BG24" s="412">
        <v>33</v>
      </c>
      <c r="BH24" s="412">
        <v>58</v>
      </c>
      <c r="BI24" s="414">
        <v>60</v>
      </c>
      <c r="BJ24" s="101" t="s">
        <v>174</v>
      </c>
    </row>
    <row r="25" spans="1:62" ht="12.75">
      <c r="A25" s="305" t="s">
        <v>191</v>
      </c>
      <c r="B25" s="477" t="s">
        <v>200</v>
      </c>
      <c r="C25" s="478" t="s">
        <v>200</v>
      </c>
      <c r="D25" s="478" t="s">
        <v>200</v>
      </c>
      <c r="E25" s="478" t="s">
        <v>200</v>
      </c>
      <c r="F25" s="478" t="s">
        <v>200</v>
      </c>
      <c r="G25" s="478" t="s">
        <v>200</v>
      </c>
      <c r="H25" s="478" t="s">
        <v>200</v>
      </c>
      <c r="I25" s="478" t="s">
        <v>200</v>
      </c>
      <c r="J25" s="478" t="s">
        <v>200</v>
      </c>
      <c r="K25" s="478" t="s">
        <v>200</v>
      </c>
      <c r="L25" s="478" t="s">
        <v>200</v>
      </c>
      <c r="M25" s="491" t="s">
        <v>200</v>
      </c>
      <c r="N25" s="478" t="s">
        <v>200</v>
      </c>
      <c r="O25" s="478" t="s">
        <v>200</v>
      </c>
      <c r="P25" s="478" t="s">
        <v>200</v>
      </c>
      <c r="Q25" s="478" t="s">
        <v>200</v>
      </c>
      <c r="R25" s="478" t="s">
        <v>200</v>
      </c>
      <c r="S25" s="478" t="s">
        <v>200</v>
      </c>
      <c r="T25" s="478" t="s">
        <v>200</v>
      </c>
      <c r="U25" s="478" t="s">
        <v>200</v>
      </c>
      <c r="V25" s="478" t="s">
        <v>200</v>
      </c>
      <c r="W25" s="494" t="s">
        <v>200</v>
      </c>
      <c r="X25" s="494" t="s">
        <v>200</v>
      </c>
      <c r="Y25" s="494" t="s">
        <v>200</v>
      </c>
      <c r="Z25" s="477" t="s">
        <v>200</v>
      </c>
      <c r="AA25" s="478" t="s">
        <v>200</v>
      </c>
      <c r="AB25" s="478" t="s">
        <v>200</v>
      </c>
      <c r="AC25" s="478" t="s">
        <v>200</v>
      </c>
      <c r="AD25" s="478" t="s">
        <v>200</v>
      </c>
      <c r="AE25" s="478" t="s">
        <v>200</v>
      </c>
      <c r="AF25" s="478" t="s">
        <v>200</v>
      </c>
      <c r="AG25" s="478" t="s">
        <v>200</v>
      </c>
      <c r="AH25" s="478" t="s">
        <v>200</v>
      </c>
      <c r="AI25" s="478" t="s">
        <v>200</v>
      </c>
      <c r="AJ25" s="478" t="s">
        <v>200</v>
      </c>
      <c r="AK25" s="491" t="s">
        <v>200</v>
      </c>
      <c r="AL25" s="478" t="s">
        <v>200</v>
      </c>
      <c r="AM25" s="478" t="s">
        <v>200</v>
      </c>
      <c r="AN25" s="478" t="s">
        <v>200</v>
      </c>
      <c r="AO25" s="478" t="s">
        <v>200</v>
      </c>
      <c r="AP25" s="478" t="s">
        <v>200</v>
      </c>
      <c r="AQ25" s="478" t="s">
        <v>200</v>
      </c>
      <c r="AR25" s="478" t="s">
        <v>200</v>
      </c>
      <c r="AS25" s="478" t="s">
        <v>200</v>
      </c>
      <c r="AT25" s="478" t="s">
        <v>200</v>
      </c>
      <c r="AU25" s="478" t="s">
        <v>200</v>
      </c>
      <c r="AV25" s="478" t="s">
        <v>200</v>
      </c>
      <c r="AW25" s="501" t="s">
        <v>200</v>
      </c>
      <c r="AX25" s="477" t="s">
        <v>200</v>
      </c>
      <c r="AY25" s="478" t="s">
        <v>200</v>
      </c>
      <c r="AZ25" s="478" t="s">
        <v>200</v>
      </c>
      <c r="BA25" s="478" t="s">
        <v>200</v>
      </c>
      <c r="BB25" s="478" t="s">
        <v>200</v>
      </c>
      <c r="BC25" s="478" t="s">
        <v>200</v>
      </c>
      <c r="BD25" s="478" t="s">
        <v>200</v>
      </c>
      <c r="BE25" s="478" t="s">
        <v>200</v>
      </c>
      <c r="BF25" s="478" t="s">
        <v>200</v>
      </c>
      <c r="BG25" s="478" t="s">
        <v>200</v>
      </c>
      <c r="BH25" s="478" t="s">
        <v>200</v>
      </c>
      <c r="BI25" s="501" t="s">
        <v>200</v>
      </c>
      <c r="BJ25" s="305" t="s">
        <v>191</v>
      </c>
    </row>
    <row r="26" spans="1:62" ht="12.75">
      <c r="A26" s="101" t="s">
        <v>172</v>
      </c>
      <c r="B26" s="479" t="s">
        <v>200</v>
      </c>
      <c r="C26" s="480" t="s">
        <v>200</v>
      </c>
      <c r="D26" s="480" t="s">
        <v>200</v>
      </c>
      <c r="E26" s="480" t="s">
        <v>200</v>
      </c>
      <c r="F26" s="480" t="s">
        <v>200</v>
      </c>
      <c r="G26" s="480" t="s">
        <v>200</v>
      </c>
      <c r="H26" s="480" t="s">
        <v>200</v>
      </c>
      <c r="I26" s="480" t="s">
        <v>200</v>
      </c>
      <c r="J26" s="480" t="s">
        <v>200</v>
      </c>
      <c r="K26" s="480" t="s">
        <v>200</v>
      </c>
      <c r="L26" s="480" t="s">
        <v>200</v>
      </c>
      <c r="M26" s="492" t="s">
        <v>200</v>
      </c>
      <c r="N26" s="480" t="s">
        <v>200</v>
      </c>
      <c r="O26" s="480" t="s">
        <v>200</v>
      </c>
      <c r="P26" s="480" t="s">
        <v>200</v>
      </c>
      <c r="Q26" s="480" t="s">
        <v>200</v>
      </c>
      <c r="R26" s="480" t="s">
        <v>200</v>
      </c>
      <c r="S26" s="480" t="s">
        <v>200</v>
      </c>
      <c r="T26" s="480" t="s">
        <v>200</v>
      </c>
      <c r="U26" s="480" t="s">
        <v>200</v>
      </c>
      <c r="V26" s="480" t="s">
        <v>200</v>
      </c>
      <c r="W26" s="495" t="s">
        <v>200</v>
      </c>
      <c r="X26" s="495" t="s">
        <v>200</v>
      </c>
      <c r="Y26" s="495" t="s">
        <v>200</v>
      </c>
      <c r="Z26" s="479" t="s">
        <v>200</v>
      </c>
      <c r="AA26" s="480" t="s">
        <v>200</v>
      </c>
      <c r="AB26" s="480" t="s">
        <v>200</v>
      </c>
      <c r="AC26" s="480" t="s">
        <v>200</v>
      </c>
      <c r="AD26" s="480" t="s">
        <v>200</v>
      </c>
      <c r="AE26" s="480" t="s">
        <v>200</v>
      </c>
      <c r="AF26" s="480" t="s">
        <v>200</v>
      </c>
      <c r="AG26" s="480" t="s">
        <v>200</v>
      </c>
      <c r="AH26" s="480" t="s">
        <v>200</v>
      </c>
      <c r="AI26" s="480" t="s">
        <v>200</v>
      </c>
      <c r="AJ26" s="480" t="s">
        <v>200</v>
      </c>
      <c r="AK26" s="492" t="s">
        <v>200</v>
      </c>
      <c r="AL26" s="480" t="s">
        <v>200</v>
      </c>
      <c r="AM26" s="480" t="s">
        <v>200</v>
      </c>
      <c r="AN26" s="480" t="s">
        <v>200</v>
      </c>
      <c r="AO26" s="480" t="s">
        <v>200</v>
      </c>
      <c r="AP26" s="480" t="s">
        <v>200</v>
      </c>
      <c r="AQ26" s="480" t="s">
        <v>200</v>
      </c>
      <c r="AR26" s="480" t="s">
        <v>200</v>
      </c>
      <c r="AS26" s="480" t="s">
        <v>200</v>
      </c>
      <c r="AT26" s="480" t="s">
        <v>200</v>
      </c>
      <c r="AU26" s="480" t="s">
        <v>200</v>
      </c>
      <c r="AV26" s="480" t="s">
        <v>200</v>
      </c>
      <c r="AW26" s="502" t="s">
        <v>200</v>
      </c>
      <c r="AX26" s="479" t="s">
        <v>200</v>
      </c>
      <c r="AY26" s="480" t="s">
        <v>200</v>
      </c>
      <c r="AZ26" s="480" t="s">
        <v>200</v>
      </c>
      <c r="BA26" s="480" t="s">
        <v>200</v>
      </c>
      <c r="BB26" s="480" t="s">
        <v>200</v>
      </c>
      <c r="BC26" s="480" t="s">
        <v>200</v>
      </c>
      <c r="BD26" s="480" t="s">
        <v>200</v>
      </c>
      <c r="BE26" s="480" t="s">
        <v>200</v>
      </c>
      <c r="BF26" s="480" t="s">
        <v>200</v>
      </c>
      <c r="BG26" s="480" t="s">
        <v>200</v>
      </c>
      <c r="BH26" s="480" t="s">
        <v>200</v>
      </c>
      <c r="BI26" s="502" t="s">
        <v>200</v>
      </c>
      <c r="BJ26" s="101" t="s">
        <v>172</v>
      </c>
    </row>
    <row r="27" spans="1:62" ht="12.75">
      <c r="A27" s="305" t="s">
        <v>175</v>
      </c>
      <c r="B27" s="415">
        <v>3605</v>
      </c>
      <c r="C27" s="416">
        <v>3545</v>
      </c>
      <c r="D27" s="416">
        <v>3652</v>
      </c>
      <c r="E27" s="416">
        <v>3893</v>
      </c>
      <c r="F27" s="416">
        <v>4148</v>
      </c>
      <c r="G27" s="416">
        <v>3886</v>
      </c>
      <c r="H27" s="416">
        <v>4136</v>
      </c>
      <c r="I27" s="416">
        <v>4263</v>
      </c>
      <c r="J27" s="416">
        <v>4224</v>
      </c>
      <c r="K27" s="416">
        <v>4537</v>
      </c>
      <c r="L27" s="416">
        <v>4791</v>
      </c>
      <c r="M27" s="417">
        <v>4886</v>
      </c>
      <c r="N27" s="416">
        <v>3605</v>
      </c>
      <c r="O27" s="416">
        <v>3545</v>
      </c>
      <c r="P27" s="416">
        <v>3652</v>
      </c>
      <c r="Q27" s="416">
        <v>3891</v>
      </c>
      <c r="R27" s="416">
        <v>3955</v>
      </c>
      <c r="S27" s="416">
        <v>3885</v>
      </c>
      <c r="T27" s="416">
        <v>4134</v>
      </c>
      <c r="U27" s="416">
        <v>4246</v>
      </c>
      <c r="V27" s="416">
        <v>4219</v>
      </c>
      <c r="W27" s="416">
        <v>4532</v>
      </c>
      <c r="X27" s="416">
        <v>4785</v>
      </c>
      <c r="Y27" s="416">
        <v>4884</v>
      </c>
      <c r="Z27" s="415">
        <v>20</v>
      </c>
      <c r="AA27" s="416">
        <v>7</v>
      </c>
      <c r="AB27" s="416">
        <v>12</v>
      </c>
      <c r="AC27" s="416">
        <v>9</v>
      </c>
      <c r="AD27" s="416">
        <v>14</v>
      </c>
      <c r="AE27" s="416">
        <v>14</v>
      </c>
      <c r="AF27" s="416">
        <v>15</v>
      </c>
      <c r="AG27" s="416">
        <v>56</v>
      </c>
      <c r="AH27" s="416">
        <v>46</v>
      </c>
      <c r="AI27" s="416">
        <v>51</v>
      </c>
      <c r="AJ27" s="416">
        <v>46</v>
      </c>
      <c r="AK27" s="417">
        <v>70</v>
      </c>
      <c r="AL27" s="416">
        <v>20</v>
      </c>
      <c r="AM27" s="416">
        <v>6</v>
      </c>
      <c r="AN27" s="416">
        <v>11</v>
      </c>
      <c r="AO27" s="416">
        <v>9</v>
      </c>
      <c r="AP27" s="416">
        <v>14</v>
      </c>
      <c r="AQ27" s="416">
        <v>14</v>
      </c>
      <c r="AR27" s="416">
        <v>15</v>
      </c>
      <c r="AS27" s="416">
        <v>56</v>
      </c>
      <c r="AT27" s="416">
        <v>46</v>
      </c>
      <c r="AU27" s="416">
        <v>51</v>
      </c>
      <c r="AV27" s="416">
        <v>47</v>
      </c>
      <c r="AW27" s="418">
        <v>70</v>
      </c>
      <c r="AX27" s="415">
        <v>251</v>
      </c>
      <c r="AY27" s="416">
        <v>307</v>
      </c>
      <c r="AZ27" s="416">
        <v>385</v>
      </c>
      <c r="BA27" s="416">
        <v>472</v>
      </c>
      <c r="BB27" s="416">
        <v>528</v>
      </c>
      <c r="BC27" s="416">
        <v>414</v>
      </c>
      <c r="BD27" s="416">
        <v>464</v>
      </c>
      <c r="BE27" s="416">
        <v>446</v>
      </c>
      <c r="BF27" s="416">
        <v>519</v>
      </c>
      <c r="BG27" s="416">
        <v>382</v>
      </c>
      <c r="BH27" s="416">
        <v>426</v>
      </c>
      <c r="BI27" s="418">
        <v>538</v>
      </c>
      <c r="BJ27" s="305" t="s">
        <v>175</v>
      </c>
    </row>
    <row r="28" spans="1:62" ht="12.75">
      <c r="A28" s="304" t="s">
        <v>183</v>
      </c>
      <c r="B28" s="411">
        <v>1006</v>
      </c>
      <c r="C28" s="412">
        <v>1058</v>
      </c>
      <c r="D28" s="412">
        <v>1053</v>
      </c>
      <c r="E28" s="412">
        <v>945</v>
      </c>
      <c r="F28" s="412">
        <v>977</v>
      </c>
      <c r="G28" s="412">
        <v>827</v>
      </c>
      <c r="H28" s="412">
        <v>1005</v>
      </c>
      <c r="I28" s="412">
        <v>924</v>
      </c>
      <c r="J28" s="412">
        <v>863</v>
      </c>
      <c r="K28" s="412">
        <v>889</v>
      </c>
      <c r="L28" s="412">
        <v>911</v>
      </c>
      <c r="M28" s="413">
        <v>941</v>
      </c>
      <c r="N28" s="412">
        <v>1006</v>
      </c>
      <c r="O28" s="412">
        <v>1057</v>
      </c>
      <c r="P28" s="412">
        <v>1074</v>
      </c>
      <c r="Q28" s="412">
        <v>925</v>
      </c>
      <c r="R28" s="412">
        <v>982</v>
      </c>
      <c r="S28" s="412">
        <v>805</v>
      </c>
      <c r="T28" s="412">
        <v>989</v>
      </c>
      <c r="U28" s="412">
        <v>846</v>
      </c>
      <c r="V28" s="412">
        <v>843</v>
      </c>
      <c r="W28" s="412">
        <v>849</v>
      </c>
      <c r="X28" s="412">
        <v>908</v>
      </c>
      <c r="Y28" s="412">
        <v>969</v>
      </c>
      <c r="Z28" s="411"/>
      <c r="AA28" s="412"/>
      <c r="AB28" s="412"/>
      <c r="AC28" s="412"/>
      <c r="AD28" s="412"/>
      <c r="AE28" s="412"/>
      <c r="AF28" s="412"/>
      <c r="AG28" s="412"/>
      <c r="AH28" s="412"/>
      <c r="AI28" s="412"/>
      <c r="AJ28" s="412"/>
      <c r="AK28" s="413"/>
      <c r="AL28" s="412"/>
      <c r="AM28" s="412"/>
      <c r="AN28" s="412"/>
      <c r="AO28" s="412"/>
      <c r="AP28" s="412"/>
      <c r="AQ28" s="412"/>
      <c r="AR28" s="412"/>
      <c r="AS28" s="412"/>
      <c r="AT28" s="412"/>
      <c r="AU28" s="412"/>
      <c r="AV28" s="412"/>
      <c r="AW28" s="414"/>
      <c r="AX28" s="422"/>
      <c r="AY28" s="423"/>
      <c r="AZ28" s="423"/>
      <c r="BA28" s="423"/>
      <c r="BB28" s="423"/>
      <c r="BC28" s="423"/>
      <c r="BD28" s="423"/>
      <c r="BE28" s="423"/>
      <c r="BF28" s="423"/>
      <c r="BG28" s="423"/>
      <c r="BH28" s="423"/>
      <c r="BI28" s="424"/>
      <c r="BJ28" s="304" t="s">
        <v>183</v>
      </c>
    </row>
    <row r="29" spans="1:62" ht="12.75">
      <c r="A29" s="305" t="s">
        <v>192</v>
      </c>
      <c r="B29" s="477" t="s">
        <v>200</v>
      </c>
      <c r="C29" s="478" t="s">
        <v>200</v>
      </c>
      <c r="D29" s="478" t="s">
        <v>200</v>
      </c>
      <c r="E29" s="478" t="s">
        <v>200</v>
      </c>
      <c r="F29" s="478" t="s">
        <v>200</v>
      </c>
      <c r="G29" s="478" t="s">
        <v>200</v>
      </c>
      <c r="H29" s="478" t="s">
        <v>200</v>
      </c>
      <c r="I29" s="478" t="s">
        <v>200</v>
      </c>
      <c r="J29" s="478" t="s">
        <v>200</v>
      </c>
      <c r="K29" s="478" t="s">
        <v>200</v>
      </c>
      <c r="L29" s="478" t="s">
        <v>200</v>
      </c>
      <c r="M29" s="491" t="s">
        <v>200</v>
      </c>
      <c r="N29" s="478" t="s">
        <v>200</v>
      </c>
      <c r="O29" s="478" t="s">
        <v>200</v>
      </c>
      <c r="P29" s="478" t="s">
        <v>200</v>
      </c>
      <c r="Q29" s="478" t="s">
        <v>200</v>
      </c>
      <c r="R29" s="478" t="s">
        <v>200</v>
      </c>
      <c r="S29" s="478" t="s">
        <v>200</v>
      </c>
      <c r="T29" s="478" t="s">
        <v>200</v>
      </c>
      <c r="U29" s="478" t="s">
        <v>200</v>
      </c>
      <c r="V29" s="478" t="s">
        <v>200</v>
      </c>
      <c r="W29" s="494" t="s">
        <v>200</v>
      </c>
      <c r="X29" s="494" t="s">
        <v>200</v>
      </c>
      <c r="Y29" s="494" t="s">
        <v>200</v>
      </c>
      <c r="Z29" s="477" t="s">
        <v>200</v>
      </c>
      <c r="AA29" s="478" t="s">
        <v>200</v>
      </c>
      <c r="AB29" s="478" t="s">
        <v>200</v>
      </c>
      <c r="AC29" s="478" t="s">
        <v>200</v>
      </c>
      <c r="AD29" s="478" t="s">
        <v>200</v>
      </c>
      <c r="AE29" s="478" t="s">
        <v>200</v>
      </c>
      <c r="AF29" s="478" t="s">
        <v>200</v>
      </c>
      <c r="AG29" s="478" t="s">
        <v>200</v>
      </c>
      <c r="AH29" s="478" t="s">
        <v>200</v>
      </c>
      <c r="AI29" s="478" t="s">
        <v>200</v>
      </c>
      <c r="AJ29" s="478" t="s">
        <v>200</v>
      </c>
      <c r="AK29" s="491" t="s">
        <v>200</v>
      </c>
      <c r="AL29" s="478" t="s">
        <v>200</v>
      </c>
      <c r="AM29" s="478" t="s">
        <v>200</v>
      </c>
      <c r="AN29" s="478" t="s">
        <v>200</v>
      </c>
      <c r="AO29" s="478" t="s">
        <v>200</v>
      </c>
      <c r="AP29" s="478" t="s">
        <v>200</v>
      </c>
      <c r="AQ29" s="478" t="s">
        <v>200</v>
      </c>
      <c r="AR29" s="478" t="s">
        <v>200</v>
      </c>
      <c r="AS29" s="478" t="s">
        <v>200</v>
      </c>
      <c r="AT29" s="478" t="s">
        <v>200</v>
      </c>
      <c r="AU29" s="478" t="s">
        <v>200</v>
      </c>
      <c r="AV29" s="478" t="s">
        <v>200</v>
      </c>
      <c r="AW29" s="501" t="s">
        <v>200</v>
      </c>
      <c r="AX29" s="477" t="s">
        <v>200</v>
      </c>
      <c r="AY29" s="478" t="s">
        <v>200</v>
      </c>
      <c r="AZ29" s="478" t="s">
        <v>200</v>
      </c>
      <c r="BA29" s="478" t="s">
        <v>200</v>
      </c>
      <c r="BB29" s="478" t="s">
        <v>200</v>
      </c>
      <c r="BC29" s="478" t="s">
        <v>200</v>
      </c>
      <c r="BD29" s="478" t="s">
        <v>200</v>
      </c>
      <c r="BE29" s="478" t="s">
        <v>200</v>
      </c>
      <c r="BF29" s="478" t="s">
        <v>200</v>
      </c>
      <c r="BG29" s="478" t="s">
        <v>200</v>
      </c>
      <c r="BH29" s="478" t="s">
        <v>200</v>
      </c>
      <c r="BI29" s="501" t="s">
        <v>200</v>
      </c>
      <c r="BJ29" s="305" t="s">
        <v>192</v>
      </c>
    </row>
    <row r="30" spans="1:62" ht="12.75">
      <c r="A30" s="101" t="s">
        <v>176</v>
      </c>
      <c r="B30" s="411">
        <v>1029.747</v>
      </c>
      <c r="C30" s="412">
        <v>812.159</v>
      </c>
      <c r="D30" s="412">
        <v>875.344</v>
      </c>
      <c r="E30" s="412">
        <v>1218.249</v>
      </c>
      <c r="F30" s="412">
        <v>1324.568</v>
      </c>
      <c r="G30" s="412">
        <v>1238.21</v>
      </c>
      <c r="H30" s="412">
        <v>1290.964</v>
      </c>
      <c r="I30" s="412">
        <v>1252.239</v>
      </c>
      <c r="J30" s="412">
        <v>1176</v>
      </c>
      <c r="K30" s="412">
        <v>1089</v>
      </c>
      <c r="L30" s="412">
        <v>1111</v>
      </c>
      <c r="M30" s="413">
        <v>1205</v>
      </c>
      <c r="N30" s="412">
        <v>1001</v>
      </c>
      <c r="O30" s="412">
        <v>828</v>
      </c>
      <c r="P30" s="412">
        <v>861</v>
      </c>
      <c r="Q30" s="412">
        <v>1238</v>
      </c>
      <c r="R30" s="412">
        <v>1322</v>
      </c>
      <c r="S30" s="412">
        <v>1243</v>
      </c>
      <c r="T30" s="412">
        <v>1310</v>
      </c>
      <c r="U30" s="412">
        <v>1274</v>
      </c>
      <c r="V30" s="412">
        <v>1183</v>
      </c>
      <c r="W30" s="412">
        <v>1112</v>
      </c>
      <c r="X30" s="412">
        <v>1113</v>
      </c>
      <c r="Y30" s="412">
        <v>1217</v>
      </c>
      <c r="Z30" s="411">
        <v>0</v>
      </c>
      <c r="AA30" s="412">
        <v>0</v>
      </c>
      <c r="AB30" s="412">
        <v>0</v>
      </c>
      <c r="AC30" s="412">
        <v>0</v>
      </c>
      <c r="AD30" s="412">
        <v>0</v>
      </c>
      <c r="AE30" s="412">
        <v>0</v>
      </c>
      <c r="AF30" s="412">
        <v>0</v>
      </c>
      <c r="AG30" s="412">
        <v>1</v>
      </c>
      <c r="AH30" s="412">
        <v>0</v>
      </c>
      <c r="AI30" s="412">
        <v>0</v>
      </c>
      <c r="AJ30" s="412">
        <v>0</v>
      </c>
      <c r="AK30" s="413">
        <v>0</v>
      </c>
      <c r="AL30" s="412">
        <v>0</v>
      </c>
      <c r="AM30" s="412">
        <v>0</v>
      </c>
      <c r="AN30" s="412">
        <v>0</v>
      </c>
      <c r="AO30" s="412">
        <v>0</v>
      </c>
      <c r="AP30" s="412">
        <v>0</v>
      </c>
      <c r="AQ30" s="412">
        <v>0</v>
      </c>
      <c r="AR30" s="412">
        <v>0</v>
      </c>
      <c r="AS30" s="412">
        <v>1</v>
      </c>
      <c r="AT30" s="412">
        <v>0</v>
      </c>
      <c r="AU30" s="412">
        <v>0</v>
      </c>
      <c r="AV30" s="412">
        <v>0</v>
      </c>
      <c r="AW30" s="414">
        <v>0</v>
      </c>
      <c r="AX30" s="422"/>
      <c r="AY30" s="423"/>
      <c r="AZ30" s="423"/>
      <c r="BA30" s="423"/>
      <c r="BB30" s="423"/>
      <c r="BC30" s="423"/>
      <c r="BD30" s="423"/>
      <c r="BE30" s="423"/>
      <c r="BF30" s="423"/>
      <c r="BG30" s="423"/>
      <c r="BH30" s="423"/>
      <c r="BI30" s="424"/>
      <c r="BJ30" s="101" t="s">
        <v>176</v>
      </c>
    </row>
    <row r="31" spans="1:62" ht="12.75">
      <c r="A31" s="305" t="s">
        <v>193</v>
      </c>
      <c r="B31" s="415">
        <v>324.606</v>
      </c>
      <c r="C31" s="416">
        <v>332.337</v>
      </c>
      <c r="D31" s="416">
        <v>343.023</v>
      </c>
      <c r="E31" s="416">
        <v>368.095</v>
      </c>
      <c r="F31" s="416">
        <v>381.925</v>
      </c>
      <c r="G31" s="416">
        <v>415.723</v>
      </c>
      <c r="H31" s="416">
        <v>350.722</v>
      </c>
      <c r="I31" s="416">
        <v>305</v>
      </c>
      <c r="J31" s="416">
        <v>254</v>
      </c>
      <c r="K31" s="416">
        <v>249</v>
      </c>
      <c r="L31" s="416">
        <v>252</v>
      </c>
      <c r="M31" s="417">
        <v>268</v>
      </c>
      <c r="N31" s="416">
        <v>325</v>
      </c>
      <c r="O31" s="416">
        <v>330</v>
      </c>
      <c r="P31" s="416">
        <v>343</v>
      </c>
      <c r="Q31" s="416">
        <v>367</v>
      </c>
      <c r="R31" s="416">
        <v>380</v>
      </c>
      <c r="S31" s="416">
        <v>417</v>
      </c>
      <c r="T31" s="416">
        <v>350</v>
      </c>
      <c r="U31" s="416">
        <v>305</v>
      </c>
      <c r="V31" s="416">
        <v>254</v>
      </c>
      <c r="W31" s="416">
        <v>249</v>
      </c>
      <c r="X31" s="416">
        <v>252</v>
      </c>
      <c r="Y31" s="416">
        <v>268</v>
      </c>
      <c r="Z31" s="415"/>
      <c r="AA31" s="416"/>
      <c r="AB31" s="416"/>
      <c r="AC31" s="416"/>
      <c r="AD31" s="416"/>
      <c r="AE31" s="416"/>
      <c r="AF31" s="416"/>
      <c r="AG31" s="416">
        <v>33</v>
      </c>
      <c r="AH31" s="416">
        <v>28</v>
      </c>
      <c r="AI31" s="416">
        <v>30</v>
      </c>
      <c r="AJ31" s="416">
        <v>23</v>
      </c>
      <c r="AK31" s="417">
        <v>24</v>
      </c>
      <c r="AL31" s="416"/>
      <c r="AM31" s="416"/>
      <c r="AN31" s="416"/>
      <c r="AO31" s="416"/>
      <c r="AP31" s="416"/>
      <c r="AQ31" s="416"/>
      <c r="AR31" s="416"/>
      <c r="AS31" s="416">
        <v>34</v>
      </c>
      <c r="AT31" s="416">
        <v>29</v>
      </c>
      <c r="AU31" s="416">
        <v>28</v>
      </c>
      <c r="AV31" s="416">
        <v>24</v>
      </c>
      <c r="AW31" s="418">
        <v>23</v>
      </c>
      <c r="AX31" s="419"/>
      <c r="AY31" s="420"/>
      <c r="AZ31" s="420"/>
      <c r="BA31" s="420"/>
      <c r="BB31" s="420"/>
      <c r="BC31" s="420"/>
      <c r="BD31" s="420"/>
      <c r="BE31" s="420"/>
      <c r="BF31" s="420"/>
      <c r="BG31" s="420">
        <v>472</v>
      </c>
      <c r="BH31" s="420">
        <v>537</v>
      </c>
      <c r="BI31" s="421">
        <v>654</v>
      </c>
      <c r="BJ31" s="305" t="s">
        <v>193</v>
      </c>
    </row>
    <row r="32" spans="1:62" ht="12.75">
      <c r="A32" s="101" t="s">
        <v>177</v>
      </c>
      <c r="B32" s="411"/>
      <c r="C32" s="412"/>
      <c r="D32" s="412"/>
      <c r="E32" s="412"/>
      <c r="F32" s="412"/>
      <c r="G32" s="412"/>
      <c r="H32" s="412"/>
      <c r="I32" s="412"/>
      <c r="J32" s="412"/>
      <c r="K32" s="412"/>
      <c r="L32" s="412"/>
      <c r="M32" s="413"/>
      <c r="N32" s="412"/>
      <c r="O32" s="412"/>
      <c r="P32" s="412"/>
      <c r="Q32" s="412"/>
      <c r="R32" s="412"/>
      <c r="S32" s="412"/>
      <c r="T32" s="412"/>
      <c r="U32" s="412"/>
      <c r="V32" s="412"/>
      <c r="W32" s="412"/>
      <c r="X32" s="412"/>
      <c r="Y32" s="412"/>
      <c r="Z32" s="411"/>
      <c r="AA32" s="412"/>
      <c r="AB32" s="412"/>
      <c r="AC32" s="412">
        <v>0</v>
      </c>
      <c r="AD32" s="412">
        <v>0</v>
      </c>
      <c r="AE32" s="412">
        <v>0</v>
      </c>
      <c r="AF32" s="412">
        <v>0</v>
      </c>
      <c r="AG32" s="412">
        <v>0</v>
      </c>
      <c r="AH32" s="412">
        <v>0</v>
      </c>
      <c r="AI32" s="412">
        <v>0</v>
      </c>
      <c r="AJ32" s="412">
        <v>0</v>
      </c>
      <c r="AK32" s="413">
        <v>0</v>
      </c>
      <c r="AL32" s="412"/>
      <c r="AM32" s="412"/>
      <c r="AN32" s="412"/>
      <c r="AO32" s="412">
        <v>0</v>
      </c>
      <c r="AP32" s="412">
        <v>0</v>
      </c>
      <c r="AQ32" s="412">
        <v>0</v>
      </c>
      <c r="AR32" s="412">
        <v>0</v>
      </c>
      <c r="AS32" s="412">
        <v>0</v>
      </c>
      <c r="AT32" s="412">
        <v>0</v>
      </c>
      <c r="AU32" s="412">
        <v>0</v>
      </c>
      <c r="AV32" s="412">
        <v>0</v>
      </c>
      <c r="AW32" s="414">
        <v>0</v>
      </c>
      <c r="AX32" s="422"/>
      <c r="AY32" s="423"/>
      <c r="AZ32" s="423"/>
      <c r="BA32" s="412">
        <v>12</v>
      </c>
      <c r="BB32" s="412">
        <v>38</v>
      </c>
      <c r="BC32" s="412">
        <v>13</v>
      </c>
      <c r="BD32" s="412">
        <v>23</v>
      </c>
      <c r="BE32" s="423">
        <v>27</v>
      </c>
      <c r="BF32" s="423">
        <v>30</v>
      </c>
      <c r="BG32" s="423">
        <v>49</v>
      </c>
      <c r="BH32" s="423">
        <v>62</v>
      </c>
      <c r="BI32" s="424">
        <v>31</v>
      </c>
      <c r="BJ32" s="101" t="s">
        <v>177</v>
      </c>
    </row>
    <row r="33" spans="1:62" ht="12.75">
      <c r="A33" s="305" t="s">
        <v>179</v>
      </c>
      <c r="B33" s="415"/>
      <c r="C33" s="416"/>
      <c r="D33" s="416"/>
      <c r="E33" s="416"/>
      <c r="F33" s="416">
        <v>15.289</v>
      </c>
      <c r="G33" s="416">
        <v>25.248</v>
      </c>
      <c r="H33" s="416">
        <v>15.799</v>
      </c>
      <c r="I33" s="416">
        <v>13.581</v>
      </c>
      <c r="J33" s="416">
        <v>16</v>
      </c>
      <c r="K33" s="416">
        <v>14</v>
      </c>
      <c r="L33" s="416">
        <v>13</v>
      </c>
      <c r="M33" s="417">
        <v>17</v>
      </c>
      <c r="N33" s="416"/>
      <c r="O33" s="416"/>
      <c r="P33" s="416"/>
      <c r="Q33" s="416"/>
      <c r="R33" s="416">
        <v>16</v>
      </c>
      <c r="S33" s="416">
        <v>24</v>
      </c>
      <c r="T33" s="416">
        <v>17</v>
      </c>
      <c r="U33" s="416">
        <v>17</v>
      </c>
      <c r="V33" s="416">
        <v>18</v>
      </c>
      <c r="W33" s="416">
        <v>14</v>
      </c>
      <c r="X33" s="416">
        <v>14</v>
      </c>
      <c r="Y33" s="416">
        <v>17</v>
      </c>
      <c r="Z33" s="415"/>
      <c r="AA33" s="416"/>
      <c r="AB33" s="416"/>
      <c r="AC33" s="416"/>
      <c r="AD33" s="416">
        <v>11</v>
      </c>
      <c r="AE33" s="416">
        <v>4</v>
      </c>
      <c r="AF33" s="416">
        <v>3</v>
      </c>
      <c r="AG33" s="416">
        <v>2</v>
      </c>
      <c r="AH33" s="416"/>
      <c r="AI33" s="416"/>
      <c r="AJ33" s="416"/>
      <c r="AK33" s="417"/>
      <c r="AL33" s="416"/>
      <c r="AM33" s="416"/>
      <c r="AN33" s="416"/>
      <c r="AO33" s="416"/>
      <c r="AP33" s="416">
        <v>7</v>
      </c>
      <c r="AQ33" s="416">
        <v>4</v>
      </c>
      <c r="AR33" s="416">
        <v>3</v>
      </c>
      <c r="AS33" s="416">
        <v>3</v>
      </c>
      <c r="AT33" s="416"/>
      <c r="AU33" s="416"/>
      <c r="AV33" s="416"/>
      <c r="AW33" s="418"/>
      <c r="AX33" s="419"/>
      <c r="AY33" s="420"/>
      <c r="AZ33" s="420"/>
      <c r="BA33" s="420"/>
      <c r="BB33" s="420"/>
      <c r="BC33" s="416">
        <v>21</v>
      </c>
      <c r="BD33" s="416">
        <v>32</v>
      </c>
      <c r="BE33" s="420">
        <v>98</v>
      </c>
      <c r="BF33" s="420">
        <v>65</v>
      </c>
      <c r="BG33" s="420">
        <v>68</v>
      </c>
      <c r="BH33" s="420">
        <v>60</v>
      </c>
      <c r="BI33" s="421">
        <v>61</v>
      </c>
      <c r="BJ33" s="305" t="s">
        <v>179</v>
      </c>
    </row>
    <row r="34" spans="1:62" ht="12.75">
      <c r="A34" s="101" t="s">
        <v>178</v>
      </c>
      <c r="B34" s="479" t="s">
        <v>200</v>
      </c>
      <c r="C34" s="480" t="s">
        <v>200</v>
      </c>
      <c r="D34" s="480" t="s">
        <v>200</v>
      </c>
      <c r="E34" s="480" t="s">
        <v>200</v>
      </c>
      <c r="F34" s="480" t="s">
        <v>200</v>
      </c>
      <c r="G34" s="480" t="s">
        <v>200</v>
      </c>
      <c r="H34" s="480" t="s">
        <v>200</v>
      </c>
      <c r="I34" s="480" t="s">
        <v>200</v>
      </c>
      <c r="J34" s="480" t="s">
        <v>200</v>
      </c>
      <c r="K34" s="480" t="s">
        <v>200</v>
      </c>
      <c r="L34" s="480" t="s">
        <v>200</v>
      </c>
      <c r="M34" s="492" t="s">
        <v>200</v>
      </c>
      <c r="N34" s="480" t="s">
        <v>200</v>
      </c>
      <c r="O34" s="480" t="s">
        <v>200</v>
      </c>
      <c r="P34" s="480" t="s">
        <v>200</v>
      </c>
      <c r="Q34" s="480" t="s">
        <v>200</v>
      </c>
      <c r="R34" s="480" t="s">
        <v>200</v>
      </c>
      <c r="S34" s="480" t="s">
        <v>200</v>
      </c>
      <c r="T34" s="480" t="s">
        <v>200</v>
      </c>
      <c r="U34" s="480" t="s">
        <v>200</v>
      </c>
      <c r="V34" s="480" t="s">
        <v>200</v>
      </c>
      <c r="W34" s="495" t="s">
        <v>200</v>
      </c>
      <c r="X34" s="495" t="s">
        <v>200</v>
      </c>
      <c r="Y34" s="495" t="s">
        <v>200</v>
      </c>
      <c r="Z34" s="479" t="s">
        <v>200</v>
      </c>
      <c r="AA34" s="480" t="s">
        <v>200</v>
      </c>
      <c r="AB34" s="480" t="s">
        <v>200</v>
      </c>
      <c r="AC34" s="480" t="s">
        <v>200</v>
      </c>
      <c r="AD34" s="480" t="s">
        <v>200</v>
      </c>
      <c r="AE34" s="480" t="s">
        <v>200</v>
      </c>
      <c r="AF34" s="480" t="s">
        <v>200</v>
      </c>
      <c r="AG34" s="480" t="s">
        <v>200</v>
      </c>
      <c r="AH34" s="480" t="s">
        <v>200</v>
      </c>
      <c r="AI34" s="480" t="s">
        <v>200</v>
      </c>
      <c r="AJ34" s="480" t="s">
        <v>200</v>
      </c>
      <c r="AK34" s="492" t="s">
        <v>200</v>
      </c>
      <c r="AL34" s="480" t="s">
        <v>200</v>
      </c>
      <c r="AM34" s="480" t="s">
        <v>200</v>
      </c>
      <c r="AN34" s="480" t="s">
        <v>200</v>
      </c>
      <c r="AO34" s="480" t="s">
        <v>200</v>
      </c>
      <c r="AP34" s="480" t="s">
        <v>200</v>
      </c>
      <c r="AQ34" s="480" t="s">
        <v>200</v>
      </c>
      <c r="AR34" s="480" t="s">
        <v>200</v>
      </c>
      <c r="AS34" s="480" t="s">
        <v>200</v>
      </c>
      <c r="AT34" s="480" t="s">
        <v>200</v>
      </c>
      <c r="AU34" s="480" t="s">
        <v>200</v>
      </c>
      <c r="AV34" s="480" t="s">
        <v>200</v>
      </c>
      <c r="AW34" s="502" t="s">
        <v>200</v>
      </c>
      <c r="AX34" s="479" t="s">
        <v>200</v>
      </c>
      <c r="AY34" s="480" t="s">
        <v>200</v>
      </c>
      <c r="AZ34" s="480" t="s">
        <v>200</v>
      </c>
      <c r="BA34" s="480" t="s">
        <v>200</v>
      </c>
      <c r="BB34" s="480" t="s">
        <v>200</v>
      </c>
      <c r="BC34" s="480" t="s">
        <v>200</v>
      </c>
      <c r="BD34" s="480" t="s">
        <v>200</v>
      </c>
      <c r="BE34" s="480" t="s">
        <v>200</v>
      </c>
      <c r="BF34" s="480" t="s">
        <v>200</v>
      </c>
      <c r="BG34" s="480" t="s">
        <v>200</v>
      </c>
      <c r="BH34" s="480" t="s">
        <v>200</v>
      </c>
      <c r="BI34" s="502" t="s">
        <v>200</v>
      </c>
      <c r="BJ34" s="101" t="s">
        <v>178</v>
      </c>
    </row>
    <row r="35" spans="1:62" ht="12.75">
      <c r="A35" s="305" t="s">
        <v>194</v>
      </c>
      <c r="B35" s="415">
        <v>8431</v>
      </c>
      <c r="C35" s="416">
        <v>8575</v>
      </c>
      <c r="D35" s="416">
        <v>8391</v>
      </c>
      <c r="E35" s="416">
        <v>8244</v>
      </c>
      <c r="F35" s="416">
        <v>8497</v>
      </c>
      <c r="G35" s="416">
        <v>8624</v>
      </c>
      <c r="H35" s="416">
        <v>8969</v>
      </c>
      <c r="I35" s="416">
        <v>9079</v>
      </c>
      <c r="J35" s="416">
        <v>9202</v>
      </c>
      <c r="K35" s="416">
        <v>9309</v>
      </c>
      <c r="L35" s="416">
        <v>9277</v>
      </c>
      <c r="M35" s="417">
        <v>9480</v>
      </c>
      <c r="N35" s="416">
        <v>8374</v>
      </c>
      <c r="O35" s="416">
        <v>8524</v>
      </c>
      <c r="P35" s="416">
        <v>8348</v>
      </c>
      <c r="Q35" s="416">
        <v>8192</v>
      </c>
      <c r="R35" s="416">
        <v>8438</v>
      </c>
      <c r="S35" s="416">
        <v>8559</v>
      </c>
      <c r="T35" s="416">
        <v>8856</v>
      </c>
      <c r="U35" s="416">
        <v>8965</v>
      </c>
      <c r="V35" s="416">
        <v>9059</v>
      </c>
      <c r="W35" s="416">
        <v>9211</v>
      </c>
      <c r="X35" s="416">
        <v>9209</v>
      </c>
      <c r="Y35" s="416">
        <v>9404</v>
      </c>
      <c r="Z35" s="415">
        <v>0</v>
      </c>
      <c r="AA35" s="416">
        <v>6</v>
      </c>
      <c r="AB35" s="416"/>
      <c r="AC35" s="416">
        <v>7</v>
      </c>
      <c r="AD35" s="416">
        <v>20</v>
      </c>
      <c r="AE35" s="416">
        <v>21</v>
      </c>
      <c r="AF35" s="416">
        <v>20</v>
      </c>
      <c r="AG35" s="416">
        <v>15</v>
      </c>
      <c r="AH35" s="416">
        <v>1</v>
      </c>
      <c r="AI35" s="416">
        <v>2</v>
      </c>
      <c r="AJ35" s="416"/>
      <c r="AK35" s="417"/>
      <c r="AL35" s="416">
        <v>0</v>
      </c>
      <c r="AM35" s="416">
        <v>6</v>
      </c>
      <c r="AN35" s="416"/>
      <c r="AO35" s="416">
        <v>7</v>
      </c>
      <c r="AP35" s="416">
        <v>20</v>
      </c>
      <c r="AQ35" s="416">
        <v>22</v>
      </c>
      <c r="AR35" s="416">
        <v>21</v>
      </c>
      <c r="AS35" s="416">
        <v>15</v>
      </c>
      <c r="AT35" s="416">
        <v>2</v>
      </c>
      <c r="AU35" s="416">
        <v>2</v>
      </c>
      <c r="AV35" s="416"/>
      <c r="AW35" s="418"/>
      <c r="AX35" s="415">
        <v>193</v>
      </c>
      <c r="AY35" s="416">
        <v>235</v>
      </c>
      <c r="AZ35" s="416">
        <v>268</v>
      </c>
      <c r="BA35" s="416">
        <v>255</v>
      </c>
      <c r="BB35" s="416">
        <v>344</v>
      </c>
      <c r="BC35" s="416">
        <v>344</v>
      </c>
      <c r="BD35" s="416">
        <v>323</v>
      </c>
      <c r="BE35" s="416">
        <v>364</v>
      </c>
      <c r="BF35" s="416">
        <v>368</v>
      </c>
      <c r="BG35" s="416">
        <v>425</v>
      </c>
      <c r="BH35" s="416">
        <v>420</v>
      </c>
      <c r="BI35" s="418">
        <v>440</v>
      </c>
      <c r="BJ35" s="305" t="s">
        <v>194</v>
      </c>
    </row>
    <row r="36" spans="1:62" ht="12.75">
      <c r="A36" s="101" t="s">
        <v>195</v>
      </c>
      <c r="B36" s="411">
        <v>16881</v>
      </c>
      <c r="C36" s="412">
        <v>16365</v>
      </c>
      <c r="D36" s="412">
        <v>16385</v>
      </c>
      <c r="E36" s="412">
        <v>16572</v>
      </c>
      <c r="F36" s="412">
        <v>16529</v>
      </c>
      <c r="G36" s="412">
        <v>15696</v>
      </c>
      <c r="H36" s="412">
        <v>15310</v>
      </c>
      <c r="I36" s="412">
        <v>15255</v>
      </c>
      <c r="J36" s="412">
        <v>14892</v>
      </c>
      <c r="K36" s="412">
        <v>14701</v>
      </c>
      <c r="L36" s="412">
        <v>14791</v>
      </c>
      <c r="M36" s="413">
        <v>14890</v>
      </c>
      <c r="N36" s="412">
        <v>16424</v>
      </c>
      <c r="O36" s="412">
        <v>16225</v>
      </c>
      <c r="P36" s="412">
        <v>15927</v>
      </c>
      <c r="Q36" s="412">
        <v>16075</v>
      </c>
      <c r="R36" s="412">
        <v>16176</v>
      </c>
      <c r="S36" s="412">
        <v>15304</v>
      </c>
      <c r="T36" s="412">
        <v>14809</v>
      </c>
      <c r="U36" s="412">
        <v>14779</v>
      </c>
      <c r="V36" s="412">
        <v>14483</v>
      </c>
      <c r="W36" s="412">
        <v>14382</v>
      </c>
      <c r="X36" s="412">
        <v>14379</v>
      </c>
      <c r="Y36" s="412">
        <v>14467</v>
      </c>
      <c r="Z36" s="411">
        <v>11</v>
      </c>
      <c r="AA36" s="412">
        <v>14</v>
      </c>
      <c r="AB36" s="412">
        <v>14</v>
      </c>
      <c r="AC36" s="412">
        <v>9</v>
      </c>
      <c r="AD36" s="412">
        <v>22</v>
      </c>
      <c r="AE36" s="412">
        <v>52</v>
      </c>
      <c r="AF36" s="412">
        <v>36</v>
      </c>
      <c r="AG36" s="412">
        <v>44</v>
      </c>
      <c r="AH36" s="412">
        <v>48</v>
      </c>
      <c r="AI36" s="412">
        <v>42</v>
      </c>
      <c r="AJ36" s="412">
        <v>42</v>
      </c>
      <c r="AK36" s="413">
        <v>95</v>
      </c>
      <c r="AL36" s="412">
        <v>2</v>
      </c>
      <c r="AM36" s="412">
        <v>12</v>
      </c>
      <c r="AN36" s="412">
        <v>8</v>
      </c>
      <c r="AO36" s="412">
        <v>6</v>
      </c>
      <c r="AP36" s="412">
        <v>17</v>
      </c>
      <c r="AQ36" s="412">
        <v>14</v>
      </c>
      <c r="AR36" s="412">
        <v>30</v>
      </c>
      <c r="AS36" s="412">
        <v>15</v>
      </c>
      <c r="AT36" s="412">
        <v>49</v>
      </c>
      <c r="AU36" s="412">
        <v>21</v>
      </c>
      <c r="AV36" s="412">
        <v>29</v>
      </c>
      <c r="AW36" s="414">
        <v>49</v>
      </c>
      <c r="AX36" s="411">
        <v>235</v>
      </c>
      <c r="AY36" s="412">
        <v>344</v>
      </c>
      <c r="AZ36" s="412">
        <v>357</v>
      </c>
      <c r="BA36" s="412">
        <v>402</v>
      </c>
      <c r="BB36" s="412">
        <v>430</v>
      </c>
      <c r="BC36" s="412">
        <v>497</v>
      </c>
      <c r="BD36" s="412">
        <v>471</v>
      </c>
      <c r="BE36" s="412">
        <v>499</v>
      </c>
      <c r="BF36" s="412">
        <v>524</v>
      </c>
      <c r="BG36" s="412">
        <v>527</v>
      </c>
      <c r="BH36" s="412">
        <v>586</v>
      </c>
      <c r="BI36" s="414">
        <v>559</v>
      </c>
      <c r="BJ36" s="101" t="s">
        <v>195</v>
      </c>
    </row>
    <row r="37" spans="1:62" ht="12.75">
      <c r="A37" s="306" t="s">
        <v>184</v>
      </c>
      <c r="B37" s="425">
        <v>15994</v>
      </c>
      <c r="C37" s="426">
        <v>14575</v>
      </c>
      <c r="D37" s="426">
        <v>14359</v>
      </c>
      <c r="E37" s="426">
        <v>14594</v>
      </c>
      <c r="F37" s="426">
        <v>13953</v>
      </c>
      <c r="G37" s="426">
        <v>13377</v>
      </c>
      <c r="H37" s="426">
        <v>13599</v>
      </c>
      <c r="I37" s="426">
        <v>13129</v>
      </c>
      <c r="J37" s="426">
        <v>12259</v>
      </c>
      <c r="K37" s="426">
        <v>12696</v>
      </c>
      <c r="L37" s="426">
        <v>13086</v>
      </c>
      <c r="M37" s="427">
        <v>12876</v>
      </c>
      <c r="N37" s="426">
        <v>16037</v>
      </c>
      <c r="O37" s="426">
        <v>14646</v>
      </c>
      <c r="P37" s="426">
        <v>14507</v>
      </c>
      <c r="Q37" s="426">
        <v>14739</v>
      </c>
      <c r="R37" s="426">
        <v>14188</v>
      </c>
      <c r="S37" s="426">
        <v>13502</v>
      </c>
      <c r="T37" s="426">
        <v>13614</v>
      </c>
      <c r="U37" s="426">
        <v>13198</v>
      </c>
      <c r="V37" s="426">
        <v>12382</v>
      </c>
      <c r="W37" s="426">
        <v>12870</v>
      </c>
      <c r="X37" s="426">
        <v>13273</v>
      </c>
      <c r="Y37" s="426">
        <v>12978</v>
      </c>
      <c r="Z37" s="425">
        <v>401</v>
      </c>
      <c r="AA37" s="426">
        <v>487</v>
      </c>
      <c r="AB37" s="426">
        <v>534</v>
      </c>
      <c r="AC37" s="426">
        <v>562</v>
      </c>
      <c r="AD37" s="426">
        <v>705</v>
      </c>
      <c r="AE37" s="426">
        <v>691</v>
      </c>
      <c r="AF37" s="426">
        <v>796</v>
      </c>
      <c r="AG37" s="426">
        <v>834</v>
      </c>
      <c r="AH37" s="426">
        <v>925</v>
      </c>
      <c r="AI37" s="426">
        <v>948</v>
      </c>
      <c r="AJ37" s="426">
        <v>878</v>
      </c>
      <c r="AK37" s="427">
        <v>969</v>
      </c>
      <c r="AL37" s="426">
        <v>405</v>
      </c>
      <c r="AM37" s="426">
        <v>499</v>
      </c>
      <c r="AN37" s="426">
        <v>530</v>
      </c>
      <c r="AO37" s="426">
        <v>569</v>
      </c>
      <c r="AP37" s="426">
        <v>709</v>
      </c>
      <c r="AQ37" s="426">
        <v>710</v>
      </c>
      <c r="AR37" s="426">
        <v>816</v>
      </c>
      <c r="AS37" s="426">
        <v>841</v>
      </c>
      <c r="AT37" s="426">
        <v>951</v>
      </c>
      <c r="AU37" s="426">
        <v>958</v>
      </c>
      <c r="AV37" s="426">
        <v>898</v>
      </c>
      <c r="AW37" s="499">
        <v>982</v>
      </c>
      <c r="AX37" s="428"/>
      <c r="AY37" s="429"/>
      <c r="AZ37" s="429"/>
      <c r="BA37" s="429"/>
      <c r="BB37" s="429"/>
      <c r="BC37" s="429"/>
      <c r="BD37" s="429"/>
      <c r="BE37" s="429"/>
      <c r="BF37" s="429"/>
      <c r="BG37" s="429"/>
      <c r="BH37" s="429"/>
      <c r="BI37" s="430"/>
      <c r="BJ37" s="306" t="s">
        <v>184</v>
      </c>
    </row>
    <row r="38" spans="1:62" ht="12.75">
      <c r="A38" s="101" t="s">
        <v>167</v>
      </c>
      <c r="B38" s="411"/>
      <c r="C38" s="412"/>
      <c r="D38" s="412"/>
      <c r="E38" s="412"/>
      <c r="F38" s="412"/>
      <c r="G38" s="412"/>
      <c r="H38" s="412"/>
      <c r="I38" s="412"/>
      <c r="J38" s="412"/>
      <c r="K38" s="412"/>
      <c r="L38" s="412"/>
      <c r="M38" s="413">
        <v>369</v>
      </c>
      <c r="N38" s="412"/>
      <c r="O38" s="412"/>
      <c r="P38" s="412"/>
      <c r="Q38" s="412"/>
      <c r="R38" s="412"/>
      <c r="S38" s="412"/>
      <c r="T38" s="412"/>
      <c r="U38" s="412"/>
      <c r="V38" s="412"/>
      <c r="W38" s="412"/>
      <c r="X38" s="412"/>
      <c r="Y38" s="412">
        <v>368</v>
      </c>
      <c r="Z38" s="411"/>
      <c r="AA38" s="412"/>
      <c r="AB38" s="412"/>
      <c r="AC38" s="412"/>
      <c r="AD38" s="412"/>
      <c r="AE38" s="412"/>
      <c r="AF38" s="412"/>
      <c r="AG38" s="412"/>
      <c r="AH38" s="412"/>
      <c r="AI38" s="412"/>
      <c r="AJ38" s="412"/>
      <c r="AK38" s="413"/>
      <c r="AL38" s="412"/>
      <c r="AM38" s="412"/>
      <c r="AN38" s="412"/>
      <c r="AO38" s="412"/>
      <c r="AP38" s="412"/>
      <c r="AQ38" s="412"/>
      <c r="AR38" s="412"/>
      <c r="AS38" s="412"/>
      <c r="AT38" s="412"/>
      <c r="AU38" s="412"/>
      <c r="AV38" s="412"/>
      <c r="AW38" s="414"/>
      <c r="AX38" s="411"/>
      <c r="AY38" s="412"/>
      <c r="AZ38" s="412"/>
      <c r="BA38" s="412"/>
      <c r="BB38" s="412"/>
      <c r="BC38" s="412"/>
      <c r="BD38" s="412"/>
      <c r="BE38" s="412"/>
      <c r="BF38" s="412"/>
      <c r="BG38" s="412"/>
      <c r="BH38" s="412"/>
      <c r="BI38" s="414">
        <v>262</v>
      </c>
      <c r="BJ38" s="101" t="s">
        <v>167</v>
      </c>
    </row>
    <row r="39" spans="1:62" ht="15" customHeight="1">
      <c r="A39" s="160" t="s">
        <v>196</v>
      </c>
      <c r="B39" s="425">
        <v>2716</v>
      </c>
      <c r="C39" s="426">
        <v>3029</v>
      </c>
      <c r="D39" s="426">
        <v>2941</v>
      </c>
      <c r="E39" s="426">
        <v>2938</v>
      </c>
      <c r="F39" s="426">
        <v>2820</v>
      </c>
      <c r="G39" s="426">
        <v>2680</v>
      </c>
      <c r="H39" s="426">
        <v>2705</v>
      </c>
      <c r="I39" s="426">
        <v>2691</v>
      </c>
      <c r="J39" s="426">
        <v>2736</v>
      </c>
      <c r="K39" s="426">
        <v>4071</v>
      </c>
      <c r="L39" s="426">
        <v>4095</v>
      </c>
      <c r="M39" s="427">
        <v>3941</v>
      </c>
      <c r="N39" s="426">
        <v>3060.627</v>
      </c>
      <c r="O39" s="426">
        <v>3430.684</v>
      </c>
      <c r="P39" s="426">
        <v>3291.636</v>
      </c>
      <c r="Q39" s="426">
        <v>3334.399</v>
      </c>
      <c r="R39" s="426">
        <v>3313</v>
      </c>
      <c r="S39" s="426">
        <v>2953</v>
      </c>
      <c r="T39" s="426">
        <v>3019</v>
      </c>
      <c r="U39" s="426">
        <v>3085</v>
      </c>
      <c r="V39" s="426">
        <v>3027</v>
      </c>
      <c r="W39" s="426">
        <v>3721</v>
      </c>
      <c r="X39" s="426">
        <v>3691</v>
      </c>
      <c r="Y39" s="426">
        <v>3290</v>
      </c>
      <c r="Z39" s="425">
        <v>6</v>
      </c>
      <c r="AA39" s="426">
        <v>117</v>
      </c>
      <c r="AB39" s="426">
        <v>39</v>
      </c>
      <c r="AC39" s="426">
        <v>91</v>
      </c>
      <c r="AD39" s="426">
        <v>62</v>
      </c>
      <c r="AE39" s="426">
        <v>76</v>
      </c>
      <c r="AF39" s="426">
        <v>130</v>
      </c>
      <c r="AG39" s="426">
        <v>203</v>
      </c>
      <c r="AH39" s="426">
        <v>208</v>
      </c>
      <c r="AI39" s="426">
        <v>103</v>
      </c>
      <c r="AJ39" s="426">
        <v>112</v>
      </c>
      <c r="AK39" s="427">
        <v>74</v>
      </c>
      <c r="AL39" s="426">
        <v>4</v>
      </c>
      <c r="AM39" s="426">
        <v>87</v>
      </c>
      <c r="AN39" s="426">
        <v>8</v>
      </c>
      <c r="AO39" s="426">
        <v>84</v>
      </c>
      <c r="AP39" s="426">
        <v>13</v>
      </c>
      <c r="AQ39" s="426">
        <v>19</v>
      </c>
      <c r="AR39" s="426">
        <v>21</v>
      </c>
      <c r="AS39" s="426">
        <v>151</v>
      </c>
      <c r="AT39" s="426">
        <v>32</v>
      </c>
      <c r="AU39" s="426">
        <v>4</v>
      </c>
      <c r="AV39" s="426">
        <v>10</v>
      </c>
      <c r="AW39" s="431">
        <v>5</v>
      </c>
      <c r="AX39" s="425">
        <v>438</v>
      </c>
      <c r="AY39" s="426">
        <v>528</v>
      </c>
      <c r="AZ39" s="426">
        <v>607</v>
      </c>
      <c r="BA39" s="426">
        <v>569</v>
      </c>
      <c r="BB39" s="426">
        <v>770</v>
      </c>
      <c r="BC39" s="426">
        <v>877</v>
      </c>
      <c r="BD39" s="426">
        <v>800</v>
      </c>
      <c r="BE39" s="426">
        <v>814</v>
      </c>
      <c r="BF39" s="426">
        <v>986</v>
      </c>
      <c r="BG39" s="426">
        <v>639</v>
      </c>
      <c r="BH39" s="426">
        <v>612</v>
      </c>
      <c r="BI39" s="431">
        <v>538</v>
      </c>
      <c r="BJ39" s="160" t="s">
        <v>196</v>
      </c>
    </row>
    <row r="40" spans="1:62" ht="15" customHeight="1">
      <c r="A40" s="695" t="s">
        <v>593</v>
      </c>
      <c r="B40" s="696"/>
      <c r="C40" s="696"/>
      <c r="D40" s="696"/>
      <c r="E40" s="696"/>
      <c r="F40" s="696"/>
      <c r="G40" s="696"/>
      <c r="H40" s="696"/>
      <c r="I40" s="696"/>
      <c r="J40" s="696">
        <v>173</v>
      </c>
      <c r="K40" s="696">
        <v>107</v>
      </c>
      <c r="L40" s="696">
        <v>52</v>
      </c>
      <c r="M40" s="696">
        <v>48</v>
      </c>
      <c r="N40" s="697"/>
      <c r="O40" s="696"/>
      <c r="P40" s="696"/>
      <c r="Q40" s="696"/>
      <c r="R40" s="696"/>
      <c r="S40" s="696"/>
      <c r="T40" s="696"/>
      <c r="U40" s="696"/>
      <c r="V40" s="696">
        <v>146</v>
      </c>
      <c r="W40" s="696">
        <v>77</v>
      </c>
      <c r="X40" s="696">
        <v>56</v>
      </c>
      <c r="Y40" s="696">
        <v>51</v>
      </c>
      <c r="Z40" s="698"/>
      <c r="AA40" s="696"/>
      <c r="AB40" s="696"/>
      <c r="AC40" s="696"/>
      <c r="AD40" s="696"/>
      <c r="AE40" s="696"/>
      <c r="AF40" s="696"/>
      <c r="AG40" s="696"/>
      <c r="AH40" s="696"/>
      <c r="AI40" s="696"/>
      <c r="AJ40" s="696"/>
      <c r="AK40" s="699"/>
      <c r="AL40" s="696"/>
      <c r="AM40" s="696"/>
      <c r="AN40" s="696"/>
      <c r="AO40" s="696"/>
      <c r="AP40" s="696"/>
      <c r="AQ40" s="696"/>
      <c r="AR40" s="696"/>
      <c r="AS40" s="696"/>
      <c r="AT40" s="696"/>
      <c r="AU40" s="696"/>
      <c r="AV40" s="696"/>
      <c r="AW40" s="700"/>
      <c r="AX40" s="698"/>
      <c r="AY40" s="696"/>
      <c r="AZ40" s="696"/>
      <c r="BA40" s="696"/>
      <c r="BB40" s="696"/>
      <c r="BC40" s="696"/>
      <c r="BD40" s="696"/>
      <c r="BE40" s="696"/>
      <c r="BF40" s="696"/>
      <c r="BG40" s="696"/>
      <c r="BH40" s="696"/>
      <c r="BI40" s="696"/>
      <c r="BJ40" s="695" t="s">
        <v>593</v>
      </c>
    </row>
    <row r="41" spans="1:62" ht="15" customHeight="1">
      <c r="A41" s="306" t="s">
        <v>180</v>
      </c>
      <c r="B41" s="426"/>
      <c r="C41" s="426"/>
      <c r="D41" s="426"/>
      <c r="E41" s="426"/>
      <c r="F41" s="426">
        <v>645</v>
      </c>
      <c r="G41" s="426">
        <v>599</v>
      </c>
      <c r="H41" s="426">
        <v>689</v>
      </c>
      <c r="I41" s="426">
        <v>749</v>
      </c>
      <c r="J41" s="426">
        <v>726</v>
      </c>
      <c r="K41" s="426">
        <v>789</v>
      </c>
      <c r="L41" s="426">
        <v>859</v>
      </c>
      <c r="M41" s="426">
        <v>897</v>
      </c>
      <c r="N41" s="694"/>
      <c r="O41" s="426"/>
      <c r="P41" s="426"/>
      <c r="Q41" s="426"/>
      <c r="R41" s="426">
        <v>656</v>
      </c>
      <c r="S41" s="426">
        <v>650</v>
      </c>
      <c r="T41" s="426">
        <v>611</v>
      </c>
      <c r="U41" s="426">
        <v>697</v>
      </c>
      <c r="V41" s="426">
        <v>726</v>
      </c>
      <c r="W41" s="426">
        <v>790</v>
      </c>
      <c r="X41" s="426">
        <v>821</v>
      </c>
      <c r="Y41" s="426">
        <v>809</v>
      </c>
      <c r="Z41" s="425"/>
      <c r="AA41" s="426"/>
      <c r="AB41" s="426"/>
      <c r="AC41" s="426"/>
      <c r="AD41" s="426">
        <v>79</v>
      </c>
      <c r="AE41" s="426">
        <v>61</v>
      </c>
      <c r="AF41" s="426">
        <v>126</v>
      </c>
      <c r="AG41" s="426">
        <v>194</v>
      </c>
      <c r="AH41" s="426">
        <v>184</v>
      </c>
      <c r="AI41" s="426">
        <v>230</v>
      </c>
      <c r="AJ41" s="426">
        <v>228</v>
      </c>
      <c r="AK41" s="427">
        <v>254</v>
      </c>
      <c r="AL41" s="426"/>
      <c r="AM41" s="426"/>
      <c r="AN41" s="426"/>
      <c r="AO41" s="426"/>
      <c r="AP41" s="426">
        <v>118</v>
      </c>
      <c r="AQ41" s="426">
        <v>76</v>
      </c>
      <c r="AR41" s="426">
        <v>151</v>
      </c>
      <c r="AS41" s="426">
        <v>202</v>
      </c>
      <c r="AT41" s="426">
        <v>193</v>
      </c>
      <c r="AU41" s="426">
        <v>248</v>
      </c>
      <c r="AV41" s="426">
        <v>242</v>
      </c>
      <c r="AW41" s="499">
        <v>272</v>
      </c>
      <c r="AX41" s="425"/>
      <c r="AY41" s="426"/>
      <c r="AZ41" s="426"/>
      <c r="BA41" s="426"/>
      <c r="BB41" s="426"/>
      <c r="BC41" s="426"/>
      <c r="BD41" s="426"/>
      <c r="BE41" s="426"/>
      <c r="BF41" s="426"/>
      <c r="BG41" s="426"/>
      <c r="BH41" s="426"/>
      <c r="BI41" s="426"/>
      <c r="BJ41" s="306" t="s">
        <v>180</v>
      </c>
    </row>
    <row r="42" spans="1:13" ht="12.75" customHeight="1">
      <c r="A42" s="4" t="s">
        <v>326</v>
      </c>
      <c r="B42" s="68"/>
      <c r="C42" s="68"/>
      <c r="D42" s="68"/>
      <c r="E42" s="68"/>
      <c r="F42" s="68"/>
      <c r="G42" s="68"/>
      <c r="H42" s="68"/>
      <c r="I42" s="68"/>
      <c r="J42" s="68"/>
      <c r="K42" s="68"/>
      <c r="L42" s="68"/>
      <c r="M42" s="68"/>
    </row>
  </sheetData>
  <sheetProtection/>
  <mergeCells count="11">
    <mergeCell ref="AX3:BI4"/>
    <mergeCell ref="AX5:BI5"/>
    <mergeCell ref="AL5:AW5"/>
    <mergeCell ref="Z5:AK5"/>
    <mergeCell ref="N5:Y5"/>
    <mergeCell ref="B5:M5"/>
    <mergeCell ref="A2:BJ2"/>
    <mergeCell ref="B3:Y3"/>
    <mergeCell ref="B4:Y4"/>
    <mergeCell ref="Z3:AW3"/>
    <mergeCell ref="Z4:AW4"/>
  </mergeCells>
  <printOptions horizontalCentered="1"/>
  <pageMargins left="0.6692913385826772" right="0.2755905511811024" top="0.5118110236220472" bottom="0.2755905511811024"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MOVE A3</cp:lastModifiedBy>
  <cp:lastPrinted>2017-07-12T16:09:36Z</cp:lastPrinted>
  <dcterms:created xsi:type="dcterms:W3CDTF">2003-09-05T14:33:05Z</dcterms:created>
  <dcterms:modified xsi:type="dcterms:W3CDTF">2017-09-13T10:36:22Z</dcterms:modified>
  <cp:category/>
  <cp:version/>
  <cp:contentType/>
  <cp:contentStatus/>
</cp:coreProperties>
</file>