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71" yWindow="65221" windowWidth="8640" windowHeight="10185" tabRatio="882" activeTab="0"/>
  </bookViews>
  <sheets>
    <sheet name="T3.5" sheetId="1" r:id="rId1"/>
    <sheet name="motorway" sheetId="2" r:id="rId2"/>
    <sheet name="length_road" sheetId="3" r:id="rId3"/>
    <sheet name="rail_length" sheetId="4" r:id="rId4"/>
    <sheet name="rail_hs" sheetId="5" r:id="rId5"/>
    <sheet name="rail_gauge" sheetId="6" r:id="rId6"/>
    <sheet name="airports" sheetId="7" r:id="rId7"/>
    <sheet name="length_iww" sheetId="8" r:id="rId8"/>
    <sheet name="length_oil" sheetId="9" r:id="rId9"/>
  </sheets>
  <definedNames>
    <definedName name="A" localSheetId="0">'T3.5'!$A$65497</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6">'airports'!$B$1:$I$42</definedName>
    <definedName name="_xlnm.Print_Area" localSheetId="7">'length_iww'!$B$1:$S$47</definedName>
    <definedName name="_xlnm.Print_Area" localSheetId="8">'length_oil'!$B$1:$W$46</definedName>
    <definedName name="_xlnm.Print_Area" localSheetId="2">'length_road'!$B$1:$G$47</definedName>
    <definedName name="_xlnm.Print_Area" localSheetId="1">'motorway'!$B$1:$W$46</definedName>
    <definedName name="_xlnm.Print_Area" localSheetId="5">'rail_gauge'!$B$1:$G$47</definedName>
    <definedName name="_xlnm.Print_Area" localSheetId="4">'rail_hs'!$B$1:$J$56</definedName>
    <definedName name="_xlnm.Print_Area" localSheetId="3">'rail_length'!$B$1:$W$45</definedName>
    <definedName name="_xlnm.Print_Area" localSheetId="0">'T3.5'!$A$1:$E$23</definedName>
    <definedName name="Z_534C28F4_E90D_11D3_A4B3_0050041AE0D6_.wvu.PrintArea" localSheetId="2" hidden="1">'length_road'!$B$1:$F$28</definedName>
  </definedNames>
  <calcPr fullCalcOnLoad="1"/>
</workbook>
</file>

<file path=xl/sharedStrings.xml><?xml version="1.0" encoding="utf-8"?>
<sst xmlns="http://schemas.openxmlformats.org/spreadsheetml/2006/main" count="1191" uniqueCount="160">
  <si>
    <t>Notes:</t>
  </si>
  <si>
    <t>MK</t>
  </si>
  <si>
    <t>km at end of year</t>
  </si>
  <si>
    <t>High-speed lines currently under construction</t>
  </si>
  <si>
    <t xml:space="preserve"> 50   Hz</t>
  </si>
  <si>
    <t>km</t>
  </si>
  <si>
    <t>LINE</t>
  </si>
  <si>
    <t>Length</t>
  </si>
  <si>
    <t xml:space="preserve">km </t>
  </si>
  <si>
    <t>Railways : Main Railway Gauge</t>
  </si>
  <si>
    <t>and Electric Current Used</t>
  </si>
  <si>
    <t>Track Gauge</t>
  </si>
  <si>
    <t>Electric current</t>
  </si>
  <si>
    <t>mm</t>
  </si>
  <si>
    <t>dc volts</t>
  </si>
  <si>
    <t>ac volts</t>
  </si>
  <si>
    <t>800-1200</t>
  </si>
  <si>
    <t>(contact rail)</t>
  </si>
  <si>
    <t>ES*</t>
  </si>
  <si>
    <t>750-850</t>
  </si>
  <si>
    <t>(N-IRL)</t>
  </si>
  <si>
    <t xml:space="preserve">Road : Length of Motorways  </t>
  </si>
  <si>
    <t>(at end of year)</t>
  </si>
  <si>
    <t>Road : Length of Road Network</t>
  </si>
  <si>
    <t xml:space="preserve"> Pipelines</t>
  </si>
  <si>
    <t>Length of oil pipelines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</si>
  <si>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</si>
  <si>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</si>
  <si>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</si>
  <si>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</si>
  <si>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</si>
  <si>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</si>
  <si>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</si>
  <si>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</si>
  <si>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</si>
  <si>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</si>
  <si>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</si>
  <si>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</si>
  <si>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</si>
  <si>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</si>
  <si>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</si>
  <si>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</si>
  <si>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</si>
  <si>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</si>
  <si>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</si>
  <si>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</si>
  <si>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</si>
  <si>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</si>
  <si>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</si>
  <si>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</si>
  <si>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</si>
  <si>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</si>
  <si>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</si>
  <si>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</si>
  <si>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</si>
  <si>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</si>
  <si>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</si>
  <si>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</si>
  <si>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 xml:space="preserve"> </t>
  </si>
  <si>
    <t>%</t>
  </si>
  <si>
    <t>-</t>
  </si>
  <si>
    <t>3.5.1</t>
  </si>
  <si>
    <t>3.5.2</t>
  </si>
  <si>
    <t>3.5.3</t>
  </si>
  <si>
    <t>3.5.4</t>
  </si>
  <si>
    <t>3.5.5</t>
  </si>
  <si>
    <t>3.5.6</t>
  </si>
  <si>
    <t>HR</t>
  </si>
  <si>
    <t>3.5.7</t>
  </si>
  <si>
    <t>3.5.8</t>
  </si>
  <si>
    <t>Railways : High Speed Rail Network</t>
  </si>
  <si>
    <t xml:space="preserve">- </t>
  </si>
  <si>
    <t>Air : Number of Airports</t>
  </si>
  <si>
    <t>more than 10 million</t>
  </si>
  <si>
    <t>5 to 10  million</t>
  </si>
  <si>
    <t>1 to 5 million</t>
  </si>
  <si>
    <t>100,000 to 500,000</t>
  </si>
  <si>
    <t>15,000 to 100,000</t>
  </si>
  <si>
    <t xml:space="preserve"> 16.7Hz</t>
  </si>
  <si>
    <t xml:space="preserve"> 50  HZ</t>
  </si>
  <si>
    <t>EU27</t>
  </si>
  <si>
    <t>500,000 to 1 million</t>
  </si>
  <si>
    <t>Chapter 3.5  :</t>
  </si>
  <si>
    <t>Infrastructure</t>
  </si>
  <si>
    <t>Motorways</t>
  </si>
  <si>
    <t>EUROPEAN UNION</t>
  </si>
  <si>
    <t>European Commission</t>
  </si>
  <si>
    <t>Directorate-General for Energy and Transport</t>
  </si>
  <si>
    <t>ENERGY AND TRANSPORT IN FIGURES</t>
  </si>
  <si>
    <r>
      <t xml:space="preserve">in co-operation with </t>
    </r>
    <r>
      <rPr>
        <b/>
        <sz val="10"/>
        <rFont val="Arial"/>
        <family val="2"/>
      </rPr>
      <t>Eurostat</t>
    </r>
  </si>
  <si>
    <t xml:space="preserve">Inland Waterways : Length In Use  </t>
  </si>
  <si>
    <t xml:space="preserve">Navigable canals, rivers and lakes regularly used for transport </t>
  </si>
  <si>
    <t>Part 3  :  TRANSPORT</t>
  </si>
  <si>
    <t>Road: Length of Road Network</t>
  </si>
  <si>
    <t>Railways : Length of Lines in Use</t>
  </si>
  <si>
    <t>EU</t>
  </si>
  <si>
    <r>
      <t>Note</t>
    </r>
    <r>
      <rPr>
        <sz val="8"/>
        <rFont val="Arial"/>
        <family val="2"/>
      </rPr>
      <t>: Length of lines or of sections of lines on which trains can go faster than 250 km/h at some point during the journey.</t>
    </r>
  </si>
  <si>
    <t>Length of lines</t>
  </si>
  <si>
    <t>Main or national roads</t>
  </si>
  <si>
    <t>Secondary or regional roads</t>
  </si>
  <si>
    <t>Other roads*</t>
  </si>
  <si>
    <t>Air: Number of Airports by Number of Passengers Carried</t>
  </si>
  <si>
    <t>of which: Electrified</t>
  </si>
  <si>
    <t>EU12</t>
  </si>
  <si>
    <r>
      <t>Notes:</t>
    </r>
  </si>
  <si>
    <t xml:space="preserve">"Other roads" sometimes includes roads without a hard surface. </t>
  </si>
  <si>
    <t xml:space="preserve">*: the definition of road types varies from country to country, the data are therefore not comparable. </t>
  </si>
  <si>
    <t>Road: Length of Motorways</t>
  </si>
  <si>
    <t>Railways: Length of Lines in Use</t>
  </si>
  <si>
    <t>Railways: High Speed Rail Network</t>
  </si>
  <si>
    <t>Railways: Main Railway Gauge and Electric Current Used</t>
  </si>
  <si>
    <t xml:space="preserve">Inland Waterways: Length in Use </t>
  </si>
  <si>
    <t>Pipelines: Length of Oil Pipelines</t>
  </si>
  <si>
    <t>Start of operation</t>
  </si>
  <si>
    <r>
      <t>UK</t>
    </r>
    <r>
      <rPr>
        <sz val="8"/>
        <rFont val="Arial"/>
        <family val="2"/>
      </rPr>
      <t>: (N-IRL): Northern Ireland</t>
    </r>
  </si>
  <si>
    <r>
      <t xml:space="preserve">* </t>
    </r>
    <r>
      <rPr>
        <b/>
        <sz val="8"/>
        <rFont val="Arial"/>
        <family val="2"/>
      </rPr>
      <t>ES</t>
    </r>
    <r>
      <rPr>
        <sz val="8"/>
        <rFont val="Arial"/>
        <family val="2"/>
      </rPr>
      <t>: new lines have a gauge of 1435 mm and an electric current of 25000 volts, 50Hz</t>
    </r>
  </si>
  <si>
    <r>
      <t>Note</t>
    </r>
    <r>
      <rPr>
        <sz val="8"/>
        <rFont val="Arial"/>
        <family val="2"/>
      </rPr>
      <t>: The length indicated above is the length of the line under construction and not necessarily the distance between the places named.</t>
    </r>
  </si>
  <si>
    <r>
      <t>Notes</t>
    </r>
    <r>
      <rPr>
        <sz val="8"/>
        <rFont val="Arial"/>
        <family val="2"/>
      </rPr>
      <t xml:space="preserve">: 1435 mm = standard gauge </t>
    </r>
  </si>
  <si>
    <r>
      <t>Source</t>
    </r>
    <r>
      <rPr>
        <sz val="8"/>
        <rFont val="Arial"/>
        <family val="2"/>
      </rPr>
      <t>: Eurostat, International Road Federation, United Nations Economic Commission for Europe, national statistics, estimates (</t>
    </r>
    <r>
      <rPr>
        <i/>
        <sz val="8"/>
        <rFont val="Arial"/>
        <family val="2"/>
      </rPr>
      <t>in italics</t>
    </r>
    <r>
      <rPr>
        <sz val="8"/>
        <rFont val="Arial"/>
        <family val="2"/>
      </rPr>
      <t xml:space="preserve">) </t>
    </r>
  </si>
  <si>
    <r>
      <t>Source</t>
    </r>
    <r>
      <rPr>
        <sz val="8"/>
        <rFont val="Arial"/>
        <family val="2"/>
      </rPr>
      <t>:  International Road Federation, national statistics</t>
    </r>
  </si>
  <si>
    <r>
      <t>Source</t>
    </r>
    <r>
      <rPr>
        <sz val="8"/>
        <rFont val="Arial"/>
        <family val="2"/>
      </rPr>
      <t>: Union Internationale des Chemins de Fer, national statistics, Eurostat</t>
    </r>
  </si>
  <si>
    <r>
      <t>Source</t>
    </r>
    <r>
      <rPr>
        <sz val="8"/>
        <rFont val="Arial"/>
        <family val="2"/>
      </rPr>
      <t>:</t>
    </r>
    <r>
      <rPr>
        <b/>
        <sz val="8"/>
        <rFont val="Arial"/>
        <family val="2"/>
      </rPr>
      <t xml:space="preserve"> </t>
    </r>
    <r>
      <rPr>
        <sz val="8"/>
        <rFont val="Arial"/>
        <family val="2"/>
      </rPr>
      <t>Union Internationale des Chemins de Fer, railway companies</t>
    </r>
  </si>
  <si>
    <r>
      <t>Source</t>
    </r>
    <r>
      <rPr>
        <sz val="8"/>
        <rFont val="Arial"/>
        <family val="2"/>
      </rPr>
      <t>: Eurostat, national sources</t>
    </r>
  </si>
  <si>
    <r>
      <t>Source</t>
    </r>
    <r>
      <rPr>
        <sz val="8"/>
        <rFont val="Arial"/>
        <family val="2"/>
      </rPr>
      <t xml:space="preserve">: Eurostat, national statistics, estimates </t>
    </r>
    <r>
      <rPr>
        <i/>
        <sz val="8"/>
        <rFont val="Arial"/>
        <family val="2"/>
      </rPr>
      <t>(in italics)</t>
    </r>
  </si>
  <si>
    <r>
      <t>CS:</t>
    </r>
    <r>
      <rPr>
        <sz val="8"/>
        <rFont val="Arial"/>
        <family val="2"/>
      </rPr>
      <t xml:space="preserve"> 1970=</t>
    </r>
    <r>
      <rPr>
        <i/>
        <sz val="8"/>
        <rFont val="Arial"/>
        <family val="2"/>
      </rPr>
      <t>1090</t>
    </r>
    <r>
      <rPr>
        <sz val="8"/>
        <rFont val="Arial"/>
        <family val="2"/>
      </rPr>
      <t>,  1980=</t>
    </r>
    <r>
      <rPr>
        <i/>
        <sz val="8"/>
        <rFont val="Arial"/>
        <family val="2"/>
      </rPr>
      <t>1090</t>
    </r>
    <r>
      <rPr>
        <sz val="8"/>
        <rFont val="Arial"/>
        <family val="2"/>
      </rPr>
      <t>,  1990=</t>
    </r>
    <r>
      <rPr>
        <i/>
        <sz val="8"/>
        <rFont val="Arial"/>
        <family val="2"/>
      </rPr>
      <t>1090</t>
    </r>
    <r>
      <rPr>
        <sz val="8"/>
        <rFont val="Arial"/>
        <family val="2"/>
      </rPr>
      <t>,  1991=</t>
    </r>
    <r>
      <rPr>
        <i/>
        <sz val="8"/>
        <rFont val="Arial"/>
        <family val="2"/>
      </rPr>
      <t>1090</t>
    </r>
    <r>
      <rPr>
        <sz val="8"/>
        <rFont val="Arial"/>
        <family val="2"/>
      </rPr>
      <t>,  1992=</t>
    </r>
    <r>
      <rPr>
        <i/>
        <sz val="8"/>
        <rFont val="Arial"/>
        <family val="2"/>
      </rPr>
      <t>1083 km</t>
    </r>
  </si>
  <si>
    <r>
      <t>Note</t>
    </r>
    <r>
      <rPr>
        <sz val="8"/>
        <rFont val="Arial"/>
        <family val="2"/>
      </rPr>
      <t xml:space="preserve">: </t>
    </r>
  </si>
  <si>
    <t xml:space="preserve">-  </t>
  </si>
  <si>
    <r>
      <t>Source</t>
    </r>
    <r>
      <rPr>
        <sz val="8"/>
        <rFont val="Arial"/>
        <family val="2"/>
      </rPr>
      <t>: Union Internationale des Chemins de Fer, high speed department; national sources</t>
    </r>
  </si>
  <si>
    <t xml:space="preserve">  München - Augsburg</t>
  </si>
  <si>
    <t xml:space="preserve">  Nürnberg - Erfurt</t>
  </si>
  <si>
    <t xml:space="preserve">  Madrid - Valencia / Alicante / Murcia</t>
  </si>
  <si>
    <t xml:space="preserve">  Vitoria - Bilbao - San Sebastian</t>
  </si>
  <si>
    <t xml:space="preserve">  Variante de Pajares</t>
  </si>
  <si>
    <t xml:space="preserve">  Ourense - Santiago</t>
  </si>
  <si>
    <t xml:space="preserve">  Bobadilla - Granada</t>
  </si>
  <si>
    <t xml:space="preserve">  Dijon - Mulhouse</t>
  </si>
  <si>
    <t>Including oil pipelines under the sea.</t>
  </si>
  <si>
    <t>by number of passengers carried* per year</t>
  </si>
  <si>
    <r>
      <t>CY</t>
    </r>
    <r>
      <rPr>
        <sz val="8"/>
        <rFont val="Arial"/>
        <family val="0"/>
      </rPr>
      <t>: from 2006: without urban M-ways</t>
    </r>
  </si>
  <si>
    <r>
      <t>NL:</t>
    </r>
    <r>
      <rPr>
        <sz val="8"/>
        <rFont val="Arial"/>
        <family val="0"/>
      </rPr>
      <t xml:space="preserve"> all national roads ('Rijkswegen') with dual carriageways</t>
    </r>
  </si>
  <si>
    <r>
      <t>ES</t>
    </r>
    <r>
      <rPr>
        <sz val="8"/>
        <rFont val="Arial"/>
        <family val="2"/>
      </rPr>
      <t>: 'autopistas de peaje' and 'autovías y autopistas libres'</t>
    </r>
  </si>
  <si>
    <r>
      <t xml:space="preserve">km at the end of </t>
    </r>
    <r>
      <rPr>
        <b/>
        <sz val="10"/>
        <rFont val="Arial"/>
        <family val="2"/>
      </rPr>
      <t>2007</t>
    </r>
  </si>
  <si>
    <r>
      <t xml:space="preserve">DE: </t>
    </r>
    <r>
      <rPr>
        <sz val="8"/>
        <rFont val="Arial"/>
        <family val="2"/>
      </rPr>
      <t xml:space="preserve">includes </t>
    </r>
    <r>
      <rPr>
        <b/>
        <sz val="8"/>
        <rFont val="Arial"/>
        <family val="2"/>
      </rPr>
      <t>DE-E</t>
    </r>
    <r>
      <rPr>
        <sz val="8"/>
        <rFont val="Arial"/>
        <family val="2"/>
      </rPr>
      <t xml:space="preserve">: 1970=14250,  1980=14248,  1990=14031 </t>
    </r>
  </si>
  <si>
    <r>
      <t xml:space="preserve">CS: </t>
    </r>
    <r>
      <rPr>
        <sz val="8"/>
        <rFont val="Arial"/>
        <family val="2"/>
      </rPr>
      <t>1970: 13308, 1980: 13131, 1990: 13111   (these are included in EU27 and EU12 totals)</t>
    </r>
  </si>
  <si>
    <r>
      <t>Source</t>
    </r>
    <r>
      <rPr>
        <sz val="8"/>
        <rFont val="Arial"/>
        <family val="2"/>
      </rPr>
      <t>: Union Internationale des Chemins de Fer, national sources</t>
    </r>
  </si>
  <si>
    <r>
      <t>Notes</t>
    </r>
    <r>
      <rPr>
        <sz val="8"/>
        <rFont val="Arial"/>
        <family val="2"/>
      </rPr>
      <t>:</t>
    </r>
  </si>
  <si>
    <r>
      <t xml:space="preserve">The inland waterways of </t>
    </r>
    <r>
      <rPr>
        <b/>
        <sz val="8"/>
        <rFont val="Arial"/>
        <family val="2"/>
      </rPr>
      <t>EL</t>
    </r>
    <r>
      <rPr>
        <sz val="8"/>
        <rFont val="Arial"/>
        <family val="2"/>
      </rPr>
      <t xml:space="preserve"> (Korinthos Canal), </t>
    </r>
    <r>
      <rPr>
        <b/>
        <sz val="8"/>
        <rFont val="Arial"/>
        <family val="2"/>
      </rPr>
      <t>ES</t>
    </r>
    <r>
      <rPr>
        <sz val="8"/>
        <rFont val="Arial"/>
        <family val="2"/>
      </rPr>
      <t xml:space="preserve"> (Guadalquivir) and </t>
    </r>
    <r>
      <rPr>
        <b/>
        <sz val="8"/>
        <rFont val="Arial"/>
        <family val="2"/>
      </rPr>
      <t>PT</t>
    </r>
    <r>
      <rPr>
        <sz val="8"/>
        <rFont val="Arial"/>
        <family val="2"/>
      </rPr>
      <t xml:space="preserve"> (Douro, Guadiana, Tejo) are used by seagoing ships only.</t>
    </r>
  </si>
  <si>
    <r>
      <t>DE</t>
    </r>
    <r>
      <rPr>
        <sz val="8"/>
        <rFont val="Arial"/>
        <family val="2"/>
      </rPr>
      <t xml:space="preserve">: includes </t>
    </r>
    <r>
      <rPr>
        <b/>
        <sz val="8"/>
        <rFont val="Arial"/>
        <family val="2"/>
      </rPr>
      <t>DE-E</t>
    </r>
    <r>
      <rPr>
        <sz val="8"/>
        <rFont val="Arial"/>
        <family val="2"/>
      </rPr>
      <t xml:space="preserve">: 1970=2300,   1980=2302,   1990=2319 </t>
    </r>
  </si>
  <si>
    <r>
      <t xml:space="preserve">FI: </t>
    </r>
    <r>
      <rPr>
        <sz val="8"/>
        <rFont val="Arial"/>
        <family val="2"/>
      </rPr>
      <t>includes all public waterways and inland boat routes</t>
    </r>
  </si>
  <si>
    <r>
      <t>CH</t>
    </r>
    <r>
      <rPr>
        <sz val="8"/>
        <rFont val="Arial"/>
        <family val="2"/>
      </rPr>
      <t>: lakes and rivers mainly used for public transport of passengers.</t>
    </r>
  </si>
  <si>
    <r>
      <t>Notes:</t>
    </r>
    <r>
      <rPr>
        <sz val="8"/>
        <rFont val="Arial"/>
        <family val="2"/>
      </rPr>
      <t xml:space="preserve"> *: 'Passengers carried' do not include direct transit passengers (i.e. transit passengers who stay on board and continue their flight with the same flight number). Airports are grouped according to 2008 passenger volumes. In this table, blank means none.</t>
    </r>
  </si>
  <si>
    <r>
      <t>DE:</t>
    </r>
    <r>
      <rPr>
        <sz val="8"/>
        <rFont val="Arial"/>
        <family val="2"/>
      </rPr>
      <t xml:space="preserve"> Crude oil pipelines only; includes </t>
    </r>
    <r>
      <rPr>
        <b/>
        <sz val="8"/>
        <rFont val="Arial"/>
        <family val="2"/>
      </rPr>
      <t>DE-E</t>
    </r>
    <r>
      <rPr>
        <sz val="8"/>
        <rFont val="Arial"/>
        <family val="2"/>
      </rPr>
      <t xml:space="preserve"> : 1970=</t>
    </r>
    <r>
      <rPr>
        <i/>
        <sz val="8"/>
        <rFont val="Arial"/>
        <family val="2"/>
      </rPr>
      <t>1300</t>
    </r>
    <r>
      <rPr>
        <sz val="8"/>
        <rFont val="Arial"/>
        <family val="2"/>
      </rPr>
      <t>, 1980=1301, 1990=1323 km</t>
    </r>
  </si>
  <si>
    <t xml:space="preserve">  Gröbers - Erfurt</t>
  </si>
  <si>
    <t xml:space="preserve">  La Coruña - Vigo</t>
  </si>
  <si>
    <t xml:space="preserve">  Barcelona - Figueres</t>
  </si>
  <si>
    <t xml:space="preserve">  Nîmes - Montpellier</t>
  </si>
  <si>
    <t xml:space="preserve">  Lisboa - Spanish border</t>
  </si>
  <si>
    <t xml:space="preserve">  Lisboa - Porto</t>
  </si>
  <si>
    <t xml:space="preserve">  Porto - Vigo</t>
  </si>
  <si>
    <r>
      <t>EL</t>
    </r>
    <r>
      <rPr>
        <sz val="8"/>
        <rFont val="Arial"/>
        <family val="2"/>
      </rPr>
      <t xml:space="preserve"> and </t>
    </r>
    <r>
      <rPr>
        <b/>
        <sz val="8"/>
        <rFont val="Arial"/>
        <family val="2"/>
      </rPr>
      <t>MT</t>
    </r>
    <r>
      <rPr>
        <sz val="8"/>
        <rFont val="Arial"/>
        <family val="2"/>
      </rPr>
      <t>: end of 2005 (except for motorways)</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</si>
</sst>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 0.0%"/>
    <numFmt numFmtId="165" formatCode="\+0.0;\ \-0.0"/>
    <numFmt numFmtId="166" formatCode="#,##0.0\ "/>
    <numFmt numFmtId="167" formatCode="\+0.0\ ;\ \-0.0\ "/>
    <numFmt numFmtId="168" formatCode="#,##0.0"/>
    <numFmt numFmtId="169" formatCode="#,##0.000"/>
    <numFmt numFmtId="170" formatCode="0.0"/>
    <numFmt numFmtId="171" formatCode="#\ ##0"/>
    <numFmt numFmtId="172" formatCode="##0\ \ "/>
    <numFmt numFmtId="173" formatCode="##0\ \ \ "/>
    <numFmt numFmtId="174" formatCode="##0\ \ \ \ \ "/>
    <numFmt numFmtId="175" formatCode="0.000"/>
    <numFmt numFmtId="176" formatCode="#,##0.##0"/>
    <numFmt numFmtId="177" formatCode="0.00000"/>
    <numFmt numFmtId="178" formatCode="0.0000"/>
    <numFmt numFmtId="179" formatCode="0.000000"/>
    <numFmt numFmtId="180" formatCode="###,###,##0"/>
    <numFmt numFmtId="181" formatCode="0.0000000"/>
    <numFmt numFmtId="182" formatCode="#,###,##0"/>
    <numFmt numFmtId="183" formatCode="#,###,##0.0"/>
    <numFmt numFmtId="184" formatCode="0.0%"/>
    <numFmt numFmtId="185" formatCode="#,##0,,,"/>
    <numFmt numFmtId="186" formatCode="###,###,##0.000"/>
    <numFmt numFmtId="187" formatCode="0.0\ \ \ "/>
    <numFmt numFmtId="188" formatCode="#,##0\ "/>
    <numFmt numFmtId="189" formatCode="0.00000000"/>
    <numFmt numFmtId="190" formatCode="0.0\ \ "/>
    <numFmt numFmtId="191" formatCode="0.0\ "/>
    <numFmt numFmtId="192" formatCode="#,##0."/>
  </numFmts>
  <fonts count="24">
    <font>
      <sz val="10"/>
      <name val="Arial"/>
      <family val="0"/>
    </font>
    <font>
      <b/>
      <sz val="14"/>
      <name val="Arial"/>
      <family val="2"/>
    </font>
    <font>
      <sz val="8"/>
      <name val="Arial"/>
      <family val="0"/>
    </font>
    <font>
      <b/>
      <sz val="8"/>
      <name val="Arial"/>
      <family val="0"/>
    </font>
    <font>
      <b/>
      <sz val="12"/>
      <name val="Arial"/>
      <family val="2"/>
    </font>
    <font>
      <sz val="10"/>
      <name val="Times"/>
      <family val="1"/>
    </font>
    <font>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u val="single"/>
      <sz val="8"/>
      <name val="Arial"/>
      <family val="2"/>
    </font>
    <font>
      <sz val="14"/>
      <name val="Arial"/>
      <family val="2"/>
    </font>
    <font>
      <b/>
      <sz val="10"/>
      <name val="Times"/>
      <family val="0"/>
    </font>
    <font>
      <b/>
      <sz val="8"/>
      <name val="Times"/>
      <family val="1"/>
    </font>
    <font>
      <b/>
      <sz val="18"/>
      <name val="Arial"/>
      <family val="2"/>
    </font>
    <font>
      <b/>
      <i/>
      <sz val="10"/>
      <name val="Times"/>
      <family val="0"/>
    </font>
    <font>
      <sz val="8"/>
      <name val="Times"/>
      <family val="1"/>
    </font>
    <font>
      <i/>
      <sz val="8"/>
      <name val="Times"/>
      <family val="0"/>
    </font>
    <font>
      <sz val="9"/>
      <name val="Arial"/>
      <family val="2"/>
    </font>
  </fonts>
  <fills count="7">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s>
  <borders count="61">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style="hair"/>
      <right style="hair"/>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color indexed="63"/>
      </bottom>
    </border>
    <border>
      <left style="thin"/>
      <right style="thin"/>
      <top>
        <color indexed="63"/>
      </top>
      <bottom style="hair"/>
    </border>
    <border>
      <left style="thin"/>
      <right style="thin"/>
      <top style="hair"/>
      <bottom style="hair"/>
    </border>
    <border>
      <left style="medium"/>
      <right>
        <color indexed="63"/>
      </right>
      <top>
        <color indexed="63"/>
      </top>
      <bottom>
        <color indexed="63"/>
      </bottom>
    </border>
    <border>
      <left style="hair"/>
      <right style="thin"/>
      <top style="thin"/>
      <bottom style="hair"/>
    </border>
    <border>
      <left style="hair"/>
      <right style="thin"/>
      <top>
        <color indexed="63"/>
      </top>
      <bottom style="hair"/>
    </border>
    <border>
      <left style="hair"/>
      <right style="thin"/>
      <top style="hair"/>
      <bottom style="hair"/>
    </border>
    <border>
      <left style="hair"/>
      <right style="thin"/>
      <top>
        <color indexed="63"/>
      </top>
      <bottom>
        <color indexed="63"/>
      </bottom>
    </border>
    <border>
      <left style="hair"/>
      <right style="thin"/>
      <top style="hair"/>
      <bottom>
        <color indexed="63"/>
      </bottom>
    </border>
    <border>
      <left style="hair"/>
      <right style="thin"/>
      <top>
        <color indexed="63"/>
      </top>
      <bottom style="thin"/>
    </border>
    <border>
      <left style="thin"/>
      <right style="dashed"/>
      <top style="thin"/>
      <bottom style="hair"/>
    </border>
    <border>
      <left style="dashed"/>
      <right style="hair"/>
      <top style="thin"/>
      <bottom style="hair"/>
    </border>
    <border>
      <left style="thin"/>
      <right style="dashed"/>
      <top>
        <color indexed="63"/>
      </top>
      <bottom style="hair"/>
    </border>
    <border>
      <left style="dashed"/>
      <right style="hair"/>
      <top>
        <color indexed="63"/>
      </top>
      <bottom style="hair"/>
    </border>
    <border>
      <left style="thin"/>
      <right style="dashed"/>
      <top style="hair"/>
      <bottom style="hair"/>
    </border>
    <border>
      <left style="dashed"/>
      <right style="hair"/>
      <top style="hair"/>
      <bottom style="hair"/>
    </border>
    <border>
      <left style="thin"/>
      <right style="dashed"/>
      <top>
        <color indexed="63"/>
      </top>
      <bottom>
        <color indexed="63"/>
      </bottom>
    </border>
    <border>
      <left style="dashed"/>
      <right style="hair"/>
      <top>
        <color indexed="63"/>
      </top>
      <bottom>
        <color indexed="63"/>
      </bottom>
    </border>
    <border>
      <left style="thin"/>
      <right style="dashed"/>
      <top style="hair"/>
      <bottom>
        <color indexed="63"/>
      </bottom>
    </border>
    <border>
      <left style="dashed"/>
      <right style="hair"/>
      <top style="hair"/>
      <bottom>
        <color indexed="63"/>
      </bottom>
    </border>
    <border>
      <left style="thin"/>
      <right style="dashed"/>
      <top>
        <color indexed="63"/>
      </top>
      <bottom style="thin"/>
    </border>
    <border>
      <left style="dashed"/>
      <right style="hair"/>
      <top>
        <color indexed="63"/>
      </top>
      <bottom style="thin"/>
    </border>
    <border>
      <left style="thin"/>
      <right style="thin"/>
      <top style="thin"/>
      <bottom style="hair"/>
    </border>
    <border>
      <left style="thin"/>
      <right style="thin"/>
      <top style="hair"/>
      <bottom>
        <color indexed="63"/>
      </bottom>
    </border>
    <border>
      <left>
        <color indexed="63"/>
      </left>
      <right style="medium"/>
      <top>
        <color indexed="63"/>
      </top>
      <bottom style="thin"/>
    </border>
    <border>
      <left>
        <color indexed="63"/>
      </left>
      <right style="medium"/>
      <top style="thin"/>
      <bottom>
        <color indexed="63"/>
      </bottom>
    </border>
    <border>
      <left style="hair"/>
      <right style="hair"/>
      <top>
        <color indexed="63"/>
      </top>
      <bottom>
        <color indexed="63"/>
      </bottom>
    </border>
    <border>
      <left style="thin"/>
      <right style="thin"/>
      <top style="thin"/>
      <bottom style="thin"/>
    </border>
    <border>
      <left style="hair"/>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2" fillId="2" borderId="0" applyNumberFormat="0" applyBorder="0">
      <alignment/>
      <protection locked="0"/>
    </xf>
    <xf numFmtId="0" fontId="13" fillId="3" borderId="0" applyNumberFormat="0" applyBorder="0">
      <alignment/>
      <protection locked="0"/>
    </xf>
  </cellStyleXfs>
  <cellXfs count="491">
    <xf numFmtId="0" fontId="0" fillId="0" borderId="0" xfId="0" applyAlignment="1">
      <alignment/>
    </xf>
    <xf numFmtId="0" fontId="0" fillId="0" borderId="0" xfId="0" applyBorder="1" applyAlignment="1">
      <alignment/>
    </xf>
    <xf numFmtId="0" fontId="2" fillId="0" borderId="0" xfId="0" applyFont="1" applyAlignment="1">
      <alignment/>
    </xf>
    <xf numFmtId="0" fontId="0" fillId="0" borderId="0" xfId="0" applyFill="1" applyBorder="1" applyAlignment="1">
      <alignment/>
    </xf>
    <xf numFmtId="0" fontId="5" fillId="0" borderId="0" xfId="0" applyFont="1" applyAlignment="1">
      <alignment/>
    </xf>
    <xf numFmtId="0" fontId="3" fillId="0" borderId="0" xfId="0" applyFont="1" applyAlignment="1">
      <alignment/>
    </xf>
    <xf numFmtId="0" fontId="0" fillId="0" borderId="0" xfId="0" applyFill="1" applyAlignment="1">
      <alignment/>
    </xf>
    <xf numFmtId="1" fontId="3" fillId="0" borderId="0" xfId="0" applyNumberFormat="1" applyFont="1" applyFill="1" applyBorder="1" applyAlignment="1">
      <alignment horizontal="center" vertical="center"/>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xf>
    <xf numFmtId="0" fontId="4" fillId="0" borderId="0" xfId="0" applyFont="1" applyAlignment="1" quotePrefix="1">
      <alignment horizontal="right" vertical="top"/>
    </xf>
    <xf numFmtId="0" fontId="0" fillId="0" borderId="0" xfId="0" applyAlignment="1">
      <alignment vertical="top"/>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xf>
    <xf numFmtId="0" fontId="2" fillId="0" borderId="0" xfId="0" applyFont="1" applyFill="1" applyBorder="1" applyAlignment="1">
      <alignment horizontal="right" vertical="center"/>
    </xf>
    <xf numFmtId="0" fontId="3" fillId="0" borderId="0" xfId="0" applyFont="1" applyBorder="1" applyAlignment="1">
      <alignment horizontal="left" vertical="top" wrapText="1"/>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xf>
    <xf numFmtId="0" fontId="2" fillId="0" borderId="0" xfId="0" applyFont="1" applyFill="1" applyBorder="1" applyAlignment="1">
      <alignment/>
    </xf>
    <xf numFmtId="0" fontId="2" fillId="0" borderId="0" xfId="0" applyFont="1" applyFill="1" applyAlignment="1">
      <alignment/>
    </xf>
    <xf numFmtId="0" fontId="6" fillId="0" borderId="0" xfId="0" applyFont="1" applyAlignment="1">
      <alignment/>
    </xf>
    <xf numFmtId="0" fontId="2" fillId="0" borderId="0" xfId="0" applyFont="1" applyFill="1" applyBorder="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horizontal="center" vertical="center" wrapText="1"/>
    </xf>
    <xf numFmtId="0" fontId="6" fillId="0" borderId="0" xfId="0" applyFont="1" applyAlignment="1">
      <alignment vertical="top" wrapText="1"/>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2" fillId="0" borderId="4" xfId="0" applyFont="1" applyFill="1" applyBorder="1" applyAlignment="1">
      <alignment vertical="center"/>
    </xf>
    <xf numFmtId="0" fontId="0" fillId="0" borderId="5" xfId="0" applyFont="1" applyBorder="1" applyAlignment="1">
      <alignment horizontal="right" vertical="top"/>
    </xf>
    <xf numFmtId="0" fontId="3" fillId="0" borderId="6" xfId="0" applyFont="1" applyBorder="1" applyAlignment="1">
      <alignment horizontal="left" vertical="center"/>
    </xf>
    <xf numFmtId="0" fontId="1" fillId="0" borderId="0" xfId="0" applyFont="1" applyAlignment="1" quotePrefix="1">
      <alignment horizontal="left" vertical="top"/>
    </xf>
    <xf numFmtId="0" fontId="16" fillId="0" borderId="0" xfId="0" applyFont="1" applyAlignment="1">
      <alignment/>
    </xf>
    <xf numFmtId="0" fontId="11" fillId="0" borderId="0" xfId="0" applyFont="1" applyFill="1" applyBorder="1" applyAlignment="1">
      <alignment horizontal="right" vertical="center"/>
    </xf>
    <xf numFmtId="0" fontId="0" fillId="0" borderId="5" xfId="0" applyFill="1" applyBorder="1" applyAlignment="1">
      <alignment/>
    </xf>
    <xf numFmtId="0" fontId="2" fillId="0" borderId="5" xfId="0" applyFont="1" applyBorder="1" applyAlignment="1">
      <alignment/>
    </xf>
    <xf numFmtId="0" fontId="3" fillId="0" borderId="5" xfId="0" applyFont="1" applyBorder="1" applyAlignment="1">
      <alignment/>
    </xf>
    <xf numFmtId="0" fontId="2" fillId="0" borderId="5" xfId="0" applyFont="1" applyFill="1" applyBorder="1" applyAlignment="1">
      <alignment/>
    </xf>
    <xf numFmtId="0" fontId="7" fillId="0" borderId="5" xfId="0" applyFont="1" applyBorder="1" applyAlignment="1">
      <alignment horizontal="center" vertical="center" wrapText="1"/>
    </xf>
    <xf numFmtId="0" fontId="0" fillId="0" borderId="0" xfId="0" applyFont="1" applyBorder="1" applyAlignment="1">
      <alignment horizontal="right"/>
    </xf>
    <xf numFmtId="0" fontId="15" fillId="0" borderId="0" xfId="0" applyFont="1" applyAlignment="1">
      <alignment vertical="top"/>
    </xf>
    <xf numFmtId="2" fontId="2" fillId="0" borderId="0" xfId="0" applyNumberFormat="1" applyFont="1" applyAlignment="1">
      <alignment/>
    </xf>
    <xf numFmtId="0" fontId="3" fillId="0" borderId="0" xfId="0" applyFont="1" applyBorder="1" applyAlignment="1">
      <alignment horizontal="left" wrapText="1"/>
    </xf>
    <xf numFmtId="0" fontId="2" fillId="0" borderId="7" xfId="0" applyFont="1" applyFill="1" applyBorder="1" applyAlignment="1">
      <alignment vertical="center"/>
    </xf>
    <xf numFmtId="3" fontId="2" fillId="0" borderId="4"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171" fontId="2" fillId="0" borderId="8" xfId="0" applyNumberFormat="1" applyFont="1" applyFill="1" applyBorder="1" applyAlignment="1">
      <alignment horizontal="right" vertical="center"/>
    </xf>
    <xf numFmtId="171" fontId="2" fillId="0" borderId="0" xfId="0" applyNumberFormat="1" applyFont="1" applyFill="1" applyBorder="1" applyAlignment="1">
      <alignment horizontal="right" vertical="center"/>
    </xf>
    <xf numFmtId="171" fontId="2" fillId="0" borderId="7" xfId="0" applyNumberFormat="1" applyFont="1" applyFill="1" applyBorder="1" applyAlignment="1">
      <alignment horizontal="right" vertical="center"/>
    </xf>
    <xf numFmtId="171" fontId="2" fillId="0" borderId="5" xfId="0" applyNumberFormat="1" applyFont="1" applyFill="1" applyBorder="1" applyAlignment="1">
      <alignment horizontal="right" vertical="center"/>
    </xf>
    <xf numFmtId="171" fontId="2" fillId="0" borderId="4" xfId="0" applyNumberFormat="1" applyFont="1" applyFill="1" applyBorder="1" applyAlignment="1">
      <alignment horizontal="right" vertical="center"/>
    </xf>
    <xf numFmtId="171" fontId="2" fillId="0" borderId="4" xfId="0" applyNumberFormat="1" applyFont="1" applyFill="1" applyBorder="1" applyAlignment="1" quotePrefix="1">
      <alignment horizontal="right" vertical="center"/>
    </xf>
    <xf numFmtId="171" fontId="2" fillId="0" borderId="0" xfId="0" applyNumberFormat="1" applyFont="1" applyFill="1" applyBorder="1" applyAlignment="1" quotePrefix="1">
      <alignment horizontal="right" vertical="center"/>
    </xf>
    <xf numFmtId="3" fontId="2" fillId="0" borderId="7"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71" fontId="2" fillId="0" borderId="9" xfId="0" applyNumberFormat="1" applyFont="1" applyFill="1" applyBorder="1" applyAlignment="1">
      <alignment horizontal="right" vertical="center"/>
    </xf>
    <xf numFmtId="171" fontId="2" fillId="0" borderId="10" xfId="0" applyNumberFormat="1" applyFont="1" applyFill="1" applyBorder="1" applyAlignment="1">
      <alignment horizontal="right" vertical="center"/>
    </xf>
    <xf numFmtId="3" fontId="2" fillId="0" borderId="4" xfId="0" applyNumberFormat="1" applyFont="1" applyFill="1" applyBorder="1" applyAlignment="1" quotePrefix="1">
      <alignment horizontal="right" vertical="center"/>
    </xf>
    <xf numFmtId="1" fontId="3" fillId="4" borderId="11" xfId="0" applyNumberFormat="1" applyFont="1" applyFill="1" applyBorder="1" applyAlignment="1">
      <alignment horizontal="center" vertical="center"/>
    </xf>
    <xf numFmtId="1" fontId="3" fillId="4" borderId="12" xfId="0" applyNumberFormat="1" applyFont="1" applyFill="1" applyBorder="1" applyAlignment="1">
      <alignment horizontal="center" vertical="center"/>
    </xf>
    <xf numFmtId="1" fontId="3" fillId="4" borderId="13" xfId="0" applyNumberFormat="1" applyFont="1" applyFill="1" applyBorder="1" applyAlignment="1">
      <alignment horizontal="center" vertical="center"/>
    </xf>
    <xf numFmtId="0" fontId="3" fillId="5" borderId="1" xfId="0" applyFont="1" applyFill="1" applyBorder="1" applyAlignment="1">
      <alignment horizontal="center" vertical="center"/>
    </xf>
    <xf numFmtId="171" fontId="3" fillId="5" borderId="9" xfId="0" applyNumberFormat="1" applyFont="1" applyFill="1" applyBorder="1" applyAlignment="1">
      <alignment horizontal="right" vertical="center"/>
    </xf>
    <xf numFmtId="171" fontId="3" fillId="5" borderId="8" xfId="0" applyNumberFormat="1" applyFont="1" applyFill="1" applyBorder="1" applyAlignment="1">
      <alignment horizontal="right" vertical="center"/>
    </xf>
    <xf numFmtId="0" fontId="3" fillId="5" borderId="2" xfId="0" applyFont="1" applyFill="1" applyBorder="1" applyAlignment="1">
      <alignment horizontal="center" vertical="center"/>
    </xf>
    <xf numFmtId="171" fontId="3" fillId="5" borderId="4" xfId="0" applyNumberFormat="1" applyFont="1" applyFill="1" applyBorder="1" applyAlignment="1">
      <alignment horizontal="right" vertical="center"/>
    </xf>
    <xf numFmtId="171" fontId="3" fillId="5" borderId="0" xfId="0" applyNumberFormat="1" applyFont="1" applyFill="1" applyBorder="1" applyAlignment="1">
      <alignment horizontal="right" vertical="center"/>
    </xf>
    <xf numFmtId="0" fontId="3" fillId="5" borderId="3" xfId="0" applyFont="1" applyFill="1" applyBorder="1" applyAlignment="1">
      <alignment horizontal="center" vertical="center"/>
    </xf>
    <xf numFmtId="171" fontId="3" fillId="5" borderId="7" xfId="0" applyNumberFormat="1" applyFont="1" applyFill="1" applyBorder="1" applyAlignment="1">
      <alignment horizontal="right" vertical="center"/>
    </xf>
    <xf numFmtId="171" fontId="3" fillId="5" borderId="5" xfId="0" applyNumberFormat="1" applyFont="1" applyFill="1" applyBorder="1" applyAlignment="1">
      <alignment horizontal="right" vertical="center"/>
    </xf>
    <xf numFmtId="3" fontId="3" fillId="5" borderId="9"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8"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8" xfId="0" applyNumberFormat="1" applyFont="1" applyFill="1" applyBorder="1" applyAlignment="1">
      <alignment vertical="center"/>
    </xf>
    <xf numFmtId="3" fontId="3" fillId="5" borderId="0" xfId="0" applyNumberFormat="1" applyFont="1" applyFill="1" applyBorder="1" applyAlignment="1">
      <alignment vertical="center"/>
    </xf>
    <xf numFmtId="3" fontId="3" fillId="5" borderId="5" xfId="0" applyNumberFormat="1" applyFont="1" applyFill="1" applyBorder="1" applyAlignment="1">
      <alignment vertical="center"/>
    </xf>
    <xf numFmtId="3" fontId="2" fillId="0" borderId="9" xfId="0" applyNumberFormat="1" applyFont="1" applyFill="1" applyBorder="1" applyAlignment="1">
      <alignment vertical="center"/>
    </xf>
    <xf numFmtId="3" fontId="2" fillId="0" borderId="8"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0"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0" xfId="0" applyNumberFormat="1" applyFont="1" applyFill="1" applyBorder="1" applyAlignment="1" quotePrefix="1">
      <alignment horizontal="right" vertical="center"/>
    </xf>
    <xf numFmtId="3" fontId="2" fillId="0" borderId="7"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8" xfId="0" applyNumberFormat="1" applyFont="1" applyFill="1" applyBorder="1" applyAlignment="1" quotePrefix="1">
      <alignment horizontal="right"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0" fillId="4" borderId="9" xfId="0" applyFill="1" applyBorder="1" applyAlignment="1">
      <alignment/>
    </xf>
    <xf numFmtId="0" fontId="0" fillId="4" borderId="8" xfId="0" applyFill="1" applyBorder="1" applyAlignment="1">
      <alignment/>
    </xf>
    <xf numFmtId="0" fontId="14" fillId="4" borderId="14" xfId="0" applyFont="1" applyFill="1" applyBorder="1" applyAlignment="1">
      <alignment horizontal="center" vertical="center" wrapText="1"/>
    </xf>
    <xf numFmtId="0" fontId="0" fillId="4" borderId="7" xfId="0" applyFill="1" applyBorder="1" applyAlignment="1">
      <alignment/>
    </xf>
    <xf numFmtId="0" fontId="0" fillId="4" borderId="5" xfId="0" applyFill="1" applyBorder="1" applyAlignment="1">
      <alignment/>
    </xf>
    <xf numFmtId="0" fontId="14" fillId="4" borderId="15" xfId="0" applyFont="1" applyFill="1" applyBorder="1" applyAlignment="1">
      <alignment horizontal="center" vertical="top" wrapText="1"/>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top" wrapText="1"/>
    </xf>
    <xf numFmtId="0" fontId="2"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center" vertical="center"/>
    </xf>
    <xf numFmtId="0" fontId="2" fillId="0" borderId="17" xfId="0" applyFont="1" applyBorder="1" applyAlignment="1">
      <alignment vertical="center"/>
    </xf>
    <xf numFmtId="0" fontId="2" fillId="0" borderId="6" xfId="0" applyFont="1" applyBorder="1" applyAlignment="1">
      <alignment horizontal="center" vertical="center"/>
    </xf>
    <xf numFmtId="0" fontId="2" fillId="0" borderId="20" xfId="0" applyFont="1" applyFill="1" applyBorder="1" applyAlignment="1">
      <alignment vertical="center"/>
    </xf>
    <xf numFmtId="0" fontId="2" fillId="0" borderId="21" xfId="0" applyFont="1" applyFill="1" applyBorder="1" applyAlignment="1">
      <alignment horizontal="center" vertical="center"/>
    </xf>
    <xf numFmtId="0" fontId="2" fillId="0" borderId="22" xfId="0" applyFont="1" applyFill="1" applyBorder="1" applyAlignment="1">
      <alignment vertical="center"/>
    </xf>
    <xf numFmtId="0" fontId="2" fillId="0" borderId="23" xfId="0" applyFont="1" applyFill="1" applyBorder="1" applyAlignment="1">
      <alignment horizontal="center" vertical="center"/>
    </xf>
    <xf numFmtId="0" fontId="2" fillId="0" borderId="24" xfId="0" applyFont="1" applyFill="1" applyBorder="1" applyAlignment="1">
      <alignment vertical="center"/>
    </xf>
    <xf numFmtId="0" fontId="2" fillId="0" borderId="2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6" xfId="0" applyFont="1" applyFill="1" applyBorder="1" applyAlignment="1" quotePrefix="1">
      <alignment horizontal="center" vertical="center"/>
    </xf>
    <xf numFmtId="0" fontId="2" fillId="0" borderId="27" xfId="0" applyFont="1" applyFill="1" applyBorder="1" applyAlignment="1">
      <alignment vertical="center"/>
    </xf>
    <xf numFmtId="0" fontId="2" fillId="0" borderId="28"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0" fillId="4" borderId="9" xfId="0" applyFont="1" applyFill="1" applyBorder="1" applyAlignment="1">
      <alignment horizontal="center" vertical="center"/>
    </xf>
    <xf numFmtId="0" fontId="7" fillId="4" borderId="8" xfId="0" applyFont="1" applyFill="1" applyBorder="1" applyAlignment="1">
      <alignment horizontal="center" vertical="center" wrapText="1"/>
    </xf>
    <xf numFmtId="0" fontId="0" fillId="4" borderId="4" xfId="0" applyFont="1" applyFill="1" applyBorder="1" applyAlignment="1">
      <alignment/>
    </xf>
    <xf numFmtId="0" fontId="7" fillId="4" borderId="0" xfId="0" applyFont="1" applyFill="1" applyBorder="1" applyAlignment="1">
      <alignment horizontal="center"/>
    </xf>
    <xf numFmtId="0" fontId="10" fillId="0" borderId="0" xfId="0" applyFont="1" applyFill="1" applyBorder="1" applyAlignment="1">
      <alignment horizontal="right" vertical="center"/>
    </xf>
    <xf numFmtId="1" fontId="3" fillId="4" borderId="29" xfId="0" applyNumberFormat="1" applyFont="1" applyFill="1" applyBorder="1" applyAlignment="1">
      <alignment horizontal="center" vertical="center" wrapText="1"/>
    </xf>
    <xf numFmtId="1" fontId="3" fillId="4" borderId="30" xfId="0" applyNumberFormat="1" applyFont="1" applyFill="1" applyBorder="1" applyAlignment="1">
      <alignment horizontal="center" vertical="center" wrapText="1"/>
    </xf>
    <xf numFmtId="1" fontId="3" fillId="4" borderId="31" xfId="0" applyNumberFormat="1" applyFont="1" applyFill="1" applyBorder="1" applyAlignment="1">
      <alignment horizontal="center" vertical="center" wrapText="1"/>
    </xf>
    <xf numFmtId="0" fontId="3" fillId="5" borderId="9"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3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5" xfId="0" applyFont="1" applyFill="1" applyBorder="1" applyAlignment="1">
      <alignment horizontal="center" vertical="center"/>
    </xf>
    <xf numFmtId="3" fontId="10" fillId="0" borderId="0" xfId="0" applyNumberFormat="1" applyFont="1" applyFill="1" applyBorder="1" applyAlignment="1">
      <alignment horizontal="right" vertical="center"/>
    </xf>
    <xf numFmtId="3" fontId="2" fillId="0" borderId="10" xfId="0" applyNumberFormat="1" applyFont="1" applyFill="1" applyBorder="1" applyAlignment="1">
      <alignment horizontal="right" vertical="center"/>
    </xf>
    <xf numFmtId="3" fontId="11" fillId="5" borderId="8"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0" fillId="0" borderId="0" xfId="0" applyFont="1" applyBorder="1" applyAlignment="1">
      <alignment horizontal="right" vertical="top"/>
    </xf>
    <xf numFmtId="0" fontId="0" fillId="0" borderId="0" xfId="0" applyFont="1" applyBorder="1" applyAlignment="1">
      <alignment horizontal="center" vertical="center"/>
    </xf>
    <xf numFmtId="1" fontId="3" fillId="5" borderId="1" xfId="0" applyNumberFormat="1" applyFont="1" applyFill="1" applyBorder="1" applyAlignment="1">
      <alignment horizontal="center" vertical="center"/>
    </xf>
    <xf numFmtId="1" fontId="3" fillId="5" borderId="2" xfId="0" applyNumberFormat="1" applyFont="1" applyFill="1" applyBorder="1" applyAlignment="1">
      <alignment horizontal="center" vertical="center"/>
    </xf>
    <xf numFmtId="1" fontId="3" fillId="5" borderId="3" xfId="0" applyNumberFormat="1" applyFont="1" applyFill="1" applyBorder="1" applyAlignment="1">
      <alignment horizontal="center" vertical="center"/>
    </xf>
    <xf numFmtId="0" fontId="3" fillId="5" borderId="33"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2" xfId="0" applyFont="1" applyFill="1" applyBorder="1" applyAlignment="1">
      <alignment horizontal="center" vertical="center"/>
    </xf>
    <xf numFmtId="0" fontId="4" fillId="0" borderId="0" xfId="0" applyFont="1" applyBorder="1" applyAlignment="1">
      <alignment horizontal="center" vertical="center" wrapText="1"/>
    </xf>
    <xf numFmtId="17" fontId="1" fillId="0" borderId="0" xfId="0" applyNumberFormat="1" applyFont="1" applyBorder="1" applyAlignment="1" quotePrefix="1">
      <alignment horizontal="center" vertical="center" wrapText="1"/>
    </xf>
    <xf numFmtId="171" fontId="2" fillId="5" borderId="4" xfId="0" applyNumberFormat="1" applyFont="1" applyFill="1" applyBorder="1" applyAlignment="1">
      <alignment horizontal="right" vertical="center"/>
    </xf>
    <xf numFmtId="171" fontId="2" fillId="5" borderId="0" xfId="0" applyNumberFormat="1" applyFont="1" applyFill="1" applyBorder="1" applyAlignment="1">
      <alignment horizontal="right" vertical="center"/>
    </xf>
    <xf numFmtId="171" fontId="10" fillId="5" borderId="0" xfId="0" applyNumberFormat="1" applyFont="1" applyFill="1" applyBorder="1" applyAlignment="1">
      <alignment horizontal="right" vertical="center"/>
    </xf>
    <xf numFmtId="171" fontId="2" fillId="5" borderId="7" xfId="0" applyNumberFormat="1" applyFont="1" applyFill="1" applyBorder="1" applyAlignment="1">
      <alignment horizontal="right" vertical="center"/>
    </xf>
    <xf numFmtId="171" fontId="2" fillId="5" borderId="5" xfId="0" applyNumberFormat="1" applyFont="1" applyFill="1" applyBorder="1" applyAlignment="1">
      <alignment horizontal="right" vertical="center"/>
    </xf>
    <xf numFmtId="171" fontId="2" fillId="5" borderId="8" xfId="0" applyNumberFormat="1" applyFont="1" applyFill="1" applyBorder="1" applyAlignment="1">
      <alignment horizontal="right" vertical="center"/>
    </xf>
    <xf numFmtId="171" fontId="2" fillId="5" borderId="4" xfId="0" applyNumberFormat="1" applyFont="1" applyFill="1" applyBorder="1" applyAlignment="1" quotePrefix="1">
      <alignment horizontal="right" vertical="center"/>
    </xf>
    <xf numFmtId="171" fontId="2" fillId="5" borderId="0" xfId="0" applyNumberFormat="1" applyFont="1" applyFill="1" applyBorder="1" applyAlignment="1" quotePrefix="1">
      <alignment horizontal="right" vertical="center"/>
    </xf>
    <xf numFmtId="3" fontId="2" fillId="5" borderId="4" xfId="0" applyNumberFormat="1" applyFont="1" applyFill="1" applyBorder="1" applyAlignment="1">
      <alignment vertical="center"/>
    </xf>
    <xf numFmtId="3" fontId="2" fillId="5" borderId="0" xfId="0" applyNumberFormat="1" applyFont="1" applyFill="1" applyBorder="1" applyAlignment="1">
      <alignment vertical="center"/>
    </xf>
    <xf numFmtId="3" fontId="2" fillId="5" borderId="0" xfId="0" applyNumberFormat="1" applyFont="1" applyFill="1" applyBorder="1" applyAlignment="1">
      <alignment horizontal="right" vertical="center"/>
    </xf>
    <xf numFmtId="3" fontId="2" fillId="5" borderId="4" xfId="0" applyNumberFormat="1" applyFont="1" applyFill="1" applyBorder="1" applyAlignment="1" quotePrefix="1">
      <alignment horizontal="right" vertical="center"/>
    </xf>
    <xf numFmtId="3" fontId="2" fillId="5" borderId="0" xfId="0" applyNumberFormat="1" applyFont="1" applyFill="1" applyBorder="1" applyAlignment="1" quotePrefix="1">
      <alignment horizontal="right" vertical="center"/>
    </xf>
    <xf numFmtId="3" fontId="2" fillId="5" borderId="9" xfId="0" applyNumberFormat="1" applyFont="1" applyFill="1" applyBorder="1" applyAlignment="1">
      <alignment vertical="center"/>
    </xf>
    <xf numFmtId="3" fontId="2" fillId="5" borderId="8" xfId="0" applyNumberFormat="1" applyFont="1" applyFill="1" applyBorder="1" applyAlignment="1">
      <alignment vertical="center"/>
    </xf>
    <xf numFmtId="3" fontId="2" fillId="5" borderId="7" xfId="0" applyNumberFormat="1" applyFont="1" applyFill="1" applyBorder="1" applyAlignment="1">
      <alignment vertical="center"/>
    </xf>
    <xf numFmtId="3" fontId="2" fillId="5" borderId="5" xfId="0" applyNumberFormat="1" applyFont="1" applyFill="1" applyBorder="1" applyAlignment="1">
      <alignment vertical="center"/>
    </xf>
    <xf numFmtId="3" fontId="2" fillId="5" borderId="35" xfId="0" applyNumberFormat="1" applyFont="1" applyFill="1" applyBorder="1" applyAlignment="1">
      <alignment vertical="center"/>
    </xf>
    <xf numFmtId="0" fontId="2" fillId="5" borderId="22" xfId="0" applyFont="1" applyFill="1" applyBorder="1" applyAlignment="1">
      <alignment vertical="center"/>
    </xf>
    <xf numFmtId="0" fontId="2" fillId="5" borderId="23" xfId="0" applyFont="1" applyFill="1" applyBorder="1" applyAlignment="1">
      <alignment horizontal="center" vertical="center"/>
    </xf>
    <xf numFmtId="0" fontId="2" fillId="5" borderId="24" xfId="0" applyFont="1" applyFill="1" applyBorder="1" applyAlignment="1">
      <alignment vertical="center"/>
    </xf>
    <xf numFmtId="0" fontId="2" fillId="5" borderId="25" xfId="0" applyFont="1" applyFill="1" applyBorder="1" applyAlignment="1">
      <alignment horizontal="center" vertical="center"/>
    </xf>
    <xf numFmtId="0" fontId="2" fillId="5" borderId="4" xfId="0" applyFont="1" applyFill="1" applyBorder="1" applyAlignment="1">
      <alignment vertical="center"/>
    </xf>
    <xf numFmtId="0" fontId="2" fillId="5" borderId="0"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6" xfId="0" applyFont="1" applyFill="1" applyBorder="1" applyAlignment="1" quotePrefix="1">
      <alignment horizontal="center" vertical="center"/>
    </xf>
    <xf numFmtId="0" fontId="2" fillId="0" borderId="36" xfId="0" applyFont="1" applyFill="1" applyBorder="1" applyAlignment="1">
      <alignment horizontal="right" vertical="center"/>
    </xf>
    <xf numFmtId="0" fontId="2" fillId="5" borderId="37" xfId="0" applyFont="1" applyFill="1" applyBorder="1" applyAlignment="1">
      <alignment horizontal="right" vertical="center"/>
    </xf>
    <xf numFmtId="0" fontId="2" fillId="0" borderId="37" xfId="0" applyFont="1" applyFill="1" applyBorder="1" applyAlignment="1">
      <alignment horizontal="right" vertical="center"/>
    </xf>
    <xf numFmtId="0" fontId="2" fillId="5" borderId="38" xfId="0" applyFont="1" applyFill="1" applyBorder="1" applyAlignment="1">
      <alignment horizontal="right" vertical="center"/>
    </xf>
    <xf numFmtId="0" fontId="2" fillId="0" borderId="39" xfId="0" applyFont="1" applyFill="1" applyBorder="1" applyAlignment="1">
      <alignment horizontal="right" vertical="center"/>
    </xf>
    <xf numFmtId="0" fontId="2" fillId="0" borderId="38" xfId="0" applyFont="1" applyFill="1" applyBorder="1" applyAlignment="1">
      <alignment horizontal="right" vertical="center"/>
    </xf>
    <xf numFmtId="0" fontId="2" fillId="5" borderId="39" xfId="0" applyFont="1" applyFill="1" applyBorder="1" applyAlignment="1">
      <alignment horizontal="right" vertical="center"/>
    </xf>
    <xf numFmtId="0" fontId="2" fillId="5" borderId="38" xfId="0" applyFont="1" applyFill="1" applyBorder="1" applyAlignment="1" quotePrefix="1">
      <alignment horizontal="right" vertical="center"/>
    </xf>
    <xf numFmtId="0" fontId="2" fillId="0" borderId="38" xfId="0" applyFont="1" applyFill="1" applyBorder="1" applyAlignment="1" quotePrefix="1">
      <alignment horizontal="right" vertical="center"/>
    </xf>
    <xf numFmtId="0" fontId="2" fillId="0" borderId="40" xfId="0" applyFont="1" applyFill="1" applyBorder="1" applyAlignment="1">
      <alignment horizontal="right"/>
    </xf>
    <xf numFmtId="0" fontId="2" fillId="0" borderId="3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45"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5" borderId="46" xfId="0" applyFont="1" applyFill="1" applyBorder="1" applyAlignment="1">
      <alignment horizontal="center" vertical="center"/>
    </xf>
    <xf numFmtId="0" fontId="2" fillId="5"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49" xfId="0" applyFont="1" applyFill="1" applyBorder="1" applyAlignment="1">
      <alignment horizontal="center" vertical="center"/>
    </xf>
    <xf numFmtId="0" fontId="2" fillId="5" borderId="46" xfId="0" applyFont="1" applyFill="1" applyBorder="1" applyAlignment="1" quotePrefix="1">
      <alignment horizontal="center" vertical="center"/>
    </xf>
    <xf numFmtId="0" fontId="2" fillId="5" borderId="47" xfId="0" applyFont="1" applyFill="1" applyBorder="1" applyAlignment="1" quotePrefix="1">
      <alignment horizontal="center" vertical="center"/>
    </xf>
    <xf numFmtId="0" fontId="2" fillId="0" borderId="46" xfId="0" applyFont="1" applyFill="1" applyBorder="1" applyAlignment="1" quotePrefix="1">
      <alignment horizontal="center" vertical="center"/>
    </xf>
    <xf numFmtId="0" fontId="2" fillId="0" borderId="47" xfId="0" applyFont="1" applyFill="1" applyBorder="1" applyAlignment="1" quotePrefix="1">
      <alignment horizontal="center" vertical="center"/>
    </xf>
    <xf numFmtId="0" fontId="2" fillId="0" borderId="50" xfId="0" applyFont="1" applyFill="1" applyBorder="1" applyAlignment="1">
      <alignment/>
    </xf>
    <xf numFmtId="0" fontId="2" fillId="0" borderId="51" xfId="0" applyFont="1" applyFill="1" applyBorder="1" applyAlignment="1">
      <alignment/>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7" fillId="4" borderId="52" xfId="0" applyFont="1" applyFill="1" applyBorder="1" applyAlignment="1">
      <alignment horizontal="center"/>
    </xf>
    <xf numFmtId="0" fontId="2" fillId="5" borderId="19" xfId="0" applyFont="1" applyFill="1" applyBorder="1" applyAlignment="1">
      <alignment horizontal="center" vertical="center"/>
    </xf>
    <xf numFmtId="0" fontId="10" fillId="5" borderId="19"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32"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3" fontId="2" fillId="5" borderId="4" xfId="0" applyNumberFormat="1" applyFont="1" applyFill="1" applyBorder="1" applyAlignment="1">
      <alignment horizontal="right" vertical="center"/>
    </xf>
    <xf numFmtId="3" fontId="10" fillId="5" borderId="0" xfId="0" applyNumberFormat="1" applyFont="1" applyFill="1" applyBorder="1" applyAlignment="1">
      <alignment horizontal="right" vertical="center"/>
    </xf>
    <xf numFmtId="3" fontId="2" fillId="5" borderId="9" xfId="0" applyNumberFormat="1" applyFont="1" applyFill="1" applyBorder="1" applyAlignment="1">
      <alignment horizontal="right" vertical="center"/>
    </xf>
    <xf numFmtId="3" fontId="2" fillId="5" borderId="8" xfId="0" applyNumberFormat="1" applyFont="1" applyFill="1" applyBorder="1" applyAlignment="1">
      <alignment horizontal="right" vertical="center"/>
    </xf>
    <xf numFmtId="3" fontId="2" fillId="5" borderId="7" xfId="0" applyNumberFormat="1" applyFont="1" applyFill="1" applyBorder="1" applyAlignment="1">
      <alignment horizontal="right" vertical="center"/>
    </xf>
    <xf numFmtId="3" fontId="2" fillId="5" borderId="5" xfId="0" applyNumberFormat="1" applyFont="1" applyFill="1" applyBorder="1" applyAlignment="1">
      <alignment horizontal="right" vertical="center"/>
    </xf>
    <xf numFmtId="0" fontId="17" fillId="0" borderId="0" xfId="0" applyFont="1" applyAlignment="1">
      <alignment horizontal="center"/>
    </xf>
    <xf numFmtId="0" fontId="18" fillId="0" borderId="0" xfId="0" applyFont="1" applyAlignment="1">
      <alignment/>
    </xf>
    <xf numFmtId="0" fontId="18" fillId="0" borderId="0" xfId="0" applyFont="1" applyAlignment="1">
      <alignment horizontal="center"/>
    </xf>
    <xf numFmtId="49" fontId="0" fillId="0" borderId="0" xfId="0" applyNumberFormat="1" applyFont="1" applyAlignment="1">
      <alignment horizontal="left" vertical="center"/>
    </xf>
    <xf numFmtId="18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20" fillId="0" borderId="0" xfId="0" applyFont="1" applyAlignment="1">
      <alignment horizontal="left"/>
    </xf>
    <xf numFmtId="0" fontId="21" fillId="0" borderId="0" xfId="0" applyFont="1" applyAlignment="1">
      <alignment horizontal="left" vertical="center"/>
    </xf>
    <xf numFmtId="0" fontId="22" fillId="0" borderId="0" xfId="0" applyFont="1" applyAlignment="1">
      <alignment/>
    </xf>
    <xf numFmtId="0" fontId="4" fillId="0" borderId="0" xfId="0" applyFont="1" applyAlignment="1">
      <alignment horizontal="center" vertical="center" wrapText="1"/>
    </xf>
    <xf numFmtId="188" fontId="2" fillId="0" borderId="0" xfId="0" applyNumberFormat="1" applyFont="1" applyBorder="1" applyAlignment="1">
      <alignment horizontal="right" vertical="center"/>
    </xf>
    <xf numFmtId="188" fontId="3" fillId="0" borderId="2" xfId="0" applyNumberFormat="1" applyFont="1" applyFill="1" applyBorder="1" applyAlignment="1">
      <alignment horizontal="right" vertical="center"/>
    </xf>
    <xf numFmtId="188" fontId="2" fillId="0" borderId="5" xfId="0" applyNumberFormat="1" applyFont="1" applyBorder="1" applyAlignment="1">
      <alignment horizontal="right" vertical="center"/>
    </xf>
    <xf numFmtId="0" fontId="10" fillId="5" borderId="4" xfId="0" applyFont="1" applyFill="1" applyBorder="1" applyAlignment="1">
      <alignment horizontal="center" vertical="center"/>
    </xf>
    <xf numFmtId="188" fontId="3" fillId="5" borderId="5" xfId="0" applyNumberFormat="1" applyFont="1" applyFill="1" applyBorder="1" applyAlignment="1">
      <alignment horizontal="right" vertical="center"/>
    </xf>
    <xf numFmtId="188" fontId="2" fillId="0" borderId="9" xfId="0" applyNumberFormat="1" applyFont="1" applyFill="1" applyBorder="1" applyAlignment="1">
      <alignment horizontal="right" vertical="center"/>
    </xf>
    <xf numFmtId="188" fontId="2" fillId="0" borderId="8" xfId="0" applyNumberFormat="1" applyFont="1" applyFill="1" applyBorder="1" applyAlignment="1">
      <alignment horizontal="right" vertical="center"/>
    </xf>
    <xf numFmtId="188" fontId="2" fillId="0" borderId="32" xfId="0" applyNumberFormat="1" applyFont="1" applyFill="1" applyBorder="1" applyAlignment="1">
      <alignment horizontal="right" vertical="center"/>
    </xf>
    <xf numFmtId="188" fontId="2" fillId="5" borderId="4" xfId="0" applyNumberFormat="1" applyFont="1" applyFill="1" applyBorder="1" applyAlignment="1">
      <alignment horizontal="right" vertical="center"/>
    </xf>
    <xf numFmtId="188" fontId="2" fillId="5" borderId="0" xfId="0" applyNumberFormat="1" applyFont="1" applyFill="1" applyBorder="1" applyAlignment="1">
      <alignment horizontal="right" vertical="center"/>
    </xf>
    <xf numFmtId="188" fontId="2" fillId="5" borderId="19" xfId="0" applyNumberFormat="1" applyFont="1" applyFill="1" applyBorder="1" applyAlignment="1">
      <alignment horizontal="right" vertical="center"/>
    </xf>
    <xf numFmtId="188" fontId="2" fillId="0" borderId="4" xfId="0" applyNumberFormat="1" applyFont="1" applyFill="1" applyBorder="1" applyAlignment="1">
      <alignment horizontal="right" vertical="center"/>
    </xf>
    <xf numFmtId="188" fontId="2" fillId="0" borderId="0" xfId="0" applyNumberFormat="1" applyFont="1" applyFill="1" applyBorder="1" applyAlignment="1">
      <alignment horizontal="right" vertical="center"/>
    </xf>
    <xf numFmtId="188" fontId="2" fillId="0" borderId="19" xfId="0" applyNumberFormat="1" applyFont="1" applyFill="1" applyBorder="1" applyAlignment="1">
      <alignment horizontal="right" vertical="center"/>
    </xf>
    <xf numFmtId="188" fontId="10" fillId="0" borderId="19" xfId="0" applyNumberFormat="1" applyFont="1" applyFill="1" applyBorder="1" applyAlignment="1">
      <alignment horizontal="right" vertical="center"/>
    </xf>
    <xf numFmtId="188" fontId="2" fillId="0" borderId="4" xfId="0" applyNumberFormat="1" applyFont="1" applyFill="1" applyBorder="1" applyAlignment="1" quotePrefix="1">
      <alignment horizontal="right" vertical="center"/>
    </xf>
    <xf numFmtId="188" fontId="2" fillId="5" borderId="0" xfId="0" applyNumberFormat="1" applyFont="1" applyFill="1" applyBorder="1" applyAlignment="1">
      <alignment vertical="center"/>
    </xf>
    <xf numFmtId="188" fontId="2" fillId="5" borderId="19" xfId="0" applyNumberFormat="1" applyFont="1" applyFill="1" applyBorder="1" applyAlignment="1">
      <alignment vertical="center"/>
    </xf>
    <xf numFmtId="188" fontId="10" fillId="5" borderId="0" xfId="0" applyNumberFormat="1" applyFont="1" applyFill="1" applyBorder="1" applyAlignment="1">
      <alignment horizontal="right" vertical="center"/>
    </xf>
    <xf numFmtId="188" fontId="10" fillId="5" borderId="19" xfId="0" applyNumberFormat="1" applyFont="1" applyFill="1" applyBorder="1" applyAlignment="1">
      <alignment horizontal="right" vertical="center"/>
    </xf>
    <xf numFmtId="188" fontId="2" fillId="5" borderId="9" xfId="0" applyNumberFormat="1" applyFont="1" applyFill="1" applyBorder="1" applyAlignment="1" quotePrefix="1">
      <alignment horizontal="right" vertical="center"/>
    </xf>
    <xf numFmtId="188" fontId="2" fillId="5" borderId="8" xfId="0" applyNumberFormat="1" applyFont="1" applyFill="1" applyBorder="1" applyAlignment="1">
      <alignment horizontal="right" vertical="center"/>
    </xf>
    <xf numFmtId="188" fontId="2" fillId="5" borderId="32" xfId="0" applyNumberFormat="1" applyFont="1" applyFill="1" applyBorder="1" applyAlignment="1">
      <alignment horizontal="right" vertical="center"/>
    </xf>
    <xf numFmtId="188" fontId="2" fillId="5" borderId="7" xfId="0" applyNumberFormat="1" applyFont="1" applyFill="1" applyBorder="1" applyAlignment="1">
      <alignment horizontal="right" vertical="center"/>
    </xf>
    <xf numFmtId="188" fontId="2" fillId="5" borderId="5" xfId="0" applyNumberFormat="1" applyFont="1" applyFill="1" applyBorder="1" applyAlignment="1">
      <alignment horizontal="right" vertical="center"/>
    </xf>
    <xf numFmtId="188" fontId="2" fillId="5" borderId="6" xfId="0" applyNumberFormat="1" applyFont="1" applyFill="1" applyBorder="1" applyAlignment="1">
      <alignment horizontal="right" vertical="center"/>
    </xf>
    <xf numFmtId="188" fontId="2" fillId="0" borderId="7" xfId="0" applyNumberFormat="1" applyFont="1" applyFill="1" applyBorder="1" applyAlignment="1">
      <alignment horizontal="right" vertical="center"/>
    </xf>
    <xf numFmtId="188" fontId="2" fillId="0" borderId="5" xfId="0" applyNumberFormat="1" applyFont="1" applyFill="1" applyBorder="1" applyAlignment="1">
      <alignment horizontal="right" vertical="center"/>
    </xf>
    <xf numFmtId="188" fontId="2" fillId="0" borderId="6" xfId="0" applyNumberFormat="1" applyFont="1" applyFill="1" applyBorder="1" applyAlignment="1">
      <alignment horizontal="right" vertical="center"/>
    </xf>
    <xf numFmtId="0" fontId="3" fillId="0" borderId="5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55" xfId="0" applyFont="1" applyFill="1" applyBorder="1" applyAlignment="1">
      <alignment horizontal="center" vertical="center"/>
    </xf>
    <xf numFmtId="188" fontId="11" fillId="5" borderId="32" xfId="0" applyNumberFormat="1" applyFont="1" applyFill="1" applyBorder="1" applyAlignment="1">
      <alignment horizontal="right" vertical="center"/>
    </xf>
    <xf numFmtId="188" fontId="11" fillId="5" borderId="19" xfId="0" applyNumberFormat="1" applyFont="1" applyFill="1" applyBorder="1" applyAlignment="1">
      <alignment horizontal="right" vertical="center"/>
    </xf>
    <xf numFmtId="188" fontId="11" fillId="5" borderId="6" xfId="0" applyNumberFormat="1" applyFont="1" applyFill="1" applyBorder="1" applyAlignment="1">
      <alignment horizontal="right" vertical="center"/>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2" fillId="5" borderId="0" xfId="0" applyFont="1" applyFill="1" applyBorder="1" applyAlignment="1">
      <alignment vertical="center"/>
    </xf>
    <xf numFmtId="0" fontId="0" fillId="5" borderId="0" xfId="0" applyFill="1" applyBorder="1" applyAlignment="1">
      <alignment vertical="center"/>
    </xf>
    <xf numFmtId="0" fontId="2" fillId="5" borderId="18" xfId="0" applyFont="1" applyFill="1" applyBorder="1" applyAlignment="1">
      <alignment vertical="center"/>
    </xf>
    <xf numFmtId="0" fontId="2" fillId="5" borderId="19" xfId="0" applyFont="1" applyFill="1" applyBorder="1" applyAlignment="1">
      <alignment horizontal="center" vertical="center"/>
    </xf>
    <xf numFmtId="1" fontId="3" fillId="4" borderId="9" xfId="0" applyNumberFormat="1" applyFont="1" applyFill="1" applyBorder="1" applyAlignment="1">
      <alignment horizontal="center"/>
    </xf>
    <xf numFmtId="1" fontId="3" fillId="4" borderId="8" xfId="0" applyNumberFormat="1" applyFont="1" applyFill="1" applyBorder="1" applyAlignment="1">
      <alignment horizontal="center"/>
    </xf>
    <xf numFmtId="1" fontId="3" fillId="4" borderId="7" xfId="0" applyNumberFormat="1" applyFont="1" applyFill="1" applyBorder="1" applyAlignment="1">
      <alignment horizontal="center" vertical="center"/>
    </xf>
    <xf numFmtId="1" fontId="3" fillId="4" borderId="5" xfId="0" applyNumberFormat="1" applyFont="1" applyFill="1" applyBorder="1" applyAlignment="1">
      <alignment horizontal="center" vertical="center"/>
    </xf>
    <xf numFmtId="3" fontId="3" fillId="5" borderId="9" xfId="0" applyNumberFormat="1" applyFont="1" applyFill="1" applyBorder="1" applyAlignment="1">
      <alignment vertical="center"/>
    </xf>
    <xf numFmtId="3" fontId="3" fillId="5" borderId="4" xfId="0" applyNumberFormat="1" applyFont="1" applyFill="1" applyBorder="1" applyAlignment="1">
      <alignment vertical="center"/>
    </xf>
    <xf numFmtId="3" fontId="2" fillId="5" borderId="4" xfId="0" applyNumberFormat="1" applyFont="1" applyFill="1" applyBorder="1" applyAlignment="1">
      <alignment vertical="center"/>
    </xf>
    <xf numFmtId="3" fontId="2" fillId="0" borderId="4" xfId="0" applyNumberFormat="1" applyFont="1" applyBorder="1" applyAlignment="1">
      <alignment vertical="center"/>
    </xf>
    <xf numFmtId="3" fontId="2" fillId="5" borderId="4" xfId="0" applyNumberFormat="1" applyFont="1" applyFill="1" applyBorder="1" applyAlignment="1" quotePrefix="1">
      <alignment horizontal="right" vertical="center"/>
    </xf>
    <xf numFmtId="3" fontId="2" fillId="0" borderId="4" xfId="0" applyNumberFormat="1" applyFont="1" applyBorder="1" applyAlignment="1" quotePrefix="1">
      <alignment horizontal="right" vertical="center"/>
    </xf>
    <xf numFmtId="3" fontId="2" fillId="0" borderId="7" xfId="0" applyNumberFormat="1" applyFont="1" applyBorder="1" applyAlignment="1">
      <alignment vertical="center"/>
    </xf>
    <xf numFmtId="3" fontId="2" fillId="0" borderId="9" xfId="0" applyNumberFormat="1" applyFont="1" applyBorder="1" applyAlignment="1" quotePrefix="1">
      <alignment horizontal="right" vertical="center"/>
    </xf>
    <xf numFmtId="3" fontId="2" fillId="0" borderId="56" xfId="0" applyNumberFormat="1" applyFont="1" applyFill="1" applyBorder="1" applyAlignment="1">
      <alignment vertical="center"/>
    </xf>
    <xf numFmtId="171" fontId="2" fillId="0" borderId="0" xfId="0" applyNumberFormat="1" applyFont="1" applyAlignment="1">
      <alignment/>
    </xf>
    <xf numFmtId="3" fontId="3" fillId="5" borderId="57" xfId="0" applyNumberFormat="1" applyFont="1" applyFill="1" applyBorder="1" applyAlignment="1">
      <alignment vertical="center"/>
    </xf>
    <xf numFmtId="3" fontId="3" fillId="5" borderId="10" xfId="0" applyNumberFormat="1" applyFont="1" applyFill="1" applyBorder="1" applyAlignment="1">
      <alignment vertical="center"/>
    </xf>
    <xf numFmtId="188" fontId="2" fillId="5" borderId="0" xfId="0" applyNumberFormat="1" applyFont="1" applyFill="1" applyBorder="1" applyAlignment="1" quotePrefix="1">
      <alignment horizontal="right" vertical="center"/>
    </xf>
    <xf numFmtId="3" fontId="11" fillId="5" borderId="5" xfId="0" applyNumberFormat="1" applyFont="1" applyFill="1" applyBorder="1" applyAlignment="1">
      <alignment horizontal="right" vertical="center"/>
    </xf>
    <xf numFmtId="3" fontId="11" fillId="5" borderId="0" xfId="0" applyNumberFormat="1" applyFont="1" applyFill="1" applyBorder="1" applyAlignment="1">
      <alignment horizontal="right" vertical="center"/>
    </xf>
    <xf numFmtId="0" fontId="2" fillId="0" borderId="0" xfId="0" applyFont="1" applyAlignment="1">
      <alignment vertical="top"/>
    </xf>
    <xf numFmtId="188" fontId="11" fillId="5" borderId="8" xfId="0" applyNumberFormat="1" applyFont="1" applyFill="1" applyBorder="1" applyAlignment="1">
      <alignment horizontal="right" vertical="center"/>
    </xf>
    <xf numFmtId="188" fontId="11" fillId="5" borderId="0" xfId="0" applyNumberFormat="1" applyFont="1" applyFill="1" applyBorder="1" applyAlignment="1">
      <alignment horizontal="right" vertical="center"/>
    </xf>
    <xf numFmtId="188" fontId="11" fillId="5" borderId="5" xfId="0" applyNumberFormat="1" applyFont="1" applyFill="1" applyBorder="1" applyAlignment="1">
      <alignment horizontal="right" vertical="center"/>
    </xf>
    <xf numFmtId="3" fontId="2" fillId="5" borderId="19" xfId="0" applyNumberFormat="1" applyFont="1" applyFill="1" applyBorder="1" applyAlignment="1">
      <alignment vertical="center"/>
    </xf>
    <xf numFmtId="188" fontId="2" fillId="0" borderId="58" xfId="0" applyNumberFormat="1" applyFont="1" applyBorder="1" applyAlignment="1">
      <alignment vertical="center"/>
    </xf>
    <xf numFmtId="188" fontId="2" fillId="5" borderId="58" xfId="0" applyNumberFormat="1" applyFont="1" applyFill="1" applyBorder="1" applyAlignment="1">
      <alignment vertical="center"/>
    </xf>
    <xf numFmtId="188" fontId="2" fillId="0" borderId="15" xfId="0" applyNumberFormat="1" applyFont="1" applyBorder="1" applyAlignment="1">
      <alignment vertical="center"/>
    </xf>
    <xf numFmtId="3" fontId="2" fillId="0" borderId="35" xfId="0" applyNumberFormat="1" applyFont="1" applyFill="1" applyBorder="1" applyAlignment="1">
      <alignment horizontal="right" vertical="center"/>
    </xf>
    <xf numFmtId="188" fontId="2" fillId="0" borderId="0" xfId="0" applyNumberFormat="1" applyFont="1" applyFill="1" applyBorder="1" applyAlignment="1">
      <alignment vertical="center"/>
    </xf>
    <xf numFmtId="188" fontId="2" fillId="0" borderId="5" xfId="0" applyNumberFormat="1" applyFont="1" applyFill="1" applyBorder="1" applyAlignment="1">
      <alignment vertical="center"/>
    </xf>
    <xf numFmtId="188" fontId="2" fillId="0" borderId="4" xfId="0" applyNumberFormat="1" applyFont="1" applyFill="1" applyBorder="1" applyAlignment="1" quotePrefix="1">
      <alignment horizontal="right" vertical="center"/>
    </xf>
    <xf numFmtId="188" fontId="2" fillId="0" borderId="0" xfId="0" applyNumberFormat="1" applyFont="1" applyFill="1" applyBorder="1" applyAlignment="1" quotePrefix="1">
      <alignment horizontal="right" vertical="center"/>
    </xf>
    <xf numFmtId="188" fontId="2" fillId="0" borderId="5" xfId="0" applyNumberFormat="1" applyFont="1" applyFill="1" applyBorder="1" applyAlignment="1" quotePrefix="1">
      <alignment horizontal="right" vertical="center"/>
    </xf>
    <xf numFmtId="188" fontId="2" fillId="0" borderId="19" xfId="0" applyNumberFormat="1" applyFont="1" applyFill="1" applyBorder="1" applyAlignment="1" quotePrefix="1">
      <alignment horizontal="right" vertical="center"/>
    </xf>
    <xf numFmtId="188" fontId="2" fillId="0" borderId="6" xfId="0" applyNumberFormat="1" applyFont="1" applyFill="1" applyBorder="1" applyAlignment="1" quotePrefix="1">
      <alignment horizontal="right" vertical="center"/>
    </xf>
    <xf numFmtId="3" fontId="3" fillId="5" borderId="7" xfId="0" applyNumberFormat="1" applyFont="1" applyFill="1" applyBorder="1" applyAlignment="1">
      <alignment vertical="center"/>
    </xf>
    <xf numFmtId="0" fontId="2" fillId="0" borderId="18" xfId="0" applyFont="1" applyFill="1" applyBorder="1" applyAlignment="1">
      <alignment vertical="center"/>
    </xf>
    <xf numFmtId="188" fontId="2" fillId="0" borderId="58" xfId="0" applyNumberFormat="1" applyFont="1" applyFill="1" applyBorder="1" applyAlignment="1">
      <alignment vertical="center"/>
    </xf>
    <xf numFmtId="0" fontId="2" fillId="0" borderId="19" xfId="0" applyFont="1" applyFill="1" applyBorder="1" applyAlignment="1">
      <alignment horizontal="center" vertical="center"/>
    </xf>
    <xf numFmtId="0" fontId="2" fillId="0" borderId="5" xfId="0" applyFont="1" applyBorder="1" applyAlignment="1">
      <alignment vertical="center"/>
    </xf>
    <xf numFmtId="0" fontId="2" fillId="0" borderId="5" xfId="0" applyFont="1" applyFill="1" applyBorder="1" applyAlignment="1">
      <alignment vertical="center"/>
    </xf>
    <xf numFmtId="0" fontId="0" fillId="0" borderId="5" xfId="0" applyFill="1" applyBorder="1" applyAlignment="1">
      <alignment vertical="center"/>
    </xf>
    <xf numFmtId="0" fontId="3" fillId="5" borderId="32"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6"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9" xfId="0" applyFont="1" applyFill="1" applyBorder="1" applyAlignment="1">
      <alignment horizontal="center" vertical="center"/>
    </xf>
    <xf numFmtId="0" fontId="3" fillId="5" borderId="19" xfId="0" applyFont="1" applyFill="1" applyBorder="1" applyAlignment="1">
      <alignment horizontal="center" vertical="center"/>
    </xf>
    <xf numFmtId="0" fontId="3" fillId="0" borderId="6" xfId="0" applyFont="1" applyFill="1" applyBorder="1" applyAlignment="1">
      <alignment horizontal="center" vertical="center"/>
    </xf>
    <xf numFmtId="1" fontId="3" fillId="4" borderId="32" xfId="0" applyNumberFormat="1" applyFont="1" applyFill="1" applyBorder="1" applyAlignment="1">
      <alignment horizontal="center" vertical="center"/>
    </xf>
    <xf numFmtId="188" fontId="10" fillId="0" borderId="0" xfId="0" applyNumberFormat="1" applyFont="1" applyFill="1" applyBorder="1" applyAlignment="1">
      <alignment horizontal="right" vertical="center"/>
    </xf>
    <xf numFmtId="188" fontId="10" fillId="0" borderId="5" xfId="0" applyNumberFormat="1" applyFont="1" applyFill="1" applyBorder="1" applyAlignment="1">
      <alignment horizontal="right" vertical="center"/>
    </xf>
    <xf numFmtId="0" fontId="0" fillId="0" borderId="0" xfId="0" applyFont="1" applyBorder="1" applyAlignment="1">
      <alignment horizontal="right" vertical="top"/>
    </xf>
    <xf numFmtId="188" fontId="2" fillId="5" borderId="10" xfId="0" applyNumberFormat="1" applyFont="1" applyFill="1" applyBorder="1" applyAlignment="1">
      <alignment horizontal="right" vertical="center"/>
    </xf>
    <xf numFmtId="171" fontId="11" fillId="5" borderId="8" xfId="0" applyNumberFormat="1" applyFont="1" applyFill="1" applyBorder="1" applyAlignment="1">
      <alignment horizontal="right" vertical="center"/>
    </xf>
    <xf numFmtId="171" fontId="11" fillId="5" borderId="0" xfId="0" applyNumberFormat="1" applyFont="1" applyFill="1" applyBorder="1" applyAlignment="1">
      <alignment horizontal="right" vertical="center"/>
    </xf>
    <xf numFmtId="188" fontId="10" fillId="5" borderId="4" xfId="0" applyNumberFormat="1" applyFont="1" applyFill="1" applyBorder="1" applyAlignment="1">
      <alignment horizontal="right" vertical="center"/>
    </xf>
    <xf numFmtId="0" fontId="23" fillId="0" borderId="0" xfId="0" applyFont="1" applyFill="1" applyBorder="1" applyAlignment="1">
      <alignment/>
    </xf>
    <xf numFmtId="3" fontId="2" fillId="0" borderId="0" xfId="0" applyNumberFormat="1" applyFont="1" applyBorder="1" applyAlignment="1">
      <alignment vertical="center"/>
    </xf>
    <xf numFmtId="3" fontId="2" fillId="5" borderId="0" xfId="0" applyNumberFormat="1" applyFont="1" applyFill="1" applyBorder="1" applyAlignment="1">
      <alignment vertical="center"/>
    </xf>
    <xf numFmtId="3" fontId="2" fillId="5" borderId="0" xfId="0" applyNumberFormat="1" applyFont="1" applyFill="1" applyBorder="1" applyAlignment="1" quotePrefix="1">
      <alignment horizontal="right" vertical="center"/>
    </xf>
    <xf numFmtId="3" fontId="2" fillId="0" borderId="0" xfId="0" applyNumberFormat="1" applyFont="1" applyBorder="1" applyAlignment="1" quotePrefix="1">
      <alignment horizontal="right" vertical="center"/>
    </xf>
    <xf numFmtId="3" fontId="2" fillId="0" borderId="5" xfId="0" applyNumberFormat="1" applyFont="1" applyBorder="1" applyAlignment="1">
      <alignment vertical="center"/>
    </xf>
    <xf numFmtId="3" fontId="2" fillId="0" borderId="8" xfId="0" applyNumberFormat="1" applyFont="1" applyBorder="1" applyAlignment="1" quotePrefix="1">
      <alignment horizontal="right" vertical="center"/>
    </xf>
    <xf numFmtId="1" fontId="3" fillId="4" borderId="32" xfId="0" applyNumberFormat="1" applyFont="1" applyFill="1" applyBorder="1" applyAlignment="1">
      <alignment horizontal="center"/>
    </xf>
    <xf numFmtId="1" fontId="3" fillId="4" borderId="6" xfId="0" applyNumberFormat="1" applyFont="1" applyFill="1" applyBorder="1" applyAlignment="1">
      <alignment horizontal="center" vertical="center"/>
    </xf>
    <xf numFmtId="3" fontId="3" fillId="5" borderId="32" xfId="0" applyNumberFormat="1" applyFont="1" applyFill="1" applyBorder="1" applyAlignment="1">
      <alignment horizontal="right" vertical="center"/>
    </xf>
    <xf numFmtId="3" fontId="3" fillId="5" borderId="19" xfId="0" applyNumberFormat="1" applyFont="1" applyFill="1" applyBorder="1" applyAlignment="1">
      <alignment horizontal="right" vertical="center"/>
    </xf>
    <xf numFmtId="3" fontId="3" fillId="5" borderId="6" xfId="0" applyNumberFormat="1" applyFont="1" applyFill="1" applyBorder="1" applyAlignment="1">
      <alignment horizontal="right" vertical="center"/>
    </xf>
    <xf numFmtId="188" fontId="2" fillId="0" borderId="19" xfId="0" applyNumberFormat="1" applyFont="1" applyFill="1" applyBorder="1" applyAlignment="1">
      <alignment vertical="center"/>
    </xf>
    <xf numFmtId="3" fontId="2" fillId="5" borderId="19" xfId="0" applyNumberFormat="1" applyFont="1" applyFill="1" applyBorder="1" applyAlignment="1">
      <alignment horizontal="right" vertical="center"/>
    </xf>
    <xf numFmtId="188" fontId="2" fillId="5" borderId="19" xfId="0" applyNumberFormat="1" applyFont="1" applyFill="1" applyBorder="1" applyAlignment="1" quotePrefix="1">
      <alignment horizontal="right" vertical="center"/>
    </xf>
    <xf numFmtId="3" fontId="2" fillId="0" borderId="19" xfId="0" applyNumberFormat="1" applyFont="1" applyFill="1" applyBorder="1" applyAlignment="1" quotePrefix="1">
      <alignment horizontal="right" vertical="center"/>
    </xf>
    <xf numFmtId="188" fontId="2" fillId="0" borderId="6" xfId="0" applyNumberFormat="1" applyFont="1" applyFill="1" applyBorder="1" applyAlignment="1">
      <alignment vertical="center"/>
    </xf>
    <xf numFmtId="3" fontId="2" fillId="0" borderId="32" xfId="0" applyNumberFormat="1" applyFont="1" applyFill="1" applyBorder="1" applyAlignment="1" quotePrefix="1">
      <alignment horizontal="right" vertical="center"/>
    </xf>
    <xf numFmtId="170" fontId="3" fillId="5" borderId="8" xfId="0" applyNumberFormat="1" applyFont="1" applyFill="1" applyBorder="1" applyAlignment="1">
      <alignment horizontal="right" vertical="center"/>
    </xf>
    <xf numFmtId="170" fontId="3" fillId="5" borderId="0" xfId="0" applyNumberFormat="1" applyFont="1" applyFill="1" applyBorder="1" applyAlignment="1">
      <alignment horizontal="right" vertical="center"/>
    </xf>
    <xf numFmtId="170" fontId="3" fillId="5" borderId="5" xfId="0" applyNumberFormat="1" applyFont="1" applyFill="1" applyBorder="1" applyAlignment="1">
      <alignment horizontal="right" vertical="center"/>
    </xf>
    <xf numFmtId="170" fontId="2" fillId="0" borderId="0" xfId="0" applyNumberFormat="1" applyFont="1" applyFill="1" applyBorder="1" applyAlignment="1">
      <alignment vertical="center"/>
    </xf>
    <xf numFmtId="170" fontId="2" fillId="5" borderId="0" xfId="0" applyNumberFormat="1" applyFont="1" applyFill="1" applyBorder="1" applyAlignment="1">
      <alignment horizontal="right" vertical="center"/>
    </xf>
    <xf numFmtId="170" fontId="2" fillId="5" borderId="0" xfId="0" applyNumberFormat="1" applyFont="1" applyFill="1" applyBorder="1" applyAlignment="1">
      <alignment vertical="center"/>
    </xf>
    <xf numFmtId="170" fontId="2" fillId="0" borderId="5" xfId="0" applyNumberFormat="1" applyFont="1" applyFill="1" applyBorder="1" applyAlignment="1">
      <alignment vertical="center"/>
    </xf>
    <xf numFmtId="170" fontId="2" fillId="0" borderId="0" xfId="0" applyNumberFormat="1" applyFont="1" applyFill="1" applyBorder="1" applyAlignment="1">
      <alignment horizontal="right" vertical="center"/>
    </xf>
    <xf numFmtId="170" fontId="2" fillId="0" borderId="8" xfId="0" applyNumberFormat="1" applyFont="1" applyFill="1" applyBorder="1" applyAlignment="1">
      <alignment horizontal="right" vertical="center"/>
    </xf>
    <xf numFmtId="0" fontId="3" fillId="6" borderId="7" xfId="0" applyFont="1" applyFill="1" applyBorder="1" applyAlignment="1">
      <alignment horizontal="center" vertical="top" wrapText="1"/>
    </xf>
    <xf numFmtId="0" fontId="3" fillId="6" borderId="5" xfId="0" applyFont="1" applyFill="1" applyBorder="1" applyAlignment="1">
      <alignment horizontal="center" vertical="top" wrapText="1"/>
    </xf>
    <xf numFmtId="0" fontId="3" fillId="6" borderId="6" xfId="0" applyFont="1" applyFill="1" applyBorder="1" applyAlignment="1">
      <alignment horizontal="center" vertical="top" wrapText="1"/>
    </xf>
    <xf numFmtId="188" fontId="2" fillId="0" borderId="0" xfId="0" applyNumberFormat="1" applyFont="1" applyBorder="1" applyAlignment="1" quotePrefix="1">
      <alignment horizontal="right" vertical="center"/>
    </xf>
    <xf numFmtId="0" fontId="3" fillId="0" borderId="0" xfId="0" applyFont="1" applyAlignment="1">
      <alignment vertical="top" wrapText="1"/>
    </xf>
    <xf numFmtId="0" fontId="3" fillId="0" borderId="0" xfId="0" applyFont="1" applyBorder="1" applyAlignment="1">
      <alignment vertical="top"/>
    </xf>
    <xf numFmtId="0" fontId="3" fillId="0" borderId="0" xfId="0" applyFont="1" applyAlignment="1">
      <alignment vertical="top"/>
    </xf>
    <xf numFmtId="1" fontId="3" fillId="4" borderId="8" xfId="0" applyNumberFormat="1" applyFont="1" applyFill="1" applyBorder="1" applyAlignment="1">
      <alignment horizontal="center" vertical="center"/>
    </xf>
    <xf numFmtId="0" fontId="3" fillId="0" borderId="0" xfId="0" applyFont="1" applyAlignment="1">
      <alignment horizontal="left" vertical="top" wrapText="1"/>
    </xf>
    <xf numFmtId="1" fontId="3" fillId="4" borderId="59" xfId="0" applyNumberFormat="1" applyFont="1" applyFill="1" applyBorder="1" applyAlignment="1">
      <alignment horizontal="center" vertical="center"/>
    </xf>
    <xf numFmtId="3" fontId="3" fillId="5" borderId="1" xfId="0" applyNumberFormat="1" applyFont="1" applyFill="1" applyBorder="1" applyAlignment="1">
      <alignment horizontal="right" vertical="center"/>
    </xf>
    <xf numFmtId="3" fontId="11" fillId="5" borderId="2" xfId="0" applyNumberFormat="1" applyFont="1" applyFill="1" applyBorder="1" applyAlignment="1">
      <alignment horizontal="right" vertical="center"/>
    </xf>
    <xf numFmtId="3" fontId="3" fillId="5" borderId="3" xfId="0" applyNumberFormat="1" applyFont="1" applyFill="1" applyBorder="1" applyAlignment="1">
      <alignment horizontal="right" vertical="center"/>
    </xf>
    <xf numFmtId="3" fontId="2" fillId="0" borderId="2" xfId="0" applyNumberFormat="1" applyFont="1" applyFill="1" applyBorder="1" applyAlignment="1">
      <alignment horizontal="right" vertical="center"/>
    </xf>
    <xf numFmtId="3" fontId="2" fillId="5" borderId="2" xfId="0" applyNumberFormat="1" applyFont="1" applyFill="1" applyBorder="1" applyAlignment="1">
      <alignment horizontal="right" vertical="center"/>
    </xf>
    <xf numFmtId="3" fontId="2" fillId="5" borderId="2" xfId="0" applyNumberFormat="1" applyFont="1" applyFill="1" applyBorder="1" applyAlignment="1">
      <alignment horizontal="center" vertical="center"/>
    </xf>
    <xf numFmtId="3" fontId="10" fillId="0" borderId="2" xfId="0" applyNumberFormat="1" applyFont="1" applyFill="1" applyBorder="1" applyAlignment="1">
      <alignment horizontal="right" vertical="center"/>
    </xf>
    <xf numFmtId="3" fontId="2" fillId="5" borderId="1" xfId="0" applyNumberFormat="1" applyFont="1" applyFill="1" applyBorder="1" applyAlignment="1">
      <alignment horizontal="right" vertical="center"/>
    </xf>
    <xf numFmtId="3" fontId="2" fillId="5" borderId="3"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3" fontId="3" fillId="5" borderId="2" xfId="0" applyNumberFormat="1" applyFont="1" applyFill="1" applyBorder="1" applyAlignment="1">
      <alignment horizontal="right" vertical="center"/>
    </xf>
    <xf numFmtId="1" fontId="3" fillId="0" borderId="0" xfId="0" applyNumberFormat="1" applyFont="1" applyAlignment="1">
      <alignment vertical="top"/>
    </xf>
    <xf numFmtId="0" fontId="0" fillId="0" borderId="6" xfId="0" applyFill="1" applyBorder="1" applyAlignment="1">
      <alignment/>
    </xf>
    <xf numFmtId="0" fontId="0" fillId="0" borderId="19" xfId="0" applyFill="1" applyBorder="1" applyAlignment="1">
      <alignment/>
    </xf>
    <xf numFmtId="3" fontId="3" fillId="5" borderId="32" xfId="0" applyNumberFormat="1" applyFont="1" applyFill="1" applyBorder="1" applyAlignment="1">
      <alignment vertical="center"/>
    </xf>
    <xf numFmtId="3" fontId="3" fillId="5" borderId="19" xfId="0" applyNumberFormat="1" applyFont="1" applyFill="1" applyBorder="1" applyAlignment="1">
      <alignment vertical="center"/>
    </xf>
    <xf numFmtId="3" fontId="3" fillId="5" borderId="6" xfId="0" applyNumberFormat="1" applyFont="1" applyFill="1" applyBorder="1" applyAlignment="1">
      <alignment vertical="center"/>
    </xf>
    <xf numFmtId="3" fontId="2" fillId="0" borderId="32" xfId="0" applyNumberFormat="1" applyFont="1" applyFill="1" applyBorder="1" applyAlignment="1">
      <alignment vertical="center"/>
    </xf>
    <xf numFmtId="3" fontId="2" fillId="0" borderId="19" xfId="0" applyNumberFormat="1" applyFont="1" applyFill="1" applyBorder="1" applyAlignment="1">
      <alignment vertical="center"/>
    </xf>
    <xf numFmtId="3" fontId="2" fillId="5" borderId="19" xfId="0" applyNumberFormat="1" applyFont="1" applyFill="1" applyBorder="1" applyAlignment="1" quotePrefix="1">
      <alignment horizontal="right" vertical="center"/>
    </xf>
    <xf numFmtId="3" fontId="2" fillId="5" borderId="32" xfId="0" applyNumberFormat="1" applyFont="1" applyFill="1" applyBorder="1" applyAlignment="1">
      <alignment vertical="center"/>
    </xf>
    <xf numFmtId="3" fontId="2" fillId="5" borderId="6" xfId="0" applyNumberFormat="1" applyFont="1" applyFill="1" applyBorder="1" applyAlignment="1">
      <alignment vertical="center"/>
    </xf>
    <xf numFmtId="3" fontId="2" fillId="0" borderId="6" xfId="0" applyNumberFormat="1" applyFont="1" applyFill="1" applyBorder="1" applyAlignment="1">
      <alignment vertical="center"/>
    </xf>
    <xf numFmtId="188" fontId="2" fillId="0" borderId="9" xfId="0" applyNumberFormat="1" applyFont="1" applyFill="1" applyBorder="1" applyAlignment="1" quotePrefix="1">
      <alignment horizontal="right" vertical="center"/>
    </xf>
    <xf numFmtId="188" fontId="2" fillId="0" borderId="8" xfId="0" applyNumberFormat="1" applyFont="1" applyFill="1" applyBorder="1" applyAlignment="1" quotePrefix="1">
      <alignment horizontal="right" vertical="center"/>
    </xf>
    <xf numFmtId="188" fontId="2" fillId="0" borderId="8" xfId="0" applyNumberFormat="1" applyFont="1" applyBorder="1" applyAlignment="1">
      <alignment horizontal="right" vertical="center"/>
    </xf>
    <xf numFmtId="188" fontId="2" fillId="0" borderId="32" xfId="0" applyNumberFormat="1" applyFont="1" applyFill="1" applyBorder="1" applyAlignment="1" quotePrefix="1">
      <alignment horizontal="right" vertical="center"/>
    </xf>
    <xf numFmtId="188" fontId="2" fillId="0" borderId="5" xfId="0" applyNumberFormat="1" applyFont="1" applyBorder="1" applyAlignment="1" quotePrefix="1">
      <alignment horizontal="right" vertical="center"/>
    </xf>
    <xf numFmtId="188" fontId="3" fillId="0" borderId="3" xfId="0" applyNumberFormat="1" applyFont="1" applyFill="1" applyBorder="1" applyAlignment="1">
      <alignment horizontal="right" vertical="center"/>
    </xf>
    <xf numFmtId="0" fontId="0" fillId="0" borderId="6" xfId="0" applyFill="1" applyBorder="1" applyAlignment="1">
      <alignment vertical="center"/>
    </xf>
    <xf numFmtId="171" fontId="3" fillId="5" borderId="32" xfId="0" applyNumberFormat="1" applyFont="1" applyFill="1" applyBorder="1" applyAlignment="1">
      <alignment horizontal="right" vertical="center"/>
    </xf>
    <xf numFmtId="171" fontId="3" fillId="5" borderId="19" xfId="0" applyNumberFormat="1" applyFont="1" applyFill="1" applyBorder="1" applyAlignment="1">
      <alignment horizontal="right" vertical="center"/>
    </xf>
    <xf numFmtId="171" fontId="3" fillId="5" borderId="6" xfId="0" applyNumberFormat="1" applyFont="1" applyFill="1" applyBorder="1" applyAlignment="1">
      <alignment horizontal="right" vertical="center"/>
    </xf>
    <xf numFmtId="171" fontId="2" fillId="0" borderId="32" xfId="0" applyNumberFormat="1" applyFont="1" applyFill="1" applyBorder="1" applyAlignment="1">
      <alignment horizontal="right" vertical="center"/>
    </xf>
    <xf numFmtId="171" fontId="2" fillId="5" borderId="19" xfId="0" applyNumberFormat="1" applyFont="1" applyFill="1" applyBorder="1" applyAlignment="1">
      <alignment horizontal="right" vertical="center"/>
    </xf>
    <xf numFmtId="171" fontId="2" fillId="0" borderId="19" xfId="0" applyNumberFormat="1" applyFont="1" applyFill="1" applyBorder="1" applyAlignment="1">
      <alignment horizontal="right" vertical="center"/>
    </xf>
    <xf numFmtId="171" fontId="2" fillId="0" borderId="6" xfId="0" applyNumberFormat="1" applyFont="1" applyFill="1" applyBorder="1" applyAlignment="1">
      <alignment horizontal="right" vertical="center"/>
    </xf>
    <xf numFmtId="171" fontId="2" fillId="5" borderId="6" xfId="0" applyNumberFormat="1" applyFont="1" applyFill="1" applyBorder="1" applyAlignment="1">
      <alignment horizontal="right" vertical="center"/>
    </xf>
    <xf numFmtId="3" fontId="2" fillId="0" borderId="19" xfId="0" applyNumberFormat="1" applyFont="1" applyFill="1" applyBorder="1" applyAlignment="1">
      <alignment horizontal="right" vertical="center"/>
    </xf>
    <xf numFmtId="3" fontId="2" fillId="5" borderId="32" xfId="0" applyNumberFormat="1" applyFont="1" applyFill="1" applyBorder="1" applyAlignment="1">
      <alignment horizontal="right" vertical="center"/>
    </xf>
    <xf numFmtId="3" fontId="2" fillId="5" borderId="6"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1" fontId="3" fillId="4" borderId="1" xfId="0" applyNumberFormat="1" applyFont="1" applyFill="1" applyBorder="1" applyAlignment="1">
      <alignment horizontal="center"/>
    </xf>
    <xf numFmtId="1" fontId="3" fillId="4" borderId="3" xfId="0" applyNumberFormat="1" applyFont="1" applyFill="1" applyBorder="1" applyAlignment="1">
      <alignment horizontal="center" vertical="center"/>
    </xf>
    <xf numFmtId="3" fontId="3" fillId="5" borderId="1" xfId="0" applyNumberFormat="1" applyFont="1" applyFill="1" applyBorder="1" applyAlignment="1">
      <alignment vertical="center"/>
    </xf>
    <xf numFmtId="3" fontId="3" fillId="5" borderId="2" xfId="0" applyNumberFormat="1" applyFont="1" applyFill="1" applyBorder="1" applyAlignment="1">
      <alignment vertical="center"/>
    </xf>
    <xf numFmtId="3" fontId="3" fillId="5" borderId="3" xfId="0" applyNumberFormat="1" applyFont="1" applyFill="1" applyBorder="1" applyAlignment="1">
      <alignment vertical="center"/>
    </xf>
    <xf numFmtId="3" fontId="2" fillId="0" borderId="1" xfId="0" applyNumberFormat="1" applyFont="1" applyFill="1" applyBorder="1" applyAlignment="1">
      <alignment vertical="center"/>
    </xf>
    <xf numFmtId="3" fontId="2" fillId="5" borderId="2" xfId="0" applyNumberFormat="1" applyFont="1" applyFill="1" applyBorder="1" applyAlignment="1">
      <alignment vertical="center"/>
    </xf>
    <xf numFmtId="3" fontId="2" fillId="0" borderId="2" xfId="0" applyNumberFormat="1" applyFont="1" applyFill="1" applyBorder="1" applyAlignment="1">
      <alignment vertical="center"/>
    </xf>
    <xf numFmtId="3" fontId="2" fillId="5" borderId="2" xfId="0" applyNumberFormat="1" applyFont="1" applyFill="1" applyBorder="1" applyAlignment="1" quotePrefix="1">
      <alignment horizontal="right" vertical="center"/>
    </xf>
    <xf numFmtId="3" fontId="2" fillId="0" borderId="2" xfId="0" applyNumberFormat="1" applyFont="1" applyFill="1" applyBorder="1" applyAlignment="1" quotePrefix="1">
      <alignment horizontal="right" vertical="center"/>
    </xf>
    <xf numFmtId="3" fontId="2" fillId="5" borderId="1" xfId="0" applyNumberFormat="1" applyFont="1" applyFill="1" applyBorder="1" applyAlignment="1">
      <alignment vertical="center"/>
    </xf>
    <xf numFmtId="3" fontId="2" fillId="5" borderId="3" xfId="0" applyNumberFormat="1" applyFont="1" applyFill="1" applyBorder="1" applyAlignment="1">
      <alignment vertical="center"/>
    </xf>
    <xf numFmtId="3" fontId="2" fillId="0" borderId="3" xfId="0" applyNumberFormat="1" applyFont="1" applyFill="1" applyBorder="1" applyAlignment="1">
      <alignment vertical="center"/>
    </xf>
    <xf numFmtId="0" fontId="7" fillId="4" borderId="8" xfId="0" applyFont="1" applyFill="1" applyBorder="1" applyAlignment="1">
      <alignment vertical="center"/>
    </xf>
    <xf numFmtId="0" fontId="7" fillId="4" borderId="5" xfId="0" applyFont="1" applyFill="1" applyBorder="1" applyAlignment="1">
      <alignment vertical="center"/>
    </xf>
    <xf numFmtId="0" fontId="14" fillId="4" borderId="60"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Alignment="1" quotePrefix="1">
      <alignment horizontal="left"/>
    </xf>
    <xf numFmtId="0" fontId="4" fillId="0" borderId="0" xfId="0" applyFont="1" applyBorder="1" applyAlignment="1">
      <alignment horizontal="center" vertical="top" wrapText="1"/>
    </xf>
    <xf numFmtId="0" fontId="2" fillId="0" borderId="0" xfId="0" applyFont="1" applyBorder="1" applyAlignment="1">
      <alignment horizontal="center" vertical="center" wrapText="1"/>
    </xf>
    <xf numFmtId="0" fontId="19" fillId="0" borderId="0" xfId="0" applyFont="1" applyAlignment="1">
      <alignment horizontal="center" vertical="center" wrapText="1"/>
    </xf>
    <xf numFmtId="0" fontId="1" fillId="0" borderId="0" xfId="0" applyFont="1" applyAlignment="1">
      <alignment horizontal="center" vertical="top" wrapText="1"/>
    </xf>
    <xf numFmtId="0" fontId="1" fillId="0" borderId="0" xfId="0" applyNumberFormat="1" applyFont="1" applyBorder="1" applyAlignment="1" quotePrefix="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6" fillId="0" borderId="0" xfId="0" applyFont="1" applyAlignment="1">
      <alignment vertical="top" wrapText="1"/>
    </xf>
    <xf numFmtId="0" fontId="4" fillId="0" borderId="0" xfId="0" applyFont="1" applyBorder="1" applyAlignment="1">
      <alignment horizontal="center" vertical="top"/>
    </xf>
    <xf numFmtId="0" fontId="3" fillId="0" borderId="8" xfId="0" applyFont="1" applyBorder="1" applyAlignment="1">
      <alignment horizontal="left" wrapText="1"/>
    </xf>
    <xf numFmtId="188" fontId="2" fillId="5" borderId="0" xfId="0" applyNumberFormat="1" applyFont="1" applyFill="1" applyBorder="1" applyAlignment="1">
      <alignment horizontal="center" vertical="center"/>
    </xf>
    <xf numFmtId="0" fontId="0" fillId="0" borderId="19" xfId="0" applyBorder="1" applyAlignment="1">
      <alignment horizontal="center" vertical="center"/>
    </xf>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wrapText="1"/>
    </xf>
    <xf numFmtId="188" fontId="2" fillId="0" borderId="0" xfId="0" applyNumberFormat="1" applyFont="1" applyFill="1" applyBorder="1" applyAlignment="1">
      <alignment horizontal="center" vertical="center"/>
    </xf>
    <xf numFmtId="188" fontId="2" fillId="0" borderId="19"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applyAlignment="1">
      <alignment horizontal="center" vertical="center" wrapText="1"/>
    </xf>
    <xf numFmtId="0" fontId="0" fillId="0" borderId="5" xfId="0" applyFont="1" applyBorder="1" applyAlignment="1">
      <alignment horizontal="center" vertical="center"/>
    </xf>
    <xf numFmtId="0" fontId="4" fillId="0" borderId="0" xfId="0" applyFont="1" applyFill="1" applyAlignment="1">
      <alignment horizontal="right" vertical="center" wrapText="1"/>
    </xf>
    <xf numFmtId="0" fontId="0" fillId="0" borderId="0" xfId="0" applyAlignment="1">
      <alignment wrapText="1"/>
    </xf>
    <xf numFmtId="0" fontId="1" fillId="0" borderId="0" xfId="0" applyFont="1" applyAlignment="1" quotePrefix="1">
      <alignment horizontal="left"/>
    </xf>
    <xf numFmtId="0" fontId="3" fillId="6" borderId="9" xfId="0" applyFont="1" applyFill="1" applyBorder="1" applyAlignment="1">
      <alignment horizontal="center" wrapText="1"/>
    </xf>
    <xf numFmtId="0" fontId="3" fillId="6" borderId="8" xfId="0" applyFont="1" applyFill="1" applyBorder="1" applyAlignment="1">
      <alignment horizontal="center" wrapText="1"/>
    </xf>
    <xf numFmtId="0" fontId="3" fillId="6" borderId="32" xfId="0" applyFont="1" applyFill="1" applyBorder="1" applyAlignment="1">
      <alignment horizontal="center" wrapText="1"/>
    </xf>
    <xf numFmtId="0" fontId="3" fillId="0" borderId="0" xfId="0" applyFont="1" applyBorder="1" applyAlignment="1">
      <alignment horizontal="left" wrapText="1"/>
    </xf>
    <xf numFmtId="0" fontId="2" fillId="0" borderId="0" xfId="0" applyFont="1" applyAlignment="1">
      <alignment horizontal="left" wrapText="1"/>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49" fontId="2" fillId="0" borderId="0" xfId="0" applyNumberFormat="1" applyFont="1" applyAlignment="1">
      <alignment horizontal="left" vertical="top" wrapText="1"/>
    </xf>
    <xf numFmtId="0" fontId="4" fillId="0" borderId="0" xfId="0" applyFont="1" applyAlignment="1">
      <alignment horizontal="center" wrapText="1"/>
    </xf>
    <xf numFmtId="0" fontId="4" fillId="0" borderId="0" xfId="0" applyFont="1" applyAlignment="1">
      <alignment horizontal="center" vertical="top" wrapText="1"/>
    </xf>
    <xf numFmtId="0" fontId="3" fillId="0" borderId="0" xfId="0" applyFont="1" applyAlignment="1">
      <alignment/>
    </xf>
    <xf numFmtId="0" fontId="3" fillId="0" borderId="55" xfId="0" applyFont="1" applyFill="1" applyBorder="1" applyAlignment="1">
      <alignment horizontal="center" vertical="top"/>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9"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32" xfId="0" applyFont="1" applyFill="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vertical="top" wrapText="1"/>
    </xf>
    <xf numFmtId="0" fontId="3" fillId="0" borderId="0" xfId="0" applyFont="1" applyAlignment="1">
      <alignment wrapText="1"/>
    </xf>
    <xf numFmtId="0" fontId="0" fillId="0" borderId="0" xfId="0" applyBorder="1" applyAlignment="1">
      <alignmen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dimension ref="B1:E56"/>
  <sheetViews>
    <sheetView tabSelected="1" workbookViewId="0" topLeftCell="A1">
      <selection activeCell="B5" sqref="B5"/>
    </sheetView>
  </sheetViews>
  <sheetFormatPr defaultColWidth="9.140625" defaultRowHeight="12.75"/>
  <cols>
    <col min="1" max="1" width="0.85546875" style="4" customWidth="1"/>
    <col min="2" max="2" width="5.421875" style="233" customWidth="1"/>
    <col min="3" max="3" width="2.00390625" style="234" customWidth="1"/>
    <col min="4" max="4" width="51.57421875" style="4" customWidth="1"/>
    <col min="5" max="5" width="8.57421875" style="4" customWidth="1"/>
    <col min="6" max="16384" width="9.140625" style="4" customWidth="1"/>
  </cols>
  <sheetData>
    <row r="1" spans="2:5" ht="19.5" customHeight="1">
      <c r="B1" s="446" t="s">
        <v>85</v>
      </c>
      <c r="C1" s="446"/>
      <c r="D1" s="446"/>
      <c r="E1" s="446"/>
    </row>
    <row r="2" spans="2:5" ht="19.5" customHeight="1">
      <c r="B2" s="447" t="s">
        <v>86</v>
      </c>
      <c r="C2" s="447"/>
      <c r="D2" s="447"/>
      <c r="E2" s="447"/>
    </row>
    <row r="3" spans="2:5" ht="19.5" customHeight="1">
      <c r="B3" s="448" t="s">
        <v>87</v>
      </c>
      <c r="C3" s="448"/>
      <c r="D3" s="448"/>
      <c r="E3" s="448"/>
    </row>
    <row r="4" spans="2:5" ht="19.5" customHeight="1">
      <c r="B4" s="449" t="s">
        <v>89</v>
      </c>
      <c r="C4" s="449"/>
      <c r="D4" s="449"/>
      <c r="E4" s="449"/>
    </row>
    <row r="5" spans="2:5" ht="19.5" customHeight="1">
      <c r="B5" s="149"/>
      <c r="C5" s="149"/>
      <c r="D5" s="149"/>
      <c r="E5" s="149"/>
    </row>
    <row r="6" ht="19.5" customHeight="1"/>
    <row r="7" spans="2:5" ht="19.5" customHeight="1">
      <c r="B7" s="446" t="s">
        <v>88</v>
      </c>
      <c r="C7" s="446"/>
      <c r="D7" s="446"/>
      <c r="E7" s="446"/>
    </row>
    <row r="8" spans="2:5" ht="19.5" customHeight="1">
      <c r="B8" s="445">
        <v>2010</v>
      </c>
      <c r="C8" s="445"/>
      <c r="D8" s="445"/>
      <c r="E8" s="445"/>
    </row>
    <row r="9" spans="2:5" ht="19.5" customHeight="1">
      <c r="B9" s="157"/>
      <c r="C9" s="157"/>
      <c r="D9" s="157"/>
      <c r="E9" s="157"/>
    </row>
    <row r="10" spans="2:5" ht="19.5" customHeight="1">
      <c r="B10" s="443" t="s">
        <v>92</v>
      </c>
      <c r="C10" s="443"/>
      <c r="D10" s="443"/>
      <c r="E10" s="443"/>
    </row>
    <row r="11" spans="2:5" ht="19.5" customHeight="1">
      <c r="B11" s="235"/>
      <c r="E11" s="235"/>
    </row>
    <row r="12" spans="2:5" ht="19.5" customHeight="1">
      <c r="B12" s="444" t="s">
        <v>82</v>
      </c>
      <c r="C12" s="444"/>
      <c r="D12" s="444"/>
      <c r="E12" s="444"/>
    </row>
    <row r="13" spans="2:5" ht="19.5" customHeight="1">
      <c r="B13" s="444" t="s">
        <v>83</v>
      </c>
      <c r="C13" s="444"/>
      <c r="D13" s="444"/>
      <c r="E13" s="444"/>
    </row>
    <row r="14" spans="2:5" ht="19.5" customHeight="1">
      <c r="B14" s="235"/>
      <c r="D14"/>
      <c r="E14" s="235"/>
    </row>
    <row r="15" spans="2:5" ht="19.5" customHeight="1">
      <c r="B15" s="235"/>
      <c r="E15" s="235"/>
    </row>
    <row r="16" spans="2:5" ht="15" customHeight="1">
      <c r="B16" s="236" t="s">
        <v>61</v>
      </c>
      <c r="C16" s="237"/>
      <c r="D16" s="239" t="s">
        <v>107</v>
      </c>
      <c r="E16" s="235"/>
    </row>
    <row r="17" spans="2:5" ht="15" customHeight="1">
      <c r="B17" s="236" t="s">
        <v>62</v>
      </c>
      <c r="C17" s="237"/>
      <c r="D17" s="238" t="s">
        <v>93</v>
      </c>
      <c r="E17" s="235"/>
    </row>
    <row r="18" spans="2:5" ht="15" customHeight="1">
      <c r="B18" s="236" t="s">
        <v>63</v>
      </c>
      <c r="C18" s="237"/>
      <c r="D18" s="239" t="s">
        <v>108</v>
      </c>
      <c r="E18" s="235"/>
    </row>
    <row r="19" spans="2:5" ht="15" customHeight="1">
      <c r="B19" s="236" t="s">
        <v>64</v>
      </c>
      <c r="C19" s="237"/>
      <c r="D19" s="239" t="s">
        <v>109</v>
      </c>
      <c r="E19" s="235"/>
    </row>
    <row r="20" spans="2:4" ht="15" customHeight="1">
      <c r="B20" s="236" t="s">
        <v>65</v>
      </c>
      <c r="C20" s="237"/>
      <c r="D20" s="238" t="s">
        <v>110</v>
      </c>
    </row>
    <row r="21" spans="2:5" ht="15" customHeight="1">
      <c r="B21" s="236" t="s">
        <v>66</v>
      </c>
      <c r="C21" s="237"/>
      <c r="D21" s="238" t="s">
        <v>101</v>
      </c>
      <c r="E21"/>
    </row>
    <row r="22" spans="2:5" ht="15" customHeight="1">
      <c r="B22" s="236" t="s">
        <v>68</v>
      </c>
      <c r="C22" s="237"/>
      <c r="D22" s="239" t="s">
        <v>111</v>
      </c>
      <c r="E22" s="235"/>
    </row>
    <row r="23" spans="2:5" ht="15" customHeight="1">
      <c r="B23" s="236" t="s">
        <v>69</v>
      </c>
      <c r="C23" s="237"/>
      <c r="D23" s="239" t="s">
        <v>112</v>
      </c>
      <c r="E23" s="235"/>
    </row>
    <row r="24" spans="2:5" ht="12.75">
      <c r="B24" s="235"/>
      <c r="E24" s="235"/>
    </row>
    <row r="25" ht="12.75">
      <c r="C25"/>
    </row>
    <row r="26" spans="2:5" ht="12.75">
      <c r="B26"/>
      <c r="C26"/>
      <c r="D26"/>
      <c r="E26"/>
    </row>
    <row r="27" spans="2:5" ht="13.5">
      <c r="B27" s="240"/>
      <c r="E27"/>
    </row>
    <row r="28" spans="2:5" ht="12.75">
      <c r="B28" s="235"/>
      <c r="E28" s="235"/>
    </row>
    <row r="29" spans="2:5" ht="12.75">
      <c r="B29" s="235"/>
      <c r="E29" s="235"/>
    </row>
    <row r="30" spans="2:5" ht="12.75">
      <c r="B30" s="235"/>
      <c r="E30" s="235"/>
    </row>
    <row r="31" spans="2:5" ht="12.75">
      <c r="B31" s="235"/>
      <c r="E31" s="235"/>
    </row>
    <row r="32" spans="2:5" ht="12.75">
      <c r="B32" s="235"/>
      <c r="E32" s="235"/>
    </row>
    <row r="33" spans="2:5" ht="12.75">
      <c r="B33" s="235"/>
      <c r="E33" s="235"/>
    </row>
    <row r="34" spans="2:5" ht="12.75">
      <c r="B34" s="235"/>
      <c r="E34" s="235"/>
    </row>
    <row r="36" spans="2:5" ht="13.5">
      <c r="B36" s="240"/>
      <c r="E36"/>
    </row>
    <row r="37" spans="2:5" ht="12.75">
      <c r="B37" s="235"/>
      <c r="E37" s="235"/>
    </row>
    <row r="38" spans="2:5" ht="12.75">
      <c r="B38" s="235"/>
      <c r="E38" s="235"/>
    </row>
    <row r="39" spans="2:5" ht="12.75">
      <c r="B39" s="235"/>
      <c r="E39" s="235"/>
    </row>
    <row r="46" spans="3:4" ht="12.75">
      <c r="C46" s="241"/>
      <c r="D46" s="242"/>
    </row>
    <row r="53" ht="12.75"/>
    <row r="56" spans="3:5" ht="12.75">
      <c r="C56"/>
      <c r="D56"/>
      <c r="E56"/>
    </row>
  </sheetData>
  <mergeCells count="9">
    <mergeCell ref="B7:E7"/>
    <mergeCell ref="B1:E1"/>
    <mergeCell ref="B2:E2"/>
    <mergeCell ref="B3:E3"/>
    <mergeCell ref="B4:E4"/>
    <mergeCell ref="B10:E10"/>
    <mergeCell ref="B12:E12"/>
    <mergeCell ref="B13:E13"/>
    <mergeCell ref="B8:E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0"/>
  <dimension ref="A1:W48"/>
  <sheetViews>
    <sheetView workbookViewId="0" topLeftCell="A3">
      <selection activeCell="AA18" sqref="AA18"/>
    </sheetView>
  </sheetViews>
  <sheetFormatPr defaultColWidth="9.140625" defaultRowHeight="12.75"/>
  <cols>
    <col min="1" max="1" width="2.7109375" style="2" customWidth="1"/>
    <col min="2" max="2" width="4.00390625" style="2" customWidth="1"/>
    <col min="3" max="4" width="6.7109375" style="2" hidden="1" customWidth="1"/>
    <col min="5" max="5" width="6.140625" style="2" customWidth="1"/>
    <col min="6" max="9" width="6.28125" style="2" hidden="1" customWidth="1"/>
    <col min="10" max="22" width="6.140625" style="2" customWidth="1"/>
    <col min="23" max="23" width="4.00390625" style="2" customWidth="1"/>
    <col min="24" max="16384" width="9.140625" style="2" customWidth="1"/>
  </cols>
  <sheetData>
    <row r="1" spans="2:23" ht="14.25" customHeight="1">
      <c r="B1" s="450"/>
      <c r="C1" s="450"/>
      <c r="D1" s="32"/>
      <c r="E1" s="28"/>
      <c r="F1" s="28"/>
      <c r="G1" s="28"/>
      <c r="H1" s="28"/>
      <c r="I1" s="28"/>
      <c r="J1" s="28"/>
      <c r="K1" s="28"/>
      <c r="L1" s="28"/>
      <c r="M1" s="28"/>
      <c r="N1" s="28"/>
      <c r="O1" s="28"/>
      <c r="P1" s="28"/>
      <c r="W1" s="18" t="s">
        <v>61</v>
      </c>
    </row>
    <row r="2" spans="2:23" ht="30" customHeight="1">
      <c r="B2" s="451" t="s">
        <v>21</v>
      </c>
      <c r="C2" s="451"/>
      <c r="D2" s="451"/>
      <c r="E2" s="451"/>
      <c r="F2" s="451"/>
      <c r="G2" s="451"/>
      <c r="H2" s="451"/>
      <c r="I2" s="451"/>
      <c r="J2" s="451"/>
      <c r="K2" s="451"/>
      <c r="L2" s="451"/>
      <c r="M2" s="451"/>
      <c r="N2" s="451"/>
      <c r="O2" s="451"/>
      <c r="P2" s="451"/>
      <c r="Q2" s="451"/>
      <c r="R2" s="451"/>
      <c r="S2" s="451"/>
      <c r="T2" s="451"/>
      <c r="U2" s="451"/>
      <c r="V2" s="451"/>
      <c r="W2" s="451"/>
    </row>
    <row r="3" spans="2:23" ht="15" customHeight="1">
      <c r="B3" s="449" t="s">
        <v>22</v>
      </c>
      <c r="C3" s="449"/>
      <c r="D3" s="449"/>
      <c r="E3" s="449"/>
      <c r="F3" s="449"/>
      <c r="G3" s="449"/>
      <c r="H3" s="449"/>
      <c r="I3" s="449"/>
      <c r="J3" s="449"/>
      <c r="K3" s="449"/>
      <c r="L3" s="449"/>
      <c r="M3" s="449"/>
      <c r="N3" s="449"/>
      <c r="O3" s="449"/>
      <c r="P3" s="449"/>
      <c r="Q3" s="449"/>
      <c r="R3" s="449"/>
      <c r="S3" s="449"/>
      <c r="T3" s="449"/>
      <c r="U3" s="449"/>
      <c r="V3" s="449"/>
      <c r="W3" s="449"/>
    </row>
    <row r="4" spans="2:23" ht="12.75">
      <c r="B4" s="3"/>
      <c r="C4" s="3"/>
      <c r="E4" s="25"/>
      <c r="F4" s="25"/>
      <c r="G4" s="25"/>
      <c r="H4" s="25"/>
      <c r="I4" s="25"/>
      <c r="J4" s="26"/>
      <c r="K4" s="26"/>
      <c r="L4" s="26"/>
      <c r="M4" s="26"/>
      <c r="N4" s="26"/>
      <c r="O4" s="26"/>
      <c r="V4" s="36" t="s">
        <v>5</v>
      </c>
      <c r="W4" s="148"/>
    </row>
    <row r="5" spans="2:23" ht="24.75" customHeight="1">
      <c r="B5" s="392"/>
      <c r="C5" s="65">
        <v>1970</v>
      </c>
      <c r="D5" s="66">
        <v>1980</v>
      </c>
      <c r="E5" s="67">
        <v>1990</v>
      </c>
      <c r="F5" s="66">
        <v>1991</v>
      </c>
      <c r="G5" s="66">
        <v>1992</v>
      </c>
      <c r="H5" s="66">
        <v>1993</v>
      </c>
      <c r="I5" s="66">
        <v>1994</v>
      </c>
      <c r="J5" s="66">
        <v>1995</v>
      </c>
      <c r="K5" s="66">
        <v>1996</v>
      </c>
      <c r="L5" s="66">
        <v>1997</v>
      </c>
      <c r="M5" s="66">
        <v>1998</v>
      </c>
      <c r="N5" s="66">
        <v>1999</v>
      </c>
      <c r="O5" s="66">
        <v>2000</v>
      </c>
      <c r="P5" s="66">
        <v>2001</v>
      </c>
      <c r="Q5" s="66">
        <v>2002</v>
      </c>
      <c r="R5" s="66">
        <v>2003</v>
      </c>
      <c r="S5" s="66">
        <v>2004</v>
      </c>
      <c r="T5" s="66">
        <v>2005</v>
      </c>
      <c r="U5" s="66">
        <v>2006</v>
      </c>
      <c r="V5" s="67">
        <v>2007</v>
      </c>
      <c r="W5" s="7"/>
    </row>
    <row r="6" spans="2:23" ht="12.75" customHeight="1">
      <c r="B6" s="68" t="s">
        <v>80</v>
      </c>
      <c r="C6" s="69"/>
      <c r="D6" s="70"/>
      <c r="E6" s="410">
        <f>SUM(E9:E35)</f>
        <v>41885</v>
      </c>
      <c r="F6" s="70">
        <f aca="true" t="shared" si="0" ref="F6:S6">SUM(F9:F35)</f>
        <v>42909</v>
      </c>
      <c r="G6" s="70">
        <f t="shared" si="0"/>
        <v>44993</v>
      </c>
      <c r="H6" s="70">
        <f t="shared" si="0"/>
        <v>45834</v>
      </c>
      <c r="I6" s="70">
        <f t="shared" si="0"/>
        <v>46521</v>
      </c>
      <c r="J6" s="340">
        <f t="shared" si="0"/>
        <v>47970</v>
      </c>
      <c r="K6" s="340">
        <f t="shared" si="0"/>
        <v>49050</v>
      </c>
      <c r="L6" s="340">
        <f t="shared" si="0"/>
        <v>50399.9</v>
      </c>
      <c r="M6" s="340">
        <f t="shared" si="0"/>
        <v>52300.1</v>
      </c>
      <c r="N6" s="340">
        <f t="shared" si="0"/>
        <v>53900.1</v>
      </c>
      <c r="O6" s="340">
        <f t="shared" si="0"/>
        <v>54700.1</v>
      </c>
      <c r="P6" s="340">
        <f t="shared" si="0"/>
        <v>56399.7</v>
      </c>
      <c r="Q6" s="340">
        <f t="shared" si="0"/>
        <v>57500</v>
      </c>
      <c r="R6" s="340">
        <f t="shared" si="0"/>
        <v>58850.03</v>
      </c>
      <c r="S6" s="340">
        <f t="shared" si="0"/>
        <v>60200</v>
      </c>
      <c r="T6" s="306">
        <f>SUM(T9:T35)</f>
        <v>62000</v>
      </c>
      <c r="U6" s="306">
        <f>SUM(U9:U35)</f>
        <v>63399.5</v>
      </c>
      <c r="V6" s="306">
        <f>SUM(V9:V35)</f>
        <v>65099.5</v>
      </c>
      <c r="W6" s="68" t="s">
        <v>80</v>
      </c>
    </row>
    <row r="7" spans="2:23" ht="12.75" customHeight="1">
      <c r="B7" s="71" t="s">
        <v>45</v>
      </c>
      <c r="C7" s="72">
        <f>SUM(C9,C12:C13,C15:C19,C23,C26:C27,C29,C33:C35)</f>
        <v>16051</v>
      </c>
      <c r="D7" s="73">
        <f aca="true" t="shared" si="1" ref="D7:S7">SUM(D9,D12:D13,D15:D19,D23,D26:D27,D29,D33:D35)</f>
        <v>30454</v>
      </c>
      <c r="E7" s="411">
        <f t="shared" si="1"/>
        <v>39616</v>
      </c>
      <c r="F7" s="73">
        <f t="shared" si="1"/>
        <v>40663</v>
      </c>
      <c r="G7" s="73">
        <f t="shared" si="1"/>
        <v>42701</v>
      </c>
      <c r="H7" s="73">
        <f t="shared" si="1"/>
        <v>43479</v>
      </c>
      <c r="I7" s="73">
        <f t="shared" si="1"/>
        <v>44110</v>
      </c>
      <c r="J7" s="341">
        <f t="shared" si="1"/>
        <v>45468</v>
      </c>
      <c r="K7" s="341">
        <f t="shared" si="1"/>
        <v>46453</v>
      </c>
      <c r="L7" s="341">
        <f t="shared" si="1"/>
        <v>47619.9</v>
      </c>
      <c r="M7" s="341">
        <f t="shared" si="1"/>
        <v>49302.1</v>
      </c>
      <c r="N7" s="341">
        <f t="shared" si="1"/>
        <v>50795.1</v>
      </c>
      <c r="O7" s="341">
        <f t="shared" si="1"/>
        <v>51471.1</v>
      </c>
      <c r="P7" s="341">
        <f t="shared" si="1"/>
        <v>53101.7</v>
      </c>
      <c r="Q7" s="341">
        <f t="shared" si="1"/>
        <v>54065</v>
      </c>
      <c r="R7" s="341">
        <f t="shared" si="1"/>
        <v>55292</v>
      </c>
      <c r="S7" s="341">
        <f t="shared" si="1"/>
        <v>56394</v>
      </c>
      <c r="T7" s="307">
        <f>SUM(T9,T12:T13,T15:T19,T23,T26:T27,T29,T33:T35)</f>
        <v>58000</v>
      </c>
      <c r="U7" s="307">
        <f>SUM(U9,U12:U13,U15:U19,U23,U26:U27,U29,U33:U35)</f>
        <v>59205</v>
      </c>
      <c r="V7" s="307">
        <f>SUM(V9,V12:V13,V15:V19,V23,V26:V27,V29,V33:V35)</f>
        <v>60617</v>
      </c>
      <c r="W7" s="71" t="s">
        <v>45</v>
      </c>
    </row>
    <row r="8" spans="2:23" ht="12.75" customHeight="1">
      <c r="B8" s="74" t="s">
        <v>103</v>
      </c>
      <c r="C8" s="75"/>
      <c r="D8" s="76"/>
      <c r="E8" s="412">
        <f aca="true" t="shared" si="2" ref="E8:T8">SUM(E10,E11,E14,E20,E21,E22,E24,E25,E28,E30,E31,E32)</f>
        <v>2269</v>
      </c>
      <c r="F8" s="76">
        <f t="shared" si="2"/>
        <v>2246</v>
      </c>
      <c r="G8" s="76">
        <f t="shared" si="2"/>
        <v>2292</v>
      </c>
      <c r="H8" s="76">
        <f t="shared" si="2"/>
        <v>2355</v>
      </c>
      <c r="I8" s="76">
        <f t="shared" si="2"/>
        <v>2411</v>
      </c>
      <c r="J8" s="76">
        <f t="shared" si="2"/>
        <v>2502</v>
      </c>
      <c r="K8" s="76">
        <f t="shared" si="2"/>
        <v>2597</v>
      </c>
      <c r="L8" s="76">
        <f t="shared" si="2"/>
        <v>2780</v>
      </c>
      <c r="M8" s="76">
        <f t="shared" si="2"/>
        <v>2998</v>
      </c>
      <c r="N8" s="76">
        <f t="shared" si="2"/>
        <v>3105</v>
      </c>
      <c r="O8" s="76">
        <f t="shared" si="2"/>
        <v>3229</v>
      </c>
      <c r="P8" s="76">
        <f t="shared" si="2"/>
        <v>3298</v>
      </c>
      <c r="Q8" s="76">
        <f t="shared" si="2"/>
        <v>3435</v>
      </c>
      <c r="R8" s="76">
        <f t="shared" si="2"/>
        <v>3558.0299999999997</v>
      </c>
      <c r="S8" s="76">
        <f t="shared" si="2"/>
        <v>3806</v>
      </c>
      <c r="T8" s="248">
        <f t="shared" si="2"/>
        <v>4000</v>
      </c>
      <c r="U8" s="248">
        <f>SUM(U10,U11,U14,U20,U21,U22,U24,U25,U28,U30,U31,U32)</f>
        <v>4194.5</v>
      </c>
      <c r="V8" s="248">
        <f>SUM(V10,V11,V14,V20,V21,V22,V24,V25,V28,V30,V31,V32)</f>
        <v>4482.5</v>
      </c>
      <c r="W8" s="74" t="s">
        <v>103</v>
      </c>
    </row>
    <row r="9" spans="1:23" ht="12.75" customHeight="1">
      <c r="A9" s="8"/>
      <c r="B9" s="9" t="s">
        <v>46</v>
      </c>
      <c r="C9" s="62">
        <v>488</v>
      </c>
      <c r="D9" s="53">
        <v>1203</v>
      </c>
      <c r="E9" s="413">
        <v>1666</v>
      </c>
      <c r="F9" s="53">
        <v>1650</v>
      </c>
      <c r="G9" s="53">
        <v>1658</v>
      </c>
      <c r="H9" s="53">
        <v>1665</v>
      </c>
      <c r="I9" s="53">
        <v>1666</v>
      </c>
      <c r="J9" s="53">
        <v>1666</v>
      </c>
      <c r="K9" s="53">
        <v>1674</v>
      </c>
      <c r="L9" s="53">
        <v>1678.9</v>
      </c>
      <c r="M9" s="53">
        <v>1682.1</v>
      </c>
      <c r="N9" s="53">
        <v>1691.1</v>
      </c>
      <c r="O9" s="53">
        <v>1702.1</v>
      </c>
      <c r="P9" s="53">
        <v>1726.7</v>
      </c>
      <c r="Q9" s="53">
        <v>1729</v>
      </c>
      <c r="R9" s="53">
        <v>1729</v>
      </c>
      <c r="S9" s="53">
        <v>1747</v>
      </c>
      <c r="T9" s="250">
        <v>1747</v>
      </c>
      <c r="U9" s="53">
        <v>1763</v>
      </c>
      <c r="V9" s="251">
        <v>1763</v>
      </c>
      <c r="W9" s="9" t="s">
        <v>46</v>
      </c>
    </row>
    <row r="10" spans="1:23" ht="12.75" customHeight="1">
      <c r="A10" s="8"/>
      <c r="B10" s="71" t="s">
        <v>28</v>
      </c>
      <c r="C10" s="158"/>
      <c r="D10" s="159"/>
      <c r="E10" s="414">
        <v>273</v>
      </c>
      <c r="F10" s="160">
        <v>273</v>
      </c>
      <c r="G10" s="160">
        <v>273</v>
      </c>
      <c r="H10" s="159">
        <v>276</v>
      </c>
      <c r="I10" s="159">
        <v>276</v>
      </c>
      <c r="J10" s="159">
        <v>277</v>
      </c>
      <c r="K10" s="159">
        <v>277</v>
      </c>
      <c r="L10" s="159">
        <v>314</v>
      </c>
      <c r="M10" s="159">
        <v>314</v>
      </c>
      <c r="N10" s="159">
        <v>314</v>
      </c>
      <c r="O10" s="159">
        <v>319</v>
      </c>
      <c r="P10" s="159">
        <v>324</v>
      </c>
      <c r="Q10" s="159">
        <v>324</v>
      </c>
      <c r="R10" s="159">
        <v>328</v>
      </c>
      <c r="S10" s="159">
        <v>331</v>
      </c>
      <c r="T10" s="253">
        <v>331</v>
      </c>
      <c r="U10" s="159">
        <v>394</v>
      </c>
      <c r="V10" s="254">
        <v>418</v>
      </c>
      <c r="W10" s="71" t="s">
        <v>28</v>
      </c>
    </row>
    <row r="11" spans="1:23" ht="12.75" customHeight="1">
      <c r="A11" s="8"/>
      <c r="B11" s="10" t="s">
        <v>30</v>
      </c>
      <c r="C11" s="58"/>
      <c r="D11" s="59"/>
      <c r="E11" s="415">
        <v>357</v>
      </c>
      <c r="F11" s="54">
        <v>362</v>
      </c>
      <c r="G11" s="54">
        <v>366</v>
      </c>
      <c r="H11" s="54">
        <v>390</v>
      </c>
      <c r="I11" s="54">
        <v>392</v>
      </c>
      <c r="J11" s="54">
        <v>414</v>
      </c>
      <c r="K11" s="54">
        <v>423</v>
      </c>
      <c r="L11" s="54">
        <v>486</v>
      </c>
      <c r="M11" s="54">
        <v>499</v>
      </c>
      <c r="N11" s="54">
        <v>499</v>
      </c>
      <c r="O11" s="54">
        <v>501</v>
      </c>
      <c r="P11" s="54">
        <v>517</v>
      </c>
      <c r="Q11" s="54">
        <v>518</v>
      </c>
      <c r="R11" s="54">
        <v>518</v>
      </c>
      <c r="S11" s="54">
        <v>546</v>
      </c>
      <c r="T11" s="256">
        <v>564</v>
      </c>
      <c r="U11" s="54">
        <v>633</v>
      </c>
      <c r="V11" s="257">
        <v>657</v>
      </c>
      <c r="W11" s="10" t="s">
        <v>30</v>
      </c>
    </row>
    <row r="12" spans="1:23" ht="12.75" customHeight="1">
      <c r="A12" s="8"/>
      <c r="B12" s="71" t="s">
        <v>41</v>
      </c>
      <c r="C12" s="158">
        <v>184</v>
      </c>
      <c r="D12" s="159">
        <v>516</v>
      </c>
      <c r="E12" s="414">
        <v>611</v>
      </c>
      <c r="F12" s="159">
        <v>663</v>
      </c>
      <c r="G12" s="159">
        <v>663</v>
      </c>
      <c r="H12" s="159">
        <v>706</v>
      </c>
      <c r="I12" s="159">
        <v>747</v>
      </c>
      <c r="J12" s="159">
        <v>796</v>
      </c>
      <c r="K12" s="159">
        <v>797</v>
      </c>
      <c r="L12" s="159">
        <v>834</v>
      </c>
      <c r="M12" s="159">
        <v>863</v>
      </c>
      <c r="N12" s="159">
        <v>902</v>
      </c>
      <c r="O12" s="159">
        <v>923</v>
      </c>
      <c r="P12" s="159">
        <v>978</v>
      </c>
      <c r="Q12" s="159">
        <v>972</v>
      </c>
      <c r="R12" s="159">
        <v>1010</v>
      </c>
      <c r="S12" s="159">
        <v>1027</v>
      </c>
      <c r="T12" s="253">
        <v>1032</v>
      </c>
      <c r="U12" s="159">
        <v>1032</v>
      </c>
      <c r="V12" s="254">
        <v>1111</v>
      </c>
      <c r="W12" s="71" t="s">
        <v>41</v>
      </c>
    </row>
    <row r="13" spans="1:23" ht="12.75" customHeight="1">
      <c r="A13" s="8"/>
      <c r="B13" s="10" t="s">
        <v>47</v>
      </c>
      <c r="C13" s="57">
        <v>6061</v>
      </c>
      <c r="D13" s="54">
        <v>9225</v>
      </c>
      <c r="E13" s="415">
        <v>10854</v>
      </c>
      <c r="F13" s="54">
        <v>10955</v>
      </c>
      <c r="G13" s="54">
        <v>11013</v>
      </c>
      <c r="H13" s="54">
        <v>11080</v>
      </c>
      <c r="I13" s="54">
        <v>11143</v>
      </c>
      <c r="J13" s="54">
        <v>11190</v>
      </c>
      <c r="K13" s="54">
        <v>11246</v>
      </c>
      <c r="L13" s="54">
        <v>11309</v>
      </c>
      <c r="M13" s="54">
        <v>11427</v>
      </c>
      <c r="N13" s="54">
        <v>11515</v>
      </c>
      <c r="O13" s="54">
        <v>11712</v>
      </c>
      <c r="P13" s="54">
        <v>11786</v>
      </c>
      <c r="Q13" s="54">
        <v>12037</v>
      </c>
      <c r="R13" s="54">
        <v>12044</v>
      </c>
      <c r="S13" s="54">
        <v>12174</v>
      </c>
      <c r="T13" s="256">
        <v>12363</v>
      </c>
      <c r="U13" s="54">
        <v>12531</v>
      </c>
      <c r="V13" s="257">
        <v>12594</v>
      </c>
      <c r="W13" s="10" t="s">
        <v>47</v>
      </c>
    </row>
    <row r="14" spans="1:23" ht="12.75" customHeight="1">
      <c r="A14" s="8"/>
      <c r="B14" s="71" t="s">
        <v>31</v>
      </c>
      <c r="C14" s="158"/>
      <c r="D14" s="159"/>
      <c r="E14" s="414">
        <v>41</v>
      </c>
      <c r="F14" s="159">
        <v>50</v>
      </c>
      <c r="G14" s="159">
        <v>60</v>
      </c>
      <c r="H14" s="159">
        <v>62</v>
      </c>
      <c r="I14" s="159">
        <v>64</v>
      </c>
      <c r="J14" s="159">
        <v>65</v>
      </c>
      <c r="K14" s="159">
        <v>65</v>
      </c>
      <c r="L14" s="159">
        <v>68</v>
      </c>
      <c r="M14" s="159">
        <v>74</v>
      </c>
      <c r="N14" s="159">
        <v>87</v>
      </c>
      <c r="O14" s="159">
        <v>93</v>
      </c>
      <c r="P14" s="159">
        <v>93</v>
      </c>
      <c r="Q14" s="159">
        <v>98</v>
      </c>
      <c r="R14" s="159">
        <v>98</v>
      </c>
      <c r="S14" s="159">
        <v>96</v>
      </c>
      <c r="T14" s="253">
        <v>99</v>
      </c>
      <c r="U14" s="159">
        <v>99</v>
      </c>
      <c r="V14" s="254">
        <v>96</v>
      </c>
      <c r="W14" s="71" t="s">
        <v>31</v>
      </c>
    </row>
    <row r="15" spans="1:23" ht="12.75" customHeight="1">
      <c r="A15" s="8"/>
      <c r="B15" s="10" t="s">
        <v>50</v>
      </c>
      <c r="C15" s="57">
        <v>0</v>
      </c>
      <c r="D15" s="54">
        <v>0</v>
      </c>
      <c r="E15" s="415">
        <v>26</v>
      </c>
      <c r="F15" s="54">
        <v>32</v>
      </c>
      <c r="G15" s="54">
        <v>32</v>
      </c>
      <c r="H15" s="54">
        <v>53</v>
      </c>
      <c r="I15" s="54">
        <v>72</v>
      </c>
      <c r="J15" s="54">
        <v>70</v>
      </c>
      <c r="K15" s="54">
        <v>80</v>
      </c>
      <c r="L15" s="54">
        <v>94</v>
      </c>
      <c r="M15" s="54">
        <v>103</v>
      </c>
      <c r="N15" s="54">
        <v>103</v>
      </c>
      <c r="O15" s="54">
        <v>103</v>
      </c>
      <c r="P15" s="54">
        <v>125</v>
      </c>
      <c r="Q15" s="54">
        <v>125</v>
      </c>
      <c r="R15" s="54">
        <v>176</v>
      </c>
      <c r="S15" s="54">
        <v>192</v>
      </c>
      <c r="T15" s="256">
        <v>247</v>
      </c>
      <c r="U15" s="54">
        <v>270</v>
      </c>
      <c r="V15" s="257">
        <v>269</v>
      </c>
      <c r="W15" s="10" t="s">
        <v>50</v>
      </c>
    </row>
    <row r="16" spans="1:23" ht="12.75" customHeight="1">
      <c r="A16" s="8"/>
      <c r="B16" s="71" t="s">
        <v>42</v>
      </c>
      <c r="C16" s="158">
        <v>11</v>
      </c>
      <c r="D16" s="159">
        <v>91</v>
      </c>
      <c r="E16" s="414">
        <v>190</v>
      </c>
      <c r="F16" s="159">
        <v>225</v>
      </c>
      <c r="G16" s="159">
        <v>280</v>
      </c>
      <c r="H16" s="159">
        <v>330</v>
      </c>
      <c r="I16" s="159">
        <v>380</v>
      </c>
      <c r="J16" s="160">
        <v>421</v>
      </c>
      <c r="K16" s="160">
        <v>467</v>
      </c>
      <c r="L16" s="160">
        <v>509</v>
      </c>
      <c r="M16" s="160">
        <v>526</v>
      </c>
      <c r="N16" s="160">
        <v>547</v>
      </c>
      <c r="O16" s="160">
        <v>615</v>
      </c>
      <c r="P16" s="160">
        <v>743</v>
      </c>
      <c r="Q16" s="160">
        <v>870</v>
      </c>
      <c r="R16" s="160">
        <v>958</v>
      </c>
      <c r="S16" s="160">
        <v>998</v>
      </c>
      <c r="T16" s="262">
        <v>1047</v>
      </c>
      <c r="U16" s="160">
        <v>1050</v>
      </c>
      <c r="V16" s="263">
        <v>1103</v>
      </c>
      <c r="W16" s="71" t="s">
        <v>42</v>
      </c>
    </row>
    <row r="17" spans="1:23" ht="12.75" customHeight="1">
      <c r="A17" s="8"/>
      <c r="B17" s="10" t="s">
        <v>48</v>
      </c>
      <c r="C17" s="57">
        <v>387</v>
      </c>
      <c r="D17" s="54">
        <v>2008</v>
      </c>
      <c r="E17" s="415">
        <v>4976</v>
      </c>
      <c r="F17" s="54">
        <v>5235</v>
      </c>
      <c r="G17" s="54">
        <v>6486</v>
      </c>
      <c r="H17" s="54">
        <v>6577</v>
      </c>
      <c r="I17" s="54">
        <v>6497</v>
      </c>
      <c r="J17" s="54">
        <v>6962</v>
      </c>
      <c r="K17" s="54">
        <v>7295</v>
      </c>
      <c r="L17" s="54">
        <v>7750</v>
      </c>
      <c r="M17" s="54">
        <v>8269</v>
      </c>
      <c r="N17" s="54">
        <v>8893</v>
      </c>
      <c r="O17" s="54">
        <v>9049</v>
      </c>
      <c r="P17" s="54">
        <v>9571</v>
      </c>
      <c r="Q17" s="54">
        <v>9739</v>
      </c>
      <c r="R17" s="54">
        <v>10296</v>
      </c>
      <c r="S17" s="54">
        <v>10747</v>
      </c>
      <c r="T17" s="256">
        <v>11432</v>
      </c>
      <c r="U17" s="54">
        <v>12073</v>
      </c>
      <c r="V17" s="257">
        <v>13014</v>
      </c>
      <c r="W17" s="10" t="s">
        <v>48</v>
      </c>
    </row>
    <row r="18" spans="1:23" ht="12.75" customHeight="1">
      <c r="A18" s="8"/>
      <c r="B18" s="71" t="s">
        <v>49</v>
      </c>
      <c r="C18" s="158">
        <v>1553</v>
      </c>
      <c r="D18" s="159">
        <v>4862</v>
      </c>
      <c r="E18" s="414">
        <v>6824</v>
      </c>
      <c r="F18" s="159">
        <v>7080</v>
      </c>
      <c r="G18" s="159">
        <v>7408</v>
      </c>
      <c r="H18" s="159">
        <v>7614</v>
      </c>
      <c r="I18" s="159">
        <v>7956</v>
      </c>
      <c r="J18" s="159">
        <v>8275</v>
      </c>
      <c r="K18" s="159">
        <v>8596</v>
      </c>
      <c r="L18" s="159">
        <v>8864</v>
      </c>
      <c r="M18" s="159">
        <v>9303</v>
      </c>
      <c r="N18" s="159">
        <v>9626</v>
      </c>
      <c r="O18" s="159">
        <v>9766</v>
      </c>
      <c r="P18" s="159">
        <v>10068</v>
      </c>
      <c r="Q18" s="159">
        <v>10223</v>
      </c>
      <c r="R18" s="159">
        <v>10379</v>
      </c>
      <c r="S18" s="159">
        <v>10486</v>
      </c>
      <c r="T18" s="253">
        <v>10798</v>
      </c>
      <c r="U18" s="159">
        <v>10848</v>
      </c>
      <c r="V18" s="254">
        <v>10958</v>
      </c>
      <c r="W18" s="71" t="s">
        <v>49</v>
      </c>
    </row>
    <row r="19" spans="1:23" ht="12.75" customHeight="1">
      <c r="A19" s="8"/>
      <c r="B19" s="10" t="s">
        <v>51</v>
      </c>
      <c r="C19" s="57">
        <v>3913</v>
      </c>
      <c r="D19" s="54">
        <v>5900</v>
      </c>
      <c r="E19" s="415">
        <v>6193</v>
      </c>
      <c r="F19" s="54">
        <v>6301</v>
      </c>
      <c r="G19" s="54">
        <v>6289</v>
      </c>
      <c r="H19" s="54">
        <v>6401</v>
      </c>
      <c r="I19" s="54">
        <v>6375</v>
      </c>
      <c r="J19" s="54">
        <v>6435</v>
      </c>
      <c r="K19" s="54">
        <v>6465</v>
      </c>
      <c r="L19" s="54">
        <v>6469</v>
      </c>
      <c r="M19" s="54">
        <v>6478</v>
      </c>
      <c r="N19" s="54">
        <v>6478</v>
      </c>
      <c r="O19" s="54">
        <v>6478</v>
      </c>
      <c r="P19" s="54">
        <v>6487</v>
      </c>
      <c r="Q19" s="54">
        <v>6487</v>
      </c>
      <c r="R19" s="54">
        <v>6487</v>
      </c>
      <c r="S19" s="54">
        <v>6532</v>
      </c>
      <c r="T19" s="256">
        <v>6542</v>
      </c>
      <c r="U19" s="54">
        <v>6554</v>
      </c>
      <c r="V19" s="257">
        <v>6588</v>
      </c>
      <c r="W19" s="10" t="s">
        <v>51</v>
      </c>
    </row>
    <row r="20" spans="1:23" ht="12.75" customHeight="1">
      <c r="A20" s="8"/>
      <c r="B20" s="71" t="s">
        <v>29</v>
      </c>
      <c r="C20" s="158"/>
      <c r="D20" s="159"/>
      <c r="E20" s="414">
        <v>120</v>
      </c>
      <c r="F20" s="160">
        <v>120</v>
      </c>
      <c r="G20" s="160">
        <v>120</v>
      </c>
      <c r="H20" s="159">
        <v>154</v>
      </c>
      <c r="I20" s="159">
        <v>159</v>
      </c>
      <c r="J20" s="159">
        <v>167</v>
      </c>
      <c r="K20" s="159">
        <v>167</v>
      </c>
      <c r="L20" s="159">
        <v>194</v>
      </c>
      <c r="M20" s="159">
        <v>204</v>
      </c>
      <c r="N20" s="159">
        <v>216</v>
      </c>
      <c r="O20" s="159">
        <v>257</v>
      </c>
      <c r="P20" s="159">
        <v>257</v>
      </c>
      <c r="Q20" s="159">
        <v>268</v>
      </c>
      <c r="R20" s="159">
        <v>268</v>
      </c>
      <c r="S20" s="159">
        <v>268</v>
      </c>
      <c r="T20" s="339">
        <v>276</v>
      </c>
      <c r="U20" s="159">
        <v>257</v>
      </c>
      <c r="V20" s="254">
        <v>257</v>
      </c>
      <c r="W20" s="71" t="s">
        <v>29</v>
      </c>
    </row>
    <row r="21" spans="1:23" ht="12.75" customHeight="1">
      <c r="A21" s="8"/>
      <c r="B21" s="10" t="s">
        <v>33</v>
      </c>
      <c r="C21" s="57" t="s">
        <v>60</v>
      </c>
      <c r="D21" s="54" t="s">
        <v>60</v>
      </c>
      <c r="E21" s="415" t="s">
        <v>60</v>
      </c>
      <c r="F21" s="54" t="s">
        <v>60</v>
      </c>
      <c r="G21" s="54" t="s">
        <v>60</v>
      </c>
      <c r="H21" s="54" t="s">
        <v>60</v>
      </c>
      <c r="I21" s="54" t="s">
        <v>60</v>
      </c>
      <c r="J21" s="54" t="s">
        <v>60</v>
      </c>
      <c r="K21" s="54" t="s">
        <v>60</v>
      </c>
      <c r="L21" s="54" t="s">
        <v>60</v>
      </c>
      <c r="M21" s="54" t="s">
        <v>60</v>
      </c>
      <c r="N21" s="54" t="s">
        <v>60</v>
      </c>
      <c r="O21" s="54" t="s">
        <v>71</v>
      </c>
      <c r="P21" s="54" t="s">
        <v>60</v>
      </c>
      <c r="Q21" s="54" t="s">
        <v>60</v>
      </c>
      <c r="R21" s="54" t="s">
        <v>60</v>
      </c>
      <c r="S21" s="54" t="s">
        <v>60</v>
      </c>
      <c r="T21" s="256" t="s">
        <v>60</v>
      </c>
      <c r="U21" s="54" t="s">
        <v>60</v>
      </c>
      <c r="V21" s="257" t="s">
        <v>60</v>
      </c>
      <c r="W21" s="10" t="s">
        <v>33</v>
      </c>
    </row>
    <row r="22" spans="1:23" ht="12.75" customHeight="1">
      <c r="A22" s="8"/>
      <c r="B22" s="71" t="s">
        <v>34</v>
      </c>
      <c r="C22" s="158"/>
      <c r="D22" s="159"/>
      <c r="E22" s="414">
        <v>421</v>
      </c>
      <c r="F22" s="159">
        <v>376</v>
      </c>
      <c r="G22" s="159">
        <v>382</v>
      </c>
      <c r="H22" s="159">
        <v>394</v>
      </c>
      <c r="I22" s="159">
        <v>394</v>
      </c>
      <c r="J22" s="159">
        <v>394</v>
      </c>
      <c r="K22" s="159">
        <v>404</v>
      </c>
      <c r="L22" s="159">
        <v>410</v>
      </c>
      <c r="M22" s="159">
        <v>417</v>
      </c>
      <c r="N22" s="159">
        <v>417</v>
      </c>
      <c r="O22" s="159">
        <v>417</v>
      </c>
      <c r="P22" s="159">
        <v>417</v>
      </c>
      <c r="Q22" s="159">
        <v>417</v>
      </c>
      <c r="R22" s="159">
        <v>417</v>
      </c>
      <c r="S22" s="159">
        <v>417</v>
      </c>
      <c r="T22" s="339">
        <v>417</v>
      </c>
      <c r="U22" s="159">
        <v>309</v>
      </c>
      <c r="V22" s="254">
        <v>309</v>
      </c>
      <c r="W22" s="71" t="s">
        <v>34</v>
      </c>
    </row>
    <row r="23" spans="1:23" ht="12.75" customHeight="1">
      <c r="A23" s="8"/>
      <c r="B23" s="10" t="s">
        <v>52</v>
      </c>
      <c r="C23" s="57">
        <v>7</v>
      </c>
      <c r="D23" s="54">
        <v>44</v>
      </c>
      <c r="E23" s="415">
        <v>78</v>
      </c>
      <c r="F23" s="54">
        <v>78</v>
      </c>
      <c r="G23" s="54">
        <v>95</v>
      </c>
      <c r="H23" s="54">
        <v>100</v>
      </c>
      <c r="I23" s="54">
        <v>121</v>
      </c>
      <c r="J23" s="54">
        <v>123</v>
      </c>
      <c r="K23" s="54">
        <v>115</v>
      </c>
      <c r="L23" s="54">
        <v>118</v>
      </c>
      <c r="M23" s="54">
        <v>115</v>
      </c>
      <c r="N23" s="54">
        <v>115</v>
      </c>
      <c r="O23" s="54">
        <v>114</v>
      </c>
      <c r="P23" s="54">
        <v>126</v>
      </c>
      <c r="Q23" s="54">
        <v>147</v>
      </c>
      <c r="R23" s="54">
        <v>147</v>
      </c>
      <c r="S23" s="54">
        <v>147</v>
      </c>
      <c r="T23" s="256">
        <v>147</v>
      </c>
      <c r="U23" s="54">
        <v>147</v>
      </c>
      <c r="V23" s="257">
        <v>147</v>
      </c>
      <c r="W23" s="10" t="s">
        <v>52</v>
      </c>
    </row>
    <row r="24" spans="1:23" ht="12.75" customHeight="1">
      <c r="A24" s="8"/>
      <c r="B24" s="71" t="s">
        <v>32</v>
      </c>
      <c r="C24" s="158"/>
      <c r="D24" s="159"/>
      <c r="E24" s="414">
        <v>267</v>
      </c>
      <c r="F24" s="159">
        <v>269</v>
      </c>
      <c r="G24" s="159">
        <v>269</v>
      </c>
      <c r="H24" s="159">
        <v>269</v>
      </c>
      <c r="I24" s="159">
        <v>293</v>
      </c>
      <c r="J24" s="159">
        <v>335</v>
      </c>
      <c r="K24" s="159">
        <v>365</v>
      </c>
      <c r="L24" s="159">
        <v>382</v>
      </c>
      <c r="M24" s="159">
        <v>448</v>
      </c>
      <c r="N24" s="159">
        <v>448</v>
      </c>
      <c r="O24" s="159">
        <v>448</v>
      </c>
      <c r="P24" s="159">
        <v>448</v>
      </c>
      <c r="Q24" s="159">
        <v>533</v>
      </c>
      <c r="R24" s="159">
        <v>542.03</v>
      </c>
      <c r="S24" s="159">
        <v>569</v>
      </c>
      <c r="T24" s="253">
        <v>636</v>
      </c>
      <c r="U24" s="159">
        <v>785</v>
      </c>
      <c r="V24" s="254">
        <v>858</v>
      </c>
      <c r="W24" s="71" t="s">
        <v>32</v>
      </c>
    </row>
    <row r="25" spans="1:23" ht="12.75" customHeight="1">
      <c r="A25" s="8"/>
      <c r="B25" s="10" t="s">
        <v>35</v>
      </c>
      <c r="C25" s="57" t="s">
        <v>60</v>
      </c>
      <c r="D25" s="54" t="s">
        <v>60</v>
      </c>
      <c r="E25" s="415" t="s">
        <v>60</v>
      </c>
      <c r="F25" s="54" t="s">
        <v>60</v>
      </c>
      <c r="G25" s="54" t="s">
        <v>60</v>
      </c>
      <c r="H25" s="54" t="s">
        <v>60</v>
      </c>
      <c r="I25" s="54" t="s">
        <v>60</v>
      </c>
      <c r="J25" s="54" t="s">
        <v>60</v>
      </c>
      <c r="K25" s="54" t="s">
        <v>60</v>
      </c>
      <c r="L25" s="54" t="s">
        <v>60</v>
      </c>
      <c r="M25" s="54" t="s">
        <v>60</v>
      </c>
      <c r="N25" s="54" t="s">
        <v>60</v>
      </c>
      <c r="O25" s="54" t="s">
        <v>71</v>
      </c>
      <c r="P25" s="54" t="s">
        <v>60</v>
      </c>
      <c r="Q25" s="54" t="s">
        <v>60</v>
      </c>
      <c r="R25" s="54" t="s">
        <v>60</v>
      </c>
      <c r="S25" s="54" t="s">
        <v>60</v>
      </c>
      <c r="T25" s="256" t="s">
        <v>60</v>
      </c>
      <c r="U25" s="54" t="s">
        <v>60</v>
      </c>
      <c r="V25" s="257" t="s">
        <v>60</v>
      </c>
      <c r="W25" s="10" t="s">
        <v>35</v>
      </c>
    </row>
    <row r="26" spans="1:23" ht="12.75" customHeight="1">
      <c r="A26" s="8"/>
      <c r="B26" s="155" t="s">
        <v>43</v>
      </c>
      <c r="C26" s="158">
        <v>1209</v>
      </c>
      <c r="D26" s="159">
        <v>1798</v>
      </c>
      <c r="E26" s="414">
        <v>2092</v>
      </c>
      <c r="F26" s="160">
        <v>2092</v>
      </c>
      <c r="G26" s="159">
        <v>2134</v>
      </c>
      <c r="H26" s="159">
        <v>2167</v>
      </c>
      <c r="I26" s="159">
        <v>2208</v>
      </c>
      <c r="J26" s="159">
        <v>2208</v>
      </c>
      <c r="K26" s="159">
        <v>2208</v>
      </c>
      <c r="L26" s="159">
        <v>2225</v>
      </c>
      <c r="M26" s="159">
        <v>2225</v>
      </c>
      <c r="N26" s="159">
        <v>2291</v>
      </c>
      <c r="O26" s="253">
        <v>2265</v>
      </c>
      <c r="P26" s="159">
        <v>2499</v>
      </c>
      <c r="Q26" s="159">
        <v>2516</v>
      </c>
      <c r="R26" s="159">
        <v>2541</v>
      </c>
      <c r="S26" s="159">
        <v>2585</v>
      </c>
      <c r="T26" s="253">
        <v>2600</v>
      </c>
      <c r="U26" s="159">
        <v>2604</v>
      </c>
      <c r="V26" s="254">
        <v>2582</v>
      </c>
      <c r="W26" s="155" t="s">
        <v>43</v>
      </c>
    </row>
    <row r="27" spans="1:23" ht="12.75" customHeight="1">
      <c r="A27" s="8"/>
      <c r="B27" s="10" t="s">
        <v>53</v>
      </c>
      <c r="C27" s="57">
        <v>478</v>
      </c>
      <c r="D27" s="54">
        <v>938</v>
      </c>
      <c r="E27" s="415">
        <v>1445</v>
      </c>
      <c r="F27" s="54">
        <v>1450</v>
      </c>
      <c r="G27" s="54">
        <v>1554</v>
      </c>
      <c r="H27" s="54">
        <v>1557</v>
      </c>
      <c r="I27" s="54">
        <v>1559</v>
      </c>
      <c r="J27" s="54">
        <v>1596</v>
      </c>
      <c r="K27" s="54">
        <v>1607</v>
      </c>
      <c r="L27" s="54">
        <v>1613</v>
      </c>
      <c r="M27" s="54">
        <v>1613</v>
      </c>
      <c r="N27" s="54">
        <v>1634</v>
      </c>
      <c r="O27" s="54">
        <v>1633</v>
      </c>
      <c r="P27" s="54">
        <v>1645</v>
      </c>
      <c r="Q27" s="54">
        <v>1645</v>
      </c>
      <c r="R27" s="54">
        <v>1670</v>
      </c>
      <c r="S27" s="54">
        <v>1677</v>
      </c>
      <c r="T27" s="256">
        <v>1677</v>
      </c>
      <c r="U27" s="54">
        <v>1678</v>
      </c>
      <c r="V27" s="257">
        <v>1696</v>
      </c>
      <c r="W27" s="10" t="s">
        <v>53</v>
      </c>
    </row>
    <row r="28" spans="1:23" ht="12.75" customHeight="1">
      <c r="A28" s="8"/>
      <c r="B28" s="71" t="s">
        <v>36</v>
      </c>
      <c r="C28" s="158"/>
      <c r="D28" s="159"/>
      <c r="E28" s="414">
        <v>257</v>
      </c>
      <c r="F28" s="159">
        <v>239</v>
      </c>
      <c r="G28" s="159">
        <v>257</v>
      </c>
      <c r="H28" s="159">
        <v>231</v>
      </c>
      <c r="I28" s="159">
        <v>245</v>
      </c>
      <c r="J28" s="159">
        <v>246</v>
      </c>
      <c r="K28" s="159">
        <v>258</v>
      </c>
      <c r="L28" s="159">
        <v>264</v>
      </c>
      <c r="M28" s="159">
        <v>268</v>
      </c>
      <c r="N28" s="159">
        <v>317</v>
      </c>
      <c r="O28" s="159">
        <v>358</v>
      </c>
      <c r="P28" s="159">
        <v>398</v>
      </c>
      <c r="Q28" s="159">
        <v>405</v>
      </c>
      <c r="R28" s="159">
        <v>484</v>
      </c>
      <c r="S28" s="159">
        <v>552</v>
      </c>
      <c r="T28" s="253">
        <v>552</v>
      </c>
      <c r="U28" s="159">
        <v>582.5</v>
      </c>
      <c r="V28" s="254">
        <v>662.5</v>
      </c>
      <c r="W28" s="71" t="s">
        <v>36</v>
      </c>
    </row>
    <row r="29" spans="1:23" ht="12.75" customHeight="1">
      <c r="A29" s="8"/>
      <c r="B29" s="10" t="s">
        <v>54</v>
      </c>
      <c r="C29" s="57">
        <v>66</v>
      </c>
      <c r="D29" s="54">
        <v>132</v>
      </c>
      <c r="E29" s="415">
        <v>316</v>
      </c>
      <c r="F29" s="54">
        <v>474</v>
      </c>
      <c r="G29" s="54">
        <v>520</v>
      </c>
      <c r="H29" s="54">
        <v>579</v>
      </c>
      <c r="I29" s="54">
        <v>587</v>
      </c>
      <c r="J29" s="54">
        <v>687</v>
      </c>
      <c r="K29" s="54">
        <v>710</v>
      </c>
      <c r="L29" s="63">
        <v>797</v>
      </c>
      <c r="M29" s="54">
        <v>1252</v>
      </c>
      <c r="N29" s="54">
        <v>1441</v>
      </c>
      <c r="O29" s="54">
        <v>1482</v>
      </c>
      <c r="P29" s="54">
        <v>1659</v>
      </c>
      <c r="Q29" s="54">
        <v>1836</v>
      </c>
      <c r="R29" s="54">
        <v>2002</v>
      </c>
      <c r="S29" s="54">
        <v>2091</v>
      </c>
      <c r="T29" s="256">
        <v>2341</v>
      </c>
      <c r="U29" s="54">
        <v>2545</v>
      </c>
      <c r="V29" s="257">
        <v>2613</v>
      </c>
      <c r="W29" s="10" t="s">
        <v>54</v>
      </c>
    </row>
    <row r="30" spans="1:23" ht="12.75" customHeight="1">
      <c r="A30" s="8"/>
      <c r="B30" s="71" t="s">
        <v>37</v>
      </c>
      <c r="C30" s="158"/>
      <c r="D30" s="159"/>
      <c r="E30" s="414">
        <v>113</v>
      </c>
      <c r="F30" s="159">
        <v>113</v>
      </c>
      <c r="G30" s="159">
        <v>113</v>
      </c>
      <c r="H30" s="159">
        <v>113</v>
      </c>
      <c r="I30" s="159">
        <v>113</v>
      </c>
      <c r="J30" s="159">
        <v>113</v>
      </c>
      <c r="K30" s="159">
        <v>113</v>
      </c>
      <c r="L30" s="159">
        <v>113</v>
      </c>
      <c r="M30" s="159">
        <v>113</v>
      </c>
      <c r="N30" s="159">
        <v>113</v>
      </c>
      <c r="O30" s="159">
        <v>113</v>
      </c>
      <c r="P30" s="159">
        <v>113</v>
      </c>
      <c r="Q30" s="159">
        <v>113</v>
      </c>
      <c r="R30" s="160">
        <v>113</v>
      </c>
      <c r="S30" s="159">
        <v>228</v>
      </c>
      <c r="T30" s="253">
        <v>228</v>
      </c>
      <c r="U30" s="159">
        <v>228</v>
      </c>
      <c r="V30" s="254">
        <v>281</v>
      </c>
      <c r="W30" s="71" t="s">
        <v>37</v>
      </c>
    </row>
    <row r="31" spans="1:23" ht="12.75" customHeight="1">
      <c r="A31" s="8"/>
      <c r="B31" s="10" t="s">
        <v>39</v>
      </c>
      <c r="C31" s="57"/>
      <c r="D31" s="54"/>
      <c r="E31" s="415">
        <v>228</v>
      </c>
      <c r="F31" s="54">
        <v>246</v>
      </c>
      <c r="G31" s="54">
        <v>254</v>
      </c>
      <c r="H31" s="54">
        <v>268</v>
      </c>
      <c r="I31" s="54">
        <v>277</v>
      </c>
      <c r="J31" s="54">
        <v>293</v>
      </c>
      <c r="K31" s="54">
        <v>310</v>
      </c>
      <c r="L31" s="54">
        <v>330</v>
      </c>
      <c r="M31" s="54">
        <v>369</v>
      </c>
      <c r="N31" s="54">
        <v>399</v>
      </c>
      <c r="O31" s="54">
        <v>427</v>
      </c>
      <c r="P31" s="54">
        <v>435</v>
      </c>
      <c r="Q31" s="54">
        <v>457</v>
      </c>
      <c r="R31" s="54">
        <v>477</v>
      </c>
      <c r="S31" s="54">
        <v>483</v>
      </c>
      <c r="T31" s="256">
        <v>569</v>
      </c>
      <c r="U31" s="54">
        <v>579</v>
      </c>
      <c r="V31" s="257">
        <v>579</v>
      </c>
      <c r="W31" s="10" t="s">
        <v>39</v>
      </c>
    </row>
    <row r="32" spans="1:23" ht="12.75" customHeight="1">
      <c r="A32" s="8"/>
      <c r="B32" s="71" t="s">
        <v>38</v>
      </c>
      <c r="C32" s="164"/>
      <c r="D32" s="165"/>
      <c r="E32" s="414">
        <v>192</v>
      </c>
      <c r="F32" s="159">
        <v>198</v>
      </c>
      <c r="G32" s="159">
        <v>198</v>
      </c>
      <c r="H32" s="159">
        <v>198</v>
      </c>
      <c r="I32" s="159">
        <v>198</v>
      </c>
      <c r="J32" s="159">
        <v>198</v>
      </c>
      <c r="K32" s="159">
        <v>215</v>
      </c>
      <c r="L32" s="159">
        <v>219</v>
      </c>
      <c r="M32" s="159">
        <v>292</v>
      </c>
      <c r="N32" s="159">
        <v>295</v>
      </c>
      <c r="O32" s="159">
        <v>296</v>
      </c>
      <c r="P32" s="159">
        <v>296</v>
      </c>
      <c r="Q32" s="159">
        <v>302</v>
      </c>
      <c r="R32" s="159">
        <v>313</v>
      </c>
      <c r="S32" s="159">
        <v>316</v>
      </c>
      <c r="T32" s="253">
        <v>328</v>
      </c>
      <c r="U32" s="159">
        <v>328</v>
      </c>
      <c r="V32" s="254">
        <v>365</v>
      </c>
      <c r="W32" s="71" t="s">
        <v>38</v>
      </c>
    </row>
    <row r="33" spans="1:23" ht="12.75" customHeight="1">
      <c r="A33" s="8"/>
      <c r="B33" s="10" t="s">
        <v>55</v>
      </c>
      <c r="C33" s="57">
        <v>108</v>
      </c>
      <c r="D33" s="54">
        <v>204</v>
      </c>
      <c r="E33" s="415">
        <v>225</v>
      </c>
      <c r="F33" s="54">
        <v>249</v>
      </c>
      <c r="G33" s="54">
        <v>318</v>
      </c>
      <c r="H33" s="54">
        <v>337</v>
      </c>
      <c r="I33" s="54">
        <v>388</v>
      </c>
      <c r="J33" s="54">
        <v>394</v>
      </c>
      <c r="K33" s="54">
        <v>431</v>
      </c>
      <c r="L33" s="54">
        <v>444</v>
      </c>
      <c r="M33" s="54">
        <v>473</v>
      </c>
      <c r="N33" s="54">
        <v>512</v>
      </c>
      <c r="O33" s="54">
        <v>549</v>
      </c>
      <c r="P33" s="54">
        <v>591</v>
      </c>
      <c r="Q33" s="54">
        <v>603</v>
      </c>
      <c r="R33" s="54">
        <v>653</v>
      </c>
      <c r="S33" s="54">
        <v>653</v>
      </c>
      <c r="T33" s="256">
        <v>693</v>
      </c>
      <c r="U33" s="54">
        <v>700</v>
      </c>
      <c r="V33" s="257">
        <v>700</v>
      </c>
      <c r="W33" s="10" t="s">
        <v>55</v>
      </c>
    </row>
    <row r="34" spans="1:23" ht="12.75" customHeight="1">
      <c r="A34" s="8"/>
      <c r="B34" s="71" t="s">
        <v>56</v>
      </c>
      <c r="C34" s="158">
        <v>403</v>
      </c>
      <c r="D34" s="159">
        <v>850</v>
      </c>
      <c r="E34" s="414">
        <v>939</v>
      </c>
      <c r="F34" s="159">
        <v>968</v>
      </c>
      <c r="G34" s="159">
        <v>1005</v>
      </c>
      <c r="H34" s="159">
        <v>1061</v>
      </c>
      <c r="I34" s="159">
        <v>1125</v>
      </c>
      <c r="J34" s="159">
        <v>1262</v>
      </c>
      <c r="K34" s="159">
        <v>1350</v>
      </c>
      <c r="L34" s="159">
        <v>1423</v>
      </c>
      <c r="M34" s="159">
        <v>1439</v>
      </c>
      <c r="N34" s="159">
        <v>1484</v>
      </c>
      <c r="O34" s="159">
        <v>1499</v>
      </c>
      <c r="P34" s="159">
        <v>1507</v>
      </c>
      <c r="Q34" s="159">
        <v>1544</v>
      </c>
      <c r="R34" s="159">
        <v>1591</v>
      </c>
      <c r="S34" s="159">
        <v>1700</v>
      </c>
      <c r="T34" s="253">
        <v>1700</v>
      </c>
      <c r="U34" s="159">
        <v>1740</v>
      </c>
      <c r="V34" s="254">
        <v>1806</v>
      </c>
      <c r="W34" s="71" t="s">
        <v>56</v>
      </c>
    </row>
    <row r="35" spans="1:23" ht="12.75" customHeight="1">
      <c r="A35" s="8"/>
      <c r="B35" s="12" t="s">
        <v>44</v>
      </c>
      <c r="C35" s="55">
        <v>1183</v>
      </c>
      <c r="D35" s="56">
        <v>2683</v>
      </c>
      <c r="E35" s="416">
        <v>3181</v>
      </c>
      <c r="F35" s="56">
        <v>3211</v>
      </c>
      <c r="G35" s="56">
        <v>3246</v>
      </c>
      <c r="H35" s="56">
        <v>3252</v>
      </c>
      <c r="I35" s="56">
        <v>3286</v>
      </c>
      <c r="J35" s="56">
        <f>3197+72+114</f>
        <v>3383</v>
      </c>
      <c r="K35" s="56">
        <f>3253+45+114</f>
        <v>3412</v>
      </c>
      <c r="L35" s="56">
        <f>3333+45+114</f>
        <v>3492</v>
      </c>
      <c r="M35" s="56">
        <f>3376+44+114</f>
        <v>3534</v>
      </c>
      <c r="N35" s="56">
        <f>3404+45+114</f>
        <v>3563</v>
      </c>
      <c r="O35" s="56">
        <f>3422+45+114</f>
        <v>3581</v>
      </c>
      <c r="P35" s="54">
        <f>3431+45+114</f>
        <v>3590</v>
      </c>
      <c r="Q35" s="56">
        <f>3433+45+114</f>
        <v>3592</v>
      </c>
      <c r="R35" s="56">
        <v>3609</v>
      </c>
      <c r="S35" s="56">
        <f>3478+46+114</f>
        <v>3638</v>
      </c>
      <c r="T35" s="271">
        <f>3466+54+114</f>
        <v>3634</v>
      </c>
      <c r="U35" s="56">
        <f>3503+53+114</f>
        <v>3670</v>
      </c>
      <c r="V35" s="272">
        <v>3673</v>
      </c>
      <c r="W35" s="12" t="s">
        <v>44</v>
      </c>
    </row>
    <row r="36" spans="1:23" ht="12.75" customHeight="1">
      <c r="A36" s="8"/>
      <c r="B36" s="71" t="s">
        <v>67</v>
      </c>
      <c r="C36" s="158"/>
      <c r="D36" s="159"/>
      <c r="E36" s="414">
        <v>291</v>
      </c>
      <c r="F36" s="159"/>
      <c r="G36" s="159"/>
      <c r="H36" s="159"/>
      <c r="I36" s="159"/>
      <c r="J36" s="159"/>
      <c r="K36" s="159"/>
      <c r="L36" s="159"/>
      <c r="M36" s="159"/>
      <c r="N36" s="159"/>
      <c r="O36" s="159">
        <v>411</v>
      </c>
      <c r="P36" s="163">
        <v>429</v>
      </c>
      <c r="Q36" s="159">
        <v>455</v>
      </c>
      <c r="R36" s="159">
        <v>554</v>
      </c>
      <c r="S36" s="159">
        <v>742</v>
      </c>
      <c r="T36" s="253">
        <v>792</v>
      </c>
      <c r="U36" s="159">
        <v>877</v>
      </c>
      <c r="V36" s="254">
        <v>959</v>
      </c>
      <c r="W36" s="71" t="s">
        <v>67</v>
      </c>
    </row>
    <row r="37" spans="1:23" ht="12.75" customHeight="1">
      <c r="A37" s="8"/>
      <c r="B37" s="10" t="s">
        <v>1</v>
      </c>
      <c r="C37" s="57"/>
      <c r="D37" s="54"/>
      <c r="E37" s="415">
        <v>83</v>
      </c>
      <c r="F37" s="54"/>
      <c r="G37" s="54"/>
      <c r="H37" s="54"/>
      <c r="I37" s="54"/>
      <c r="J37" s="54"/>
      <c r="K37" s="54"/>
      <c r="L37" s="54"/>
      <c r="M37" s="54"/>
      <c r="N37" s="54"/>
      <c r="O37" s="54"/>
      <c r="P37" s="54">
        <v>145</v>
      </c>
      <c r="Q37" s="54">
        <v>208</v>
      </c>
      <c r="R37" s="54">
        <v>208</v>
      </c>
      <c r="S37" s="54">
        <v>208</v>
      </c>
      <c r="T37" s="256">
        <v>216</v>
      </c>
      <c r="U37" s="54">
        <v>216</v>
      </c>
      <c r="V37" s="257">
        <v>221</v>
      </c>
      <c r="W37" s="10" t="s">
        <v>1</v>
      </c>
    </row>
    <row r="38" spans="1:23" ht="12.75" customHeight="1">
      <c r="A38" s="8"/>
      <c r="B38" s="74" t="s">
        <v>40</v>
      </c>
      <c r="C38" s="161"/>
      <c r="D38" s="162"/>
      <c r="E38" s="417">
        <v>281</v>
      </c>
      <c r="F38" s="162">
        <v>387</v>
      </c>
      <c r="G38" s="162">
        <v>757</v>
      </c>
      <c r="H38" s="162"/>
      <c r="I38" s="162"/>
      <c r="J38" s="162"/>
      <c r="K38" s="162"/>
      <c r="L38" s="162"/>
      <c r="M38" s="162"/>
      <c r="N38" s="162">
        <v>1749</v>
      </c>
      <c r="O38" s="162">
        <v>1773</v>
      </c>
      <c r="P38" s="162">
        <v>1851</v>
      </c>
      <c r="Q38" s="162">
        <v>1851</v>
      </c>
      <c r="R38" s="162">
        <v>1881</v>
      </c>
      <c r="S38" s="162">
        <v>1892</v>
      </c>
      <c r="T38" s="268">
        <v>1775</v>
      </c>
      <c r="U38" s="162">
        <v>1987</v>
      </c>
      <c r="V38" s="269">
        <v>1987</v>
      </c>
      <c r="W38" s="74" t="s">
        <v>40</v>
      </c>
    </row>
    <row r="39" spans="1:23" ht="12.75" customHeight="1">
      <c r="A39" s="8"/>
      <c r="B39" s="9" t="s">
        <v>26</v>
      </c>
      <c r="C39" s="58" t="s">
        <v>60</v>
      </c>
      <c r="D39" s="59" t="s">
        <v>60</v>
      </c>
      <c r="E39" s="415" t="s">
        <v>60</v>
      </c>
      <c r="F39" s="54" t="s">
        <v>60</v>
      </c>
      <c r="G39" s="54" t="s">
        <v>60</v>
      </c>
      <c r="H39" s="54" t="s">
        <v>60</v>
      </c>
      <c r="I39" s="54" t="s">
        <v>60</v>
      </c>
      <c r="J39" s="54" t="s">
        <v>60</v>
      </c>
      <c r="K39" s="54" t="s">
        <v>60</v>
      </c>
      <c r="L39" s="54" t="s">
        <v>60</v>
      </c>
      <c r="M39" s="54" t="s">
        <v>60</v>
      </c>
      <c r="N39" s="54" t="s">
        <v>60</v>
      </c>
      <c r="O39" s="54" t="s">
        <v>71</v>
      </c>
      <c r="P39" s="54" t="s">
        <v>60</v>
      </c>
      <c r="Q39" s="54" t="s">
        <v>60</v>
      </c>
      <c r="R39" s="54" t="s">
        <v>60</v>
      </c>
      <c r="S39" s="54" t="s">
        <v>60</v>
      </c>
      <c r="T39" s="256">
        <v>11</v>
      </c>
      <c r="U39" s="54">
        <v>11</v>
      </c>
      <c r="V39" s="256">
        <v>11</v>
      </c>
      <c r="W39" s="9" t="s">
        <v>26</v>
      </c>
    </row>
    <row r="40" spans="1:23" ht="12.75" customHeight="1">
      <c r="A40" s="8"/>
      <c r="B40" s="71" t="s">
        <v>57</v>
      </c>
      <c r="C40" s="158">
        <v>41</v>
      </c>
      <c r="D40" s="159">
        <v>57</v>
      </c>
      <c r="E40" s="414">
        <v>73</v>
      </c>
      <c r="F40" s="159"/>
      <c r="G40" s="159"/>
      <c r="H40" s="159"/>
      <c r="I40" s="159">
        <v>94</v>
      </c>
      <c r="J40" s="159">
        <v>107</v>
      </c>
      <c r="K40" s="159">
        <v>103</v>
      </c>
      <c r="L40" s="159">
        <v>109</v>
      </c>
      <c r="M40" s="159">
        <v>128</v>
      </c>
      <c r="N40" s="159">
        <v>128</v>
      </c>
      <c r="O40" s="159">
        <v>144</v>
      </c>
      <c r="P40" s="159">
        <v>143</v>
      </c>
      <c r="Q40" s="159">
        <v>173</v>
      </c>
      <c r="R40" s="160">
        <v>194</v>
      </c>
      <c r="S40" s="159">
        <v>194</v>
      </c>
      <c r="T40" s="253">
        <v>264</v>
      </c>
      <c r="U40" s="159">
        <v>271</v>
      </c>
      <c r="V40" s="254">
        <v>239</v>
      </c>
      <c r="W40" s="71" t="s">
        <v>57</v>
      </c>
    </row>
    <row r="41" spans="1:23" ht="12.75" customHeight="1">
      <c r="A41" s="8"/>
      <c r="B41" s="12" t="s">
        <v>27</v>
      </c>
      <c r="C41" s="55"/>
      <c r="D41" s="56"/>
      <c r="E41" s="416">
        <v>1148</v>
      </c>
      <c r="F41" s="56">
        <v>1152</v>
      </c>
      <c r="G41" s="56">
        <v>1164</v>
      </c>
      <c r="H41" s="56">
        <v>1184</v>
      </c>
      <c r="I41" s="56">
        <v>1184</v>
      </c>
      <c r="J41" s="56">
        <v>1197</v>
      </c>
      <c r="K41" s="56">
        <v>1244</v>
      </c>
      <c r="L41" s="56">
        <v>1244</v>
      </c>
      <c r="M41" s="56">
        <v>1262</v>
      </c>
      <c r="N41" s="56">
        <v>1267</v>
      </c>
      <c r="O41" s="56">
        <v>1270</v>
      </c>
      <c r="P41" s="56">
        <v>1305</v>
      </c>
      <c r="Q41" s="56">
        <v>1304</v>
      </c>
      <c r="R41" s="56">
        <v>1351</v>
      </c>
      <c r="S41" s="56">
        <v>1341</v>
      </c>
      <c r="T41" s="271">
        <v>1358</v>
      </c>
      <c r="U41" s="56">
        <v>1361</v>
      </c>
      <c r="V41" s="272">
        <v>1383</v>
      </c>
      <c r="W41" s="12" t="s">
        <v>27</v>
      </c>
    </row>
    <row r="42" spans="2:23" ht="26.25" customHeight="1">
      <c r="B42" s="452" t="s">
        <v>118</v>
      </c>
      <c r="C42" s="452"/>
      <c r="D42" s="452"/>
      <c r="E42" s="452"/>
      <c r="F42" s="452"/>
      <c r="G42" s="452"/>
      <c r="H42" s="452"/>
      <c r="I42" s="452"/>
      <c r="J42" s="452"/>
      <c r="K42" s="452"/>
      <c r="L42" s="452"/>
      <c r="M42" s="452"/>
      <c r="N42" s="452"/>
      <c r="O42" s="452"/>
      <c r="P42" s="452"/>
      <c r="Q42" s="452"/>
      <c r="R42" s="452"/>
      <c r="S42" s="452"/>
      <c r="T42" s="452"/>
      <c r="U42" s="452"/>
      <c r="V42" s="452"/>
      <c r="W42" s="452"/>
    </row>
    <row r="43" spans="2:17" ht="12.75" customHeight="1">
      <c r="B43" s="5" t="s">
        <v>125</v>
      </c>
      <c r="C43"/>
      <c r="D43"/>
      <c r="E43"/>
      <c r="F43"/>
      <c r="G43"/>
      <c r="H43"/>
      <c r="I43"/>
      <c r="J43"/>
      <c r="K43"/>
      <c r="L43"/>
      <c r="M43"/>
      <c r="N43"/>
      <c r="O43"/>
      <c r="P43"/>
      <c r="Q43"/>
    </row>
    <row r="44" ht="12.75" customHeight="1">
      <c r="B44" s="376" t="s">
        <v>140</v>
      </c>
    </row>
    <row r="45" ht="12.75" customHeight="1">
      <c r="B45" s="391" t="s">
        <v>138</v>
      </c>
    </row>
    <row r="46" spans="2:22" ht="12.75" customHeight="1">
      <c r="B46" s="376" t="s">
        <v>139</v>
      </c>
      <c r="C46" s="299"/>
      <c r="D46" s="299"/>
      <c r="E46" s="299"/>
      <c r="F46" s="299"/>
      <c r="G46" s="299"/>
      <c r="H46" s="299"/>
      <c r="I46" s="299"/>
      <c r="J46" s="299"/>
      <c r="K46" s="299"/>
      <c r="L46" s="299"/>
      <c r="M46" s="299"/>
      <c r="N46" s="299"/>
      <c r="O46" s="299"/>
      <c r="P46" s="299"/>
      <c r="Q46" s="299"/>
      <c r="R46" s="299"/>
      <c r="S46" s="299"/>
      <c r="T46" s="299"/>
      <c r="U46" s="299"/>
      <c r="V46" s="299"/>
    </row>
    <row r="48" ht="11.25">
      <c r="G48" s="48"/>
    </row>
  </sheetData>
  <mergeCells count="4">
    <mergeCell ref="B1:C1"/>
    <mergeCell ref="B2:W2"/>
    <mergeCell ref="B3:W3"/>
    <mergeCell ref="B42:W42"/>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41"/>
  <dimension ref="A1:K45"/>
  <sheetViews>
    <sheetView workbookViewId="0" topLeftCell="A21">
      <selection activeCell="B46" sqref="B46"/>
    </sheetView>
  </sheetViews>
  <sheetFormatPr defaultColWidth="9.140625" defaultRowHeight="12.75"/>
  <cols>
    <col min="1" max="1" width="2.7109375" style="0" customWidth="1"/>
    <col min="2" max="2" width="4.00390625" style="0" customWidth="1"/>
    <col min="3" max="6" width="10.7109375" style="0" customWidth="1"/>
    <col min="7" max="7" width="4.00390625" style="6" customWidth="1"/>
  </cols>
  <sheetData>
    <row r="1" spans="2:7" ht="15" customHeight="1">
      <c r="B1" s="467"/>
      <c r="C1" s="467"/>
      <c r="D1" s="39"/>
      <c r="E1" s="39"/>
      <c r="F1" s="465" t="s">
        <v>62</v>
      </c>
      <c r="G1" s="466"/>
    </row>
    <row r="2" spans="2:7" ht="30" customHeight="1">
      <c r="B2" s="463" t="s">
        <v>23</v>
      </c>
      <c r="C2" s="463"/>
      <c r="D2" s="463"/>
      <c r="E2" s="463"/>
      <c r="F2" s="463"/>
      <c r="G2" s="463"/>
    </row>
    <row r="3" spans="3:7" ht="15" customHeight="1">
      <c r="C3" s="464" t="s">
        <v>141</v>
      </c>
      <c r="D3" s="464"/>
      <c r="E3" s="464"/>
      <c r="F3" s="464"/>
      <c r="G3" s="149"/>
    </row>
    <row r="4" spans="2:7" ht="12.75" customHeight="1">
      <c r="B4" s="6"/>
      <c r="C4" s="460" t="s">
        <v>84</v>
      </c>
      <c r="D4" s="460" t="s">
        <v>98</v>
      </c>
      <c r="E4" s="460" t="s">
        <v>99</v>
      </c>
      <c r="F4" s="460" t="s">
        <v>100</v>
      </c>
      <c r="G4" s="31"/>
    </row>
    <row r="5" spans="2:7" ht="12.75" customHeight="1">
      <c r="B5" s="6"/>
      <c r="C5" s="461"/>
      <c r="D5" s="461"/>
      <c r="E5" s="461"/>
      <c r="F5" s="461"/>
      <c r="G5" s="31"/>
    </row>
    <row r="6" spans="2:7" ht="12.75">
      <c r="B6" s="6"/>
      <c r="C6" s="461"/>
      <c r="D6" s="461"/>
      <c r="E6" s="461"/>
      <c r="F6" s="461"/>
      <c r="G6" s="31"/>
    </row>
    <row r="7" spans="2:7" ht="7.5" customHeight="1">
      <c r="B7" s="6"/>
      <c r="C7" s="462"/>
      <c r="D7" s="462"/>
      <c r="E7" s="462"/>
      <c r="F7" s="462"/>
      <c r="G7" s="31"/>
    </row>
    <row r="8" spans="1:7" ht="12.75" customHeight="1">
      <c r="A8" s="8"/>
      <c r="B8" s="9" t="s">
        <v>46</v>
      </c>
      <c r="C8" s="249">
        <v>1763</v>
      </c>
      <c r="D8" s="250">
        <v>12613</v>
      </c>
      <c r="E8" s="250">
        <v>1349</v>
      </c>
      <c r="F8" s="251">
        <v>137870</v>
      </c>
      <c r="G8" s="9" t="s">
        <v>46</v>
      </c>
    </row>
    <row r="9" spans="1:11" ht="12.75" customHeight="1">
      <c r="A9" s="8"/>
      <c r="B9" s="71" t="s">
        <v>28</v>
      </c>
      <c r="C9" s="252">
        <v>418</v>
      </c>
      <c r="D9" s="253">
        <v>2975</v>
      </c>
      <c r="E9" s="253">
        <f>4021+12011</f>
        <v>16032</v>
      </c>
      <c r="F9" s="254"/>
      <c r="G9" s="71" t="s">
        <v>28</v>
      </c>
      <c r="I9" s="343"/>
      <c r="J9" s="343"/>
      <c r="K9" s="343"/>
    </row>
    <row r="10" spans="1:7" ht="12.75" customHeight="1">
      <c r="A10" s="8"/>
      <c r="B10" s="10" t="s">
        <v>30</v>
      </c>
      <c r="C10" s="255">
        <v>657</v>
      </c>
      <c r="D10" s="256">
        <v>6191</v>
      </c>
      <c r="E10" s="256">
        <f>14632+34104</f>
        <v>48736</v>
      </c>
      <c r="F10" s="257">
        <v>74919</v>
      </c>
      <c r="G10" s="10" t="s">
        <v>30</v>
      </c>
    </row>
    <row r="11" spans="1:7" ht="12.75" customHeight="1">
      <c r="A11" s="8"/>
      <c r="B11" s="71" t="s">
        <v>41</v>
      </c>
      <c r="C11" s="252">
        <v>1111</v>
      </c>
      <c r="D11" s="253">
        <f>3817-1062</f>
        <v>2755</v>
      </c>
      <c r="E11" s="453">
        <f>69339-8</f>
        <v>69331</v>
      </c>
      <c r="F11" s="454"/>
      <c r="G11" s="71" t="s">
        <v>41</v>
      </c>
    </row>
    <row r="12" spans="1:7" ht="12.75" customHeight="1">
      <c r="A12" s="8"/>
      <c r="B12" s="10" t="s">
        <v>47</v>
      </c>
      <c r="C12" s="255">
        <v>12594</v>
      </c>
      <c r="D12" s="256">
        <v>40420</v>
      </c>
      <c r="E12" s="256">
        <f>86610+91570</f>
        <v>178180</v>
      </c>
      <c r="F12" s="258"/>
      <c r="G12" s="10" t="s">
        <v>47</v>
      </c>
    </row>
    <row r="13" spans="1:7" ht="12.75" customHeight="1">
      <c r="A13" s="8"/>
      <c r="B13" s="71" t="s">
        <v>31</v>
      </c>
      <c r="C13" s="252">
        <v>96</v>
      </c>
      <c r="D13" s="253">
        <f>1601-96+2391</f>
        <v>3896</v>
      </c>
      <c r="E13" s="253">
        <f>16465-1601-2391</f>
        <v>12473</v>
      </c>
      <c r="F13" s="254">
        <f>38489+3058</f>
        <v>41547</v>
      </c>
      <c r="G13" s="71" t="s">
        <v>31</v>
      </c>
    </row>
    <row r="14" spans="1:7" ht="12.75" customHeight="1">
      <c r="A14" s="8"/>
      <c r="B14" s="10" t="s">
        <v>50</v>
      </c>
      <c r="C14" s="255">
        <v>269</v>
      </c>
      <c r="D14" s="256">
        <f>5428-269</f>
        <v>5159</v>
      </c>
      <c r="E14" s="256">
        <v>11645</v>
      </c>
      <c r="F14" s="257">
        <v>79447</v>
      </c>
      <c r="G14" s="10" t="s">
        <v>50</v>
      </c>
    </row>
    <row r="15" spans="1:7" ht="12.75" customHeight="1">
      <c r="A15" s="8"/>
      <c r="B15" s="71" t="s">
        <v>42</v>
      </c>
      <c r="C15" s="342">
        <v>1103</v>
      </c>
      <c r="D15" s="253">
        <v>10189</v>
      </c>
      <c r="E15" s="253">
        <v>30864</v>
      </c>
      <c r="F15" s="254">
        <v>75600</v>
      </c>
      <c r="G15" s="71" t="s">
        <v>42</v>
      </c>
    </row>
    <row r="16" spans="1:7" ht="12.75" customHeight="1">
      <c r="A16" s="8"/>
      <c r="B16" s="10" t="s">
        <v>48</v>
      </c>
      <c r="C16" s="255">
        <v>13014</v>
      </c>
      <c r="D16" s="256">
        <f>25846-13014</f>
        <v>12832</v>
      </c>
      <c r="E16" s="256">
        <f>71084+69081</f>
        <v>140165</v>
      </c>
      <c r="F16" s="257">
        <v>501053</v>
      </c>
      <c r="G16" s="10" t="s">
        <v>48</v>
      </c>
    </row>
    <row r="17" spans="1:7" ht="12.75" customHeight="1">
      <c r="A17" s="8"/>
      <c r="B17" s="71" t="s">
        <v>49</v>
      </c>
      <c r="C17" s="252">
        <v>10958</v>
      </c>
      <c r="D17" s="253">
        <v>9861</v>
      </c>
      <c r="E17" s="253">
        <v>377377</v>
      </c>
      <c r="F17" s="254">
        <v>628987</v>
      </c>
      <c r="G17" s="71" t="s">
        <v>49</v>
      </c>
    </row>
    <row r="18" spans="1:7" ht="12.75" customHeight="1">
      <c r="A18" s="8"/>
      <c r="B18" s="10" t="s">
        <v>51</v>
      </c>
      <c r="C18" s="255">
        <v>6588</v>
      </c>
      <c r="D18" s="256">
        <v>19290</v>
      </c>
      <c r="E18" s="256">
        <v>156258</v>
      </c>
      <c r="F18" s="257"/>
      <c r="G18" s="10" t="s">
        <v>51</v>
      </c>
    </row>
    <row r="19" spans="1:7" ht="12.75" customHeight="1">
      <c r="A19" s="8"/>
      <c r="B19" s="71" t="s">
        <v>29</v>
      </c>
      <c r="C19" s="252">
        <v>257</v>
      </c>
      <c r="D19" s="253">
        <v>2131</v>
      </c>
      <c r="E19" s="253">
        <v>1950</v>
      </c>
      <c r="F19" s="254">
        <f>3369+135</f>
        <v>3504</v>
      </c>
      <c r="G19" s="71" t="s">
        <v>29</v>
      </c>
    </row>
    <row r="20" spans="1:7" ht="12.75" customHeight="1">
      <c r="A20" s="8"/>
      <c r="B20" s="10" t="s">
        <v>33</v>
      </c>
      <c r="C20" s="259">
        <v>0</v>
      </c>
      <c r="D20" s="256">
        <v>1647</v>
      </c>
      <c r="E20" s="256">
        <f>4009+1313+2549+10661</f>
        <v>18532</v>
      </c>
      <c r="F20" s="257">
        <f>5438+33675+6975+20+3500</f>
        <v>49608</v>
      </c>
      <c r="G20" s="10" t="s">
        <v>33</v>
      </c>
    </row>
    <row r="21" spans="1:7" ht="12.75" customHeight="1">
      <c r="A21" s="8"/>
      <c r="B21" s="71" t="s">
        <v>34</v>
      </c>
      <c r="C21" s="252">
        <v>309</v>
      </c>
      <c r="D21" s="260">
        <f>1749+4947-309</f>
        <v>6387</v>
      </c>
      <c r="E21" s="260">
        <v>14625</v>
      </c>
      <c r="F21" s="261">
        <v>59394</v>
      </c>
      <c r="G21" s="71" t="s">
        <v>34</v>
      </c>
    </row>
    <row r="22" spans="1:7" ht="12.75" customHeight="1">
      <c r="A22" s="8"/>
      <c r="B22" s="10" t="s">
        <v>52</v>
      </c>
      <c r="C22" s="255">
        <v>147</v>
      </c>
      <c r="D22" s="256">
        <v>837</v>
      </c>
      <c r="E22" s="458">
        <v>1891</v>
      </c>
      <c r="F22" s="459"/>
      <c r="G22" s="10" t="s">
        <v>52</v>
      </c>
    </row>
    <row r="23" spans="1:7" ht="12.75" customHeight="1">
      <c r="A23" s="8"/>
      <c r="B23" s="71" t="s">
        <v>32</v>
      </c>
      <c r="C23" s="252">
        <v>858</v>
      </c>
      <c r="D23" s="253">
        <f>174+2155+4417</f>
        <v>6746</v>
      </c>
      <c r="E23" s="253">
        <f>31183-858-6746</f>
        <v>23579</v>
      </c>
      <c r="F23" s="254">
        <v>158760</v>
      </c>
      <c r="G23" s="71" t="s">
        <v>32</v>
      </c>
    </row>
    <row r="24" spans="1:7" ht="12.75" customHeight="1">
      <c r="A24" s="8"/>
      <c r="B24" s="10" t="s">
        <v>35</v>
      </c>
      <c r="C24" s="259">
        <v>0</v>
      </c>
      <c r="D24" s="256">
        <v>184</v>
      </c>
      <c r="E24" s="256">
        <v>665</v>
      </c>
      <c r="F24" s="257">
        <f>1166+213</f>
        <v>1379</v>
      </c>
      <c r="G24" s="10" t="s">
        <v>35</v>
      </c>
    </row>
    <row r="25" spans="1:7" ht="12.75" customHeight="1">
      <c r="A25" s="8"/>
      <c r="B25" s="155" t="s">
        <v>43</v>
      </c>
      <c r="C25" s="252">
        <v>2582</v>
      </c>
      <c r="D25" s="253">
        <f>5012-2582</f>
        <v>2430</v>
      </c>
      <c r="E25" s="253">
        <v>7899</v>
      </c>
      <c r="F25" s="254">
        <v>122559</v>
      </c>
      <c r="G25" s="155" t="s">
        <v>43</v>
      </c>
    </row>
    <row r="26" spans="1:7" ht="12.75" customHeight="1">
      <c r="A26" s="8"/>
      <c r="B26" s="10" t="s">
        <v>53</v>
      </c>
      <c r="C26" s="255">
        <v>1696</v>
      </c>
      <c r="D26" s="256">
        <f>9993+417</f>
        <v>10410</v>
      </c>
      <c r="E26" s="256">
        <v>23652</v>
      </c>
      <c r="F26" s="257">
        <v>71059</v>
      </c>
      <c r="G26" s="10" t="s">
        <v>53</v>
      </c>
    </row>
    <row r="27" spans="1:7" ht="12.75" customHeight="1">
      <c r="A27" s="8"/>
      <c r="B27" s="71" t="s">
        <v>36</v>
      </c>
      <c r="C27" s="252">
        <v>662.5</v>
      </c>
      <c r="D27" s="253">
        <f>18521-662.5</f>
        <v>17858.5</v>
      </c>
      <c r="E27" s="253">
        <v>28455</v>
      </c>
      <c r="F27" s="254">
        <f>114357+97576.7</f>
        <v>211933.7</v>
      </c>
      <c r="G27" s="71" t="s">
        <v>36</v>
      </c>
    </row>
    <row r="28" spans="1:7" ht="12.75" customHeight="1">
      <c r="A28" s="8"/>
      <c r="B28" s="10" t="s">
        <v>54</v>
      </c>
      <c r="C28" s="255">
        <v>2613</v>
      </c>
      <c r="D28" s="256">
        <f>2198+1387+4911-2613</f>
        <v>5883</v>
      </c>
      <c r="E28" s="256">
        <v>4406</v>
      </c>
      <c r="F28" s="257"/>
      <c r="G28" s="10" t="s">
        <v>54</v>
      </c>
    </row>
    <row r="29" spans="1:7" ht="12.75" customHeight="1">
      <c r="A29" s="8"/>
      <c r="B29" s="71" t="s">
        <v>37</v>
      </c>
      <c r="C29" s="252">
        <v>281</v>
      </c>
      <c r="D29" s="253">
        <f>16118-281</f>
        <v>15837</v>
      </c>
      <c r="E29" s="253">
        <v>64775</v>
      </c>
      <c r="F29" s="254"/>
      <c r="G29" s="71" t="s">
        <v>37</v>
      </c>
    </row>
    <row r="30" spans="1:7" ht="12.75" customHeight="1">
      <c r="A30" s="8"/>
      <c r="B30" s="10" t="s">
        <v>39</v>
      </c>
      <c r="C30" s="255">
        <v>579</v>
      </c>
      <c r="D30" s="256">
        <f>28+948</f>
        <v>976</v>
      </c>
      <c r="E30" s="256">
        <v>4921</v>
      </c>
      <c r="F30" s="257">
        <f>13862+18371</f>
        <v>32233</v>
      </c>
      <c r="G30" s="10" t="s">
        <v>39</v>
      </c>
    </row>
    <row r="31" spans="1:7" ht="12.75" customHeight="1">
      <c r="A31" s="8"/>
      <c r="B31" s="71" t="s">
        <v>38</v>
      </c>
      <c r="C31" s="252">
        <v>365</v>
      </c>
      <c r="D31" s="253">
        <f>3366+373-365</f>
        <v>3374</v>
      </c>
      <c r="E31" s="253">
        <f>3742+10402</f>
        <v>14144</v>
      </c>
      <c r="F31" s="254">
        <v>25942</v>
      </c>
      <c r="G31" s="71" t="s">
        <v>38</v>
      </c>
    </row>
    <row r="32" spans="1:7" ht="12.75" customHeight="1">
      <c r="A32" s="8"/>
      <c r="B32" s="10" t="s">
        <v>55</v>
      </c>
      <c r="C32" s="255">
        <v>700</v>
      </c>
      <c r="D32" s="256">
        <f>8569+4760-700</f>
        <v>12629</v>
      </c>
      <c r="E32" s="256">
        <v>13466</v>
      </c>
      <c r="F32" s="257">
        <v>51365</v>
      </c>
      <c r="G32" s="10" t="s">
        <v>55</v>
      </c>
    </row>
    <row r="33" spans="1:7" ht="12.75" customHeight="1">
      <c r="A33" s="8"/>
      <c r="B33" s="71" t="s">
        <v>56</v>
      </c>
      <c r="C33" s="252">
        <v>1806</v>
      </c>
      <c r="D33" s="253">
        <f>8022+7303-1806</f>
        <v>13519</v>
      </c>
      <c r="E33" s="253">
        <v>83131</v>
      </c>
      <c r="F33" s="254">
        <f>425440-98456</f>
        <v>326984</v>
      </c>
      <c r="G33" s="71" t="s">
        <v>56</v>
      </c>
    </row>
    <row r="34" spans="1:7" ht="12.75" customHeight="1">
      <c r="A34" s="8"/>
      <c r="B34" s="10" t="s">
        <v>44</v>
      </c>
      <c r="C34" s="255">
        <f>3518+41+114</f>
        <v>3673</v>
      </c>
      <c r="D34" s="256">
        <f>12201+38101-3518-41+167+2106</f>
        <v>49016</v>
      </c>
      <c r="E34" s="256">
        <f>30265+84423+2889+4704</f>
        <v>122281</v>
      </c>
      <c r="F34" s="257">
        <f>229889+15138</f>
        <v>245027</v>
      </c>
      <c r="G34" s="10" t="s">
        <v>44</v>
      </c>
    </row>
    <row r="35" spans="1:7" ht="12.75" customHeight="1">
      <c r="A35" s="8"/>
      <c r="B35" s="68" t="s">
        <v>67</v>
      </c>
      <c r="C35" s="264">
        <v>959</v>
      </c>
      <c r="D35" s="265">
        <v>7160</v>
      </c>
      <c r="E35" s="265">
        <v>10544</v>
      </c>
      <c r="F35" s="266">
        <v>10375</v>
      </c>
      <c r="G35" s="68" t="s">
        <v>67</v>
      </c>
    </row>
    <row r="36" spans="1:7" ht="12.75" customHeight="1">
      <c r="A36" s="8"/>
      <c r="B36" s="10" t="s">
        <v>1</v>
      </c>
      <c r="C36" s="255">
        <v>221</v>
      </c>
      <c r="D36" s="256">
        <f>911-221</f>
        <v>690</v>
      </c>
      <c r="E36" s="256">
        <v>3774</v>
      </c>
      <c r="F36" s="257">
        <v>9155</v>
      </c>
      <c r="G36" s="10" t="s">
        <v>1</v>
      </c>
    </row>
    <row r="37" spans="1:7" ht="12.75" customHeight="1">
      <c r="A37" s="8"/>
      <c r="B37" s="74" t="s">
        <v>40</v>
      </c>
      <c r="C37" s="267">
        <v>1987</v>
      </c>
      <c r="D37" s="268">
        <v>31333</v>
      </c>
      <c r="E37" s="268">
        <v>30579</v>
      </c>
      <c r="F37" s="269"/>
      <c r="G37" s="74" t="s">
        <v>40</v>
      </c>
    </row>
    <row r="38" spans="1:7" ht="12.75" customHeight="1">
      <c r="A38" s="8"/>
      <c r="B38" s="9" t="s">
        <v>26</v>
      </c>
      <c r="C38" s="249">
        <v>11</v>
      </c>
      <c r="D38" s="250">
        <f>4224-11</f>
        <v>4213</v>
      </c>
      <c r="E38" s="250">
        <v>3999</v>
      </c>
      <c r="F38" s="251">
        <f>2237+2588</f>
        <v>4825</v>
      </c>
      <c r="G38" s="9" t="s">
        <v>26</v>
      </c>
    </row>
    <row r="39" spans="1:7" ht="12.75" customHeight="1">
      <c r="A39" s="8"/>
      <c r="B39" s="71" t="s">
        <v>57</v>
      </c>
      <c r="C39" s="252">
        <v>239</v>
      </c>
      <c r="D39" s="253">
        <f>27330-239</f>
        <v>27091</v>
      </c>
      <c r="E39" s="253">
        <v>27073</v>
      </c>
      <c r="F39" s="254">
        <v>38466</v>
      </c>
      <c r="G39" s="71" t="s">
        <v>57</v>
      </c>
    </row>
    <row r="40" spans="1:7" ht="12.75" customHeight="1">
      <c r="A40" s="8"/>
      <c r="B40" s="12" t="s">
        <v>27</v>
      </c>
      <c r="C40" s="270">
        <v>1383</v>
      </c>
      <c r="D40" s="271">
        <f>1764-1383</f>
        <v>381</v>
      </c>
      <c r="E40" s="271">
        <v>18136</v>
      </c>
      <c r="F40" s="272">
        <v>51446</v>
      </c>
      <c r="G40" s="12" t="s">
        <v>27</v>
      </c>
    </row>
    <row r="41" spans="2:7" ht="15" customHeight="1">
      <c r="B41" s="452" t="s">
        <v>119</v>
      </c>
      <c r="C41" s="452"/>
      <c r="D41" s="452"/>
      <c r="E41" s="452"/>
      <c r="F41" s="452"/>
      <c r="G41" s="452"/>
    </row>
    <row r="42" spans="2:7" ht="12.75" customHeight="1">
      <c r="B42" s="457" t="s">
        <v>0</v>
      </c>
      <c r="C42" s="457"/>
      <c r="D42" s="457"/>
      <c r="E42" s="457"/>
      <c r="F42" s="457"/>
      <c r="G42" s="457"/>
    </row>
    <row r="43" spans="2:7" ht="23.25" customHeight="1">
      <c r="B43" s="455" t="s">
        <v>106</v>
      </c>
      <c r="C43" s="456"/>
      <c r="D43" s="456"/>
      <c r="E43" s="456"/>
      <c r="F43" s="456"/>
      <c r="G43" s="456"/>
    </row>
    <row r="44" spans="2:7" ht="12.75" customHeight="1">
      <c r="B44" s="455" t="s">
        <v>105</v>
      </c>
      <c r="C44" s="456"/>
      <c r="D44" s="456"/>
      <c r="E44" s="456"/>
      <c r="F44" s="456"/>
      <c r="G44" s="456"/>
    </row>
    <row r="45" ht="12.75" customHeight="1">
      <c r="B45" s="5" t="s">
        <v>159</v>
      </c>
    </row>
  </sheetData>
  <mergeCells count="14">
    <mergeCell ref="E4:E7"/>
    <mergeCell ref="B2:G2"/>
    <mergeCell ref="C3:F3"/>
    <mergeCell ref="F1:G1"/>
    <mergeCell ref="B1:C1"/>
    <mergeCell ref="C4:C7"/>
    <mergeCell ref="F4:F7"/>
    <mergeCell ref="D4:D7"/>
    <mergeCell ref="E11:F11"/>
    <mergeCell ref="B44:G44"/>
    <mergeCell ref="B41:G41"/>
    <mergeCell ref="B42:G42"/>
    <mergeCell ref="B43:G43"/>
    <mergeCell ref="E22:F2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8"/>
  <dimension ref="A1:W45"/>
  <sheetViews>
    <sheetView workbookViewId="0" topLeftCell="A1">
      <selection activeCell="F1" sqref="F1:K16384"/>
    </sheetView>
  </sheetViews>
  <sheetFormatPr defaultColWidth="9.140625" defaultRowHeight="12.75"/>
  <cols>
    <col min="1" max="1" width="2.7109375" style="2" customWidth="1"/>
    <col min="2" max="2" width="4.00390625" style="2" customWidth="1"/>
    <col min="3" max="4" width="6.7109375" style="2" hidden="1" customWidth="1"/>
    <col min="5" max="6" width="6.8515625" style="2" customWidth="1"/>
    <col min="7" max="10" width="6.7109375" style="2" hidden="1" customWidth="1"/>
    <col min="11" max="19" width="6.8515625" style="2" customWidth="1"/>
    <col min="20" max="20" width="6.7109375" style="2" hidden="1" customWidth="1"/>
    <col min="21" max="21" width="6.7109375" style="2" customWidth="1"/>
    <col min="22" max="22" width="5.28125" style="2" customWidth="1"/>
    <col min="23" max="23" width="4.00390625" style="2" customWidth="1"/>
    <col min="24" max="16384" width="9.140625" style="2" customWidth="1"/>
  </cols>
  <sheetData>
    <row r="1" spans="2:23" ht="14.25" customHeight="1">
      <c r="B1" s="450"/>
      <c r="C1" s="450"/>
      <c r="D1" s="32"/>
      <c r="E1" s="28"/>
      <c r="F1" s="28"/>
      <c r="G1" s="28"/>
      <c r="H1" s="28"/>
      <c r="I1" s="28"/>
      <c r="J1" s="28"/>
      <c r="K1" s="28"/>
      <c r="L1" s="28"/>
      <c r="W1" s="18" t="s">
        <v>63</v>
      </c>
    </row>
    <row r="2" spans="2:23" ht="30" customHeight="1">
      <c r="B2" s="451" t="s">
        <v>94</v>
      </c>
      <c r="C2" s="451"/>
      <c r="D2" s="451"/>
      <c r="E2" s="451"/>
      <c r="F2" s="451"/>
      <c r="G2" s="451"/>
      <c r="H2" s="451"/>
      <c r="I2" s="451"/>
      <c r="J2" s="451"/>
      <c r="K2" s="451"/>
      <c r="L2" s="451"/>
      <c r="M2" s="451"/>
      <c r="N2" s="451"/>
      <c r="O2" s="451"/>
      <c r="P2" s="451"/>
      <c r="Q2" s="451"/>
      <c r="R2" s="451"/>
      <c r="S2" s="451"/>
      <c r="T2" s="451"/>
      <c r="U2" s="451"/>
      <c r="V2" s="451"/>
      <c r="W2" s="451"/>
    </row>
    <row r="3" spans="2:23" ht="12.75" customHeight="1">
      <c r="B3" s="3"/>
      <c r="C3" s="3"/>
      <c r="E3" s="26"/>
      <c r="F3" s="26"/>
      <c r="G3" s="26"/>
      <c r="H3" s="26"/>
      <c r="I3" s="26"/>
      <c r="J3" s="26"/>
      <c r="S3" s="148" t="s">
        <v>5</v>
      </c>
      <c r="V3" s="148"/>
      <c r="W3" s="27"/>
    </row>
    <row r="4" spans="2:23" ht="23.25" customHeight="1">
      <c r="B4" s="393"/>
      <c r="C4" s="286">
        <v>1970</v>
      </c>
      <c r="D4" s="287">
        <v>1980</v>
      </c>
      <c r="E4" s="350">
        <v>1990</v>
      </c>
      <c r="F4" s="422">
        <v>1995</v>
      </c>
      <c r="G4" s="287">
        <v>1996</v>
      </c>
      <c r="H4" s="287">
        <v>1997</v>
      </c>
      <c r="I4" s="287">
        <v>1998</v>
      </c>
      <c r="J4" s="287">
        <v>1999</v>
      </c>
      <c r="K4" s="287">
        <v>2000</v>
      </c>
      <c r="L4" s="287">
        <v>2001</v>
      </c>
      <c r="M4" s="287">
        <v>2002</v>
      </c>
      <c r="N4" s="287">
        <v>2003</v>
      </c>
      <c r="O4" s="287">
        <v>2004</v>
      </c>
      <c r="P4" s="287">
        <v>2005</v>
      </c>
      <c r="Q4" s="287">
        <v>2006</v>
      </c>
      <c r="R4" s="287">
        <v>2007</v>
      </c>
      <c r="S4" s="350">
        <v>2008</v>
      </c>
      <c r="T4" s="468" t="s">
        <v>102</v>
      </c>
      <c r="U4" s="469"/>
      <c r="V4" s="470"/>
      <c r="W4" s="27"/>
    </row>
    <row r="5" spans="2:23" ht="12" customHeight="1">
      <c r="B5" s="392"/>
      <c r="C5" s="288"/>
      <c r="D5" s="289"/>
      <c r="E5" s="351"/>
      <c r="F5" s="423"/>
      <c r="G5" s="289"/>
      <c r="H5" s="289"/>
      <c r="I5" s="289"/>
      <c r="J5" s="289"/>
      <c r="K5" s="289"/>
      <c r="L5" s="289"/>
      <c r="M5" s="289"/>
      <c r="N5" s="289"/>
      <c r="O5" s="289"/>
      <c r="P5" s="289"/>
      <c r="Q5" s="289"/>
      <c r="R5" s="289"/>
      <c r="S5" s="351"/>
      <c r="T5" s="370">
        <v>2007</v>
      </c>
      <c r="U5" s="371">
        <v>2008</v>
      </c>
      <c r="V5" s="372" t="s">
        <v>59</v>
      </c>
      <c r="W5" s="7"/>
    </row>
    <row r="6" spans="2:23" ht="12.75" customHeight="1">
      <c r="B6" s="68" t="s">
        <v>80</v>
      </c>
      <c r="C6" s="82">
        <f>13308+SUM(C9:C35)</f>
        <v>245858</v>
      </c>
      <c r="D6" s="82">
        <f>13131+SUM(D9:D35)</f>
        <v>238192</v>
      </c>
      <c r="E6" s="394">
        <f>13111+SUM(E9:E35)</f>
        <v>231582</v>
      </c>
      <c r="F6" s="424">
        <f>SUM(F9:F35)</f>
        <v>227105</v>
      </c>
      <c r="G6" s="82">
        <f aca="true" t="shared" si="0" ref="G6:P6">SUM(G9:G35)</f>
        <v>217894</v>
      </c>
      <c r="H6" s="82">
        <f t="shared" si="0"/>
        <v>215571</v>
      </c>
      <c r="I6" s="82">
        <f t="shared" si="0"/>
        <v>214193</v>
      </c>
      <c r="J6" s="82">
        <f t="shared" si="0"/>
        <v>210517</v>
      </c>
      <c r="K6" s="82">
        <f t="shared" si="0"/>
        <v>217349</v>
      </c>
      <c r="L6" s="82">
        <f t="shared" si="0"/>
        <v>214280</v>
      </c>
      <c r="M6" s="82">
        <f t="shared" si="0"/>
        <v>214579</v>
      </c>
      <c r="N6" s="82">
        <f t="shared" si="0"/>
        <v>215771</v>
      </c>
      <c r="O6" s="300">
        <f t="shared" si="0"/>
        <v>213250</v>
      </c>
      <c r="P6" s="79">
        <f t="shared" si="0"/>
        <v>215537</v>
      </c>
      <c r="Q6" s="79">
        <f>SUM(Q9:Q35)</f>
        <v>215887</v>
      </c>
      <c r="R6" s="79">
        <f>SUM(R9:R35)</f>
        <v>212448</v>
      </c>
      <c r="S6" s="352">
        <f>SUM(S9:S35)</f>
        <v>212842</v>
      </c>
      <c r="T6" s="290">
        <f>SUM(T9:T35)</f>
        <v>109564</v>
      </c>
      <c r="U6" s="82">
        <f>SUM(U9:U35)</f>
        <v>110458</v>
      </c>
      <c r="V6" s="361">
        <f>U6/S6*100</f>
        <v>51.89671211509007</v>
      </c>
      <c r="W6" s="68" t="s">
        <v>80</v>
      </c>
    </row>
    <row r="7" spans="2:23" ht="12.75" customHeight="1">
      <c r="B7" s="71" t="s">
        <v>45</v>
      </c>
      <c r="C7" s="291">
        <f>SUM(C9,C12:C13,C15:C19,C23,C26:C27,C29,C33:C35)</f>
        <v>175274</v>
      </c>
      <c r="D7" s="83">
        <f aca="true" t="shared" si="1" ref="D7:U7">SUM(D9,D12:D13,D15:D19,D23,D26:D27,D29,D33:D35)</f>
        <v>168150</v>
      </c>
      <c r="E7" s="395">
        <f t="shared" si="1"/>
        <v>162132</v>
      </c>
      <c r="F7" s="425">
        <f t="shared" si="1"/>
        <v>160000</v>
      </c>
      <c r="G7" s="83">
        <f t="shared" si="1"/>
        <v>159061</v>
      </c>
      <c r="H7" s="83">
        <f t="shared" si="1"/>
        <v>156898</v>
      </c>
      <c r="I7" s="83">
        <f t="shared" si="1"/>
        <v>156208</v>
      </c>
      <c r="J7" s="83">
        <f t="shared" si="1"/>
        <v>152962</v>
      </c>
      <c r="K7" s="83">
        <f t="shared" si="1"/>
        <v>151938</v>
      </c>
      <c r="L7" s="83">
        <f t="shared" si="1"/>
        <v>151693</v>
      </c>
      <c r="M7" s="83">
        <f t="shared" si="1"/>
        <v>151593</v>
      </c>
      <c r="N7" s="83">
        <f t="shared" si="1"/>
        <v>152264</v>
      </c>
      <c r="O7" s="301">
        <f t="shared" si="1"/>
        <v>150214</v>
      </c>
      <c r="P7" s="80">
        <f t="shared" si="1"/>
        <v>153501</v>
      </c>
      <c r="Q7" s="80">
        <f t="shared" si="1"/>
        <v>154112</v>
      </c>
      <c r="R7" s="80">
        <f t="shared" si="1"/>
        <v>150875</v>
      </c>
      <c r="S7" s="353">
        <f t="shared" si="1"/>
        <v>151119</v>
      </c>
      <c r="T7" s="291">
        <f t="shared" si="1"/>
        <v>82505</v>
      </c>
      <c r="U7" s="83">
        <f t="shared" si="1"/>
        <v>83285</v>
      </c>
      <c r="V7" s="362">
        <f aca="true" t="shared" si="2" ref="V7:V41">U7/S7*100</f>
        <v>55.112196348572986</v>
      </c>
      <c r="W7" s="71" t="s">
        <v>45</v>
      </c>
    </row>
    <row r="8" spans="2:23" ht="12.75" customHeight="1">
      <c r="B8" s="74" t="s">
        <v>103</v>
      </c>
      <c r="C8" s="84">
        <f>13308+SUM(C10,C11,C14,C20,C21,C22,C24,C25,C28,C30,C31,C32)</f>
        <v>70584</v>
      </c>
      <c r="D8" s="84">
        <f>13131+SUM(D10,D11,D14,D20,D21,D22,D24,D25,D28,D30,D31,D32)</f>
        <v>70042</v>
      </c>
      <c r="E8" s="396">
        <f>13111+SUM(E10,E11,E14,E20,E21,E22,E24,E25,E28,E30,E31,E32)</f>
        <v>69450</v>
      </c>
      <c r="F8" s="426">
        <f aca="true" t="shared" si="3" ref="F8:T8">SUM(F10,F11,F14,F20,F21,F22,F24,F25,F28,F30,F31,F32)</f>
        <v>67105</v>
      </c>
      <c r="G8" s="84">
        <f t="shared" si="3"/>
        <v>58833</v>
      </c>
      <c r="H8" s="84">
        <f t="shared" si="3"/>
        <v>58673</v>
      </c>
      <c r="I8" s="84">
        <f t="shared" si="3"/>
        <v>57985</v>
      </c>
      <c r="J8" s="84">
        <f t="shared" si="3"/>
        <v>57555</v>
      </c>
      <c r="K8" s="84">
        <f t="shared" si="3"/>
        <v>65411</v>
      </c>
      <c r="L8" s="84">
        <f t="shared" si="3"/>
        <v>62587</v>
      </c>
      <c r="M8" s="84">
        <f t="shared" si="3"/>
        <v>62986</v>
      </c>
      <c r="N8" s="84">
        <f t="shared" si="3"/>
        <v>63507</v>
      </c>
      <c r="O8" s="84">
        <f t="shared" si="3"/>
        <v>63036</v>
      </c>
      <c r="P8" s="81">
        <f t="shared" si="3"/>
        <v>62036</v>
      </c>
      <c r="Q8" s="81">
        <f>SUM(Q10,Q11,Q14,Q20,Q21,Q22,Q24,Q25,Q28,Q30,Q31,Q32)</f>
        <v>61775</v>
      </c>
      <c r="R8" s="81">
        <f>SUM(R10,R11,R14,R20,R21,R22,R24,R25,R28,R30,R31,R32)</f>
        <v>61573</v>
      </c>
      <c r="S8" s="354">
        <f>SUM(S10,S11,S14,S20,S21,S22,S24,S25,S28,S30,S31,S32)</f>
        <v>61723</v>
      </c>
      <c r="T8" s="321">
        <f t="shared" si="3"/>
        <v>27059</v>
      </c>
      <c r="U8" s="84">
        <f>SUM(U10,U11,U14,U20,U21,U22,U24,U25,U28,U30,U31,U32)</f>
        <v>27173</v>
      </c>
      <c r="V8" s="363">
        <f t="shared" si="2"/>
        <v>44.02410770701359</v>
      </c>
      <c r="W8" s="74" t="s">
        <v>103</v>
      </c>
    </row>
    <row r="9" spans="1:23" ht="12.75" customHeight="1">
      <c r="A9" s="8"/>
      <c r="B9" s="9" t="s">
        <v>46</v>
      </c>
      <c r="C9" s="85">
        <v>4605</v>
      </c>
      <c r="D9" s="86">
        <v>3971</v>
      </c>
      <c r="E9" s="397">
        <v>3479</v>
      </c>
      <c r="F9" s="427">
        <v>3368</v>
      </c>
      <c r="G9" s="86">
        <v>3380</v>
      </c>
      <c r="H9" s="86">
        <v>3422</v>
      </c>
      <c r="I9" s="86">
        <v>3470</v>
      </c>
      <c r="J9" s="86">
        <v>3472</v>
      </c>
      <c r="K9" s="86">
        <v>3471</v>
      </c>
      <c r="L9" s="86">
        <v>3454</v>
      </c>
      <c r="M9" s="86">
        <v>3518</v>
      </c>
      <c r="N9" s="86">
        <v>3521</v>
      </c>
      <c r="O9" s="86">
        <v>3536</v>
      </c>
      <c r="P9" s="52">
        <v>3544</v>
      </c>
      <c r="Q9" s="314">
        <v>3560</v>
      </c>
      <c r="R9" s="314">
        <v>3374</v>
      </c>
      <c r="S9" s="355">
        <v>3513</v>
      </c>
      <c r="T9" s="293">
        <v>3002</v>
      </c>
      <c r="U9" s="344">
        <v>2955</v>
      </c>
      <c r="V9" s="364">
        <f t="shared" si="2"/>
        <v>84.11614005123825</v>
      </c>
      <c r="W9" s="9" t="s">
        <v>46</v>
      </c>
    </row>
    <row r="10" spans="1:23" ht="12.75" customHeight="1">
      <c r="A10" s="8"/>
      <c r="B10" s="71" t="s">
        <v>28</v>
      </c>
      <c r="C10" s="166">
        <v>4196</v>
      </c>
      <c r="D10" s="167">
        <v>4341</v>
      </c>
      <c r="E10" s="309">
        <v>4299</v>
      </c>
      <c r="F10" s="428">
        <v>4294</v>
      </c>
      <c r="G10" s="167">
        <v>4293</v>
      </c>
      <c r="H10" s="167">
        <v>4292</v>
      </c>
      <c r="I10" s="167">
        <v>4090</v>
      </c>
      <c r="J10" s="167">
        <v>4090</v>
      </c>
      <c r="K10" s="167">
        <v>4320</v>
      </c>
      <c r="L10" s="167">
        <v>4320</v>
      </c>
      <c r="M10" s="167">
        <v>4318</v>
      </c>
      <c r="N10" s="168">
        <v>4316</v>
      </c>
      <c r="O10" s="168">
        <v>4259</v>
      </c>
      <c r="P10" s="168">
        <v>4154</v>
      </c>
      <c r="Q10" s="253">
        <v>4146</v>
      </c>
      <c r="R10" s="253">
        <v>4143</v>
      </c>
      <c r="S10" s="254">
        <v>4144</v>
      </c>
      <c r="T10" s="292">
        <v>2806</v>
      </c>
      <c r="U10" s="345">
        <v>2827</v>
      </c>
      <c r="V10" s="365">
        <f t="shared" si="2"/>
        <v>68.21911196911196</v>
      </c>
      <c r="W10" s="71" t="s">
        <v>28</v>
      </c>
    </row>
    <row r="11" spans="1:23" ht="12.75" customHeight="1">
      <c r="A11" s="8"/>
      <c r="B11" s="10" t="s">
        <v>30</v>
      </c>
      <c r="C11" s="87"/>
      <c r="D11" s="88"/>
      <c r="E11" s="398"/>
      <c r="F11" s="429">
        <v>9430</v>
      </c>
      <c r="G11" s="88">
        <v>9430</v>
      </c>
      <c r="H11" s="88">
        <v>9430</v>
      </c>
      <c r="I11" s="88">
        <v>9430</v>
      </c>
      <c r="J11" s="88">
        <v>9444</v>
      </c>
      <c r="K11" s="88">
        <v>9444</v>
      </c>
      <c r="L11" s="88">
        <v>9523</v>
      </c>
      <c r="M11" s="88">
        <v>9600</v>
      </c>
      <c r="N11" s="88">
        <v>9602</v>
      </c>
      <c r="O11" s="88">
        <v>9612</v>
      </c>
      <c r="P11" s="52">
        <v>9614</v>
      </c>
      <c r="Q11" s="314">
        <v>9597</v>
      </c>
      <c r="R11" s="314">
        <v>9588</v>
      </c>
      <c r="S11" s="355">
        <v>9486</v>
      </c>
      <c r="T11" s="293">
        <v>3060</v>
      </c>
      <c r="U11" s="344">
        <v>3078</v>
      </c>
      <c r="V11" s="364">
        <f t="shared" si="2"/>
        <v>32.44781783681214</v>
      </c>
      <c r="W11" s="10" t="s">
        <v>30</v>
      </c>
    </row>
    <row r="12" spans="1:23" ht="12.75" customHeight="1">
      <c r="A12" s="8"/>
      <c r="B12" s="71" t="s">
        <v>41</v>
      </c>
      <c r="C12" s="166">
        <v>2352</v>
      </c>
      <c r="D12" s="167">
        <v>2015</v>
      </c>
      <c r="E12" s="309">
        <v>2838</v>
      </c>
      <c r="F12" s="428">
        <v>2843</v>
      </c>
      <c r="G12" s="167">
        <v>2843</v>
      </c>
      <c r="H12" s="167">
        <v>2844</v>
      </c>
      <c r="I12" s="167">
        <v>2743</v>
      </c>
      <c r="J12" s="167">
        <v>2760</v>
      </c>
      <c r="K12" s="167">
        <v>2758</v>
      </c>
      <c r="L12" s="167">
        <v>2770</v>
      </c>
      <c r="M12" s="167">
        <v>2770</v>
      </c>
      <c r="N12" s="167">
        <v>2782</v>
      </c>
      <c r="O12" s="167">
        <v>2787</v>
      </c>
      <c r="P12" s="168">
        <v>2646</v>
      </c>
      <c r="Q12" s="168">
        <v>2646</v>
      </c>
      <c r="R12" s="168">
        <v>2646</v>
      </c>
      <c r="S12" s="356">
        <v>2641</v>
      </c>
      <c r="T12" s="166">
        <v>636</v>
      </c>
      <c r="U12" s="167">
        <v>633</v>
      </c>
      <c r="V12" s="365">
        <f t="shared" si="2"/>
        <v>23.968193865959865</v>
      </c>
      <c r="W12" s="71" t="s">
        <v>41</v>
      </c>
    </row>
    <row r="13" spans="1:23" ht="12.75" customHeight="1">
      <c r="A13" s="8"/>
      <c r="B13" s="10" t="s">
        <v>47</v>
      </c>
      <c r="C13" s="87">
        <v>43777</v>
      </c>
      <c r="D13" s="88">
        <v>42765</v>
      </c>
      <c r="E13" s="398">
        <v>40981</v>
      </c>
      <c r="F13" s="429">
        <v>41718</v>
      </c>
      <c r="G13" s="88">
        <v>40826</v>
      </c>
      <c r="H13" s="88">
        <v>38450</v>
      </c>
      <c r="I13" s="88">
        <v>38126</v>
      </c>
      <c r="J13" s="88">
        <v>37525</v>
      </c>
      <c r="K13" s="88">
        <v>36588</v>
      </c>
      <c r="L13" s="88">
        <v>35986</v>
      </c>
      <c r="M13" s="88">
        <v>35814</v>
      </c>
      <c r="N13" s="88">
        <v>36054</v>
      </c>
      <c r="O13" s="88">
        <v>34732</v>
      </c>
      <c r="P13" s="52">
        <v>34221</v>
      </c>
      <c r="Q13" s="314">
        <v>34122</v>
      </c>
      <c r="R13" s="314">
        <v>33890</v>
      </c>
      <c r="S13" s="355">
        <v>33855</v>
      </c>
      <c r="T13" s="293">
        <v>19544</v>
      </c>
      <c r="U13" s="344">
        <v>19645</v>
      </c>
      <c r="V13" s="364">
        <f t="shared" si="2"/>
        <v>58.02687933835475</v>
      </c>
      <c r="W13" s="10" t="s">
        <v>47</v>
      </c>
    </row>
    <row r="14" spans="1:23" ht="12.75" customHeight="1">
      <c r="A14" s="8"/>
      <c r="B14" s="71" t="s">
        <v>31</v>
      </c>
      <c r="C14" s="166">
        <v>1227</v>
      </c>
      <c r="D14" s="167">
        <v>993</v>
      </c>
      <c r="E14" s="309">
        <v>1026</v>
      </c>
      <c r="F14" s="428">
        <v>1021</v>
      </c>
      <c r="G14" s="167">
        <v>1021</v>
      </c>
      <c r="H14" s="167">
        <v>966</v>
      </c>
      <c r="I14" s="167">
        <v>966</v>
      </c>
      <c r="J14" s="167">
        <v>968</v>
      </c>
      <c r="K14" s="167">
        <v>968</v>
      </c>
      <c r="L14" s="167">
        <v>967</v>
      </c>
      <c r="M14" s="167">
        <v>963</v>
      </c>
      <c r="N14" s="167">
        <v>967</v>
      </c>
      <c r="O14" s="167">
        <v>971</v>
      </c>
      <c r="P14" s="168">
        <v>968</v>
      </c>
      <c r="Q14" s="260">
        <v>968</v>
      </c>
      <c r="R14" s="260">
        <v>816</v>
      </c>
      <c r="S14" s="261">
        <v>919</v>
      </c>
      <c r="T14" s="292">
        <v>131</v>
      </c>
      <c r="U14" s="345">
        <v>131</v>
      </c>
      <c r="V14" s="366">
        <f t="shared" si="2"/>
        <v>14.25462459194777</v>
      </c>
      <c r="W14" s="71" t="s">
        <v>31</v>
      </c>
    </row>
    <row r="15" spans="1:23" ht="12.75" customHeight="1">
      <c r="A15" s="8"/>
      <c r="B15" s="10" t="s">
        <v>50</v>
      </c>
      <c r="C15" s="87">
        <v>2189</v>
      </c>
      <c r="D15" s="88">
        <v>1987</v>
      </c>
      <c r="E15" s="398">
        <v>1944</v>
      </c>
      <c r="F15" s="429">
        <v>1954</v>
      </c>
      <c r="G15" s="88">
        <v>1954</v>
      </c>
      <c r="H15" s="88">
        <v>1945</v>
      </c>
      <c r="I15" s="88">
        <v>1909</v>
      </c>
      <c r="J15" s="88">
        <v>1909</v>
      </c>
      <c r="K15" s="88">
        <v>1919</v>
      </c>
      <c r="L15" s="88">
        <v>1919</v>
      </c>
      <c r="M15" s="88">
        <v>1919</v>
      </c>
      <c r="N15" s="88">
        <v>1919</v>
      </c>
      <c r="O15" s="88">
        <v>1919</v>
      </c>
      <c r="P15" s="52">
        <v>1919</v>
      </c>
      <c r="Q15" s="314">
        <v>1919</v>
      </c>
      <c r="R15" s="314">
        <v>1919</v>
      </c>
      <c r="S15" s="355">
        <v>1919</v>
      </c>
      <c r="T15" s="293">
        <v>52</v>
      </c>
      <c r="U15" s="344">
        <v>52</v>
      </c>
      <c r="V15" s="364">
        <f t="shared" si="2"/>
        <v>2.709744658676394</v>
      </c>
      <c r="W15" s="10" t="s">
        <v>50</v>
      </c>
    </row>
    <row r="16" spans="1:23" ht="12.75" customHeight="1">
      <c r="A16" s="8"/>
      <c r="B16" s="71" t="s">
        <v>42</v>
      </c>
      <c r="C16" s="166">
        <v>2602</v>
      </c>
      <c r="D16" s="167">
        <v>2461</v>
      </c>
      <c r="E16" s="309">
        <v>2484</v>
      </c>
      <c r="F16" s="428">
        <v>2474</v>
      </c>
      <c r="G16" s="167">
        <v>2474</v>
      </c>
      <c r="H16" s="167">
        <v>2503</v>
      </c>
      <c r="I16" s="167">
        <v>2299</v>
      </c>
      <c r="J16" s="167">
        <v>2299</v>
      </c>
      <c r="K16" s="167">
        <v>2385</v>
      </c>
      <c r="L16" s="167">
        <v>2377</v>
      </c>
      <c r="M16" s="167">
        <v>2383</v>
      </c>
      <c r="N16" s="167">
        <v>2414</v>
      </c>
      <c r="O16" s="167">
        <v>2449</v>
      </c>
      <c r="P16" s="168">
        <v>2576</v>
      </c>
      <c r="Q16" s="260">
        <v>2509</v>
      </c>
      <c r="R16" s="260">
        <v>2551</v>
      </c>
      <c r="S16" s="261">
        <v>2552</v>
      </c>
      <c r="T16" s="292">
        <v>199</v>
      </c>
      <c r="U16" s="345">
        <v>264</v>
      </c>
      <c r="V16" s="366">
        <f t="shared" si="2"/>
        <v>10.344827586206897</v>
      </c>
      <c r="W16" s="71" t="s">
        <v>42</v>
      </c>
    </row>
    <row r="17" spans="1:23" ht="12.75" customHeight="1">
      <c r="A17" s="8"/>
      <c r="B17" s="10" t="s">
        <v>48</v>
      </c>
      <c r="C17" s="87">
        <v>15850</v>
      </c>
      <c r="D17" s="88">
        <v>15724</v>
      </c>
      <c r="E17" s="398">
        <v>14539</v>
      </c>
      <c r="F17" s="429">
        <v>14291</v>
      </c>
      <c r="G17" s="88">
        <v>14294</v>
      </c>
      <c r="H17" s="88">
        <v>14294</v>
      </c>
      <c r="I17" s="88">
        <v>14284</v>
      </c>
      <c r="J17" s="89">
        <v>14310</v>
      </c>
      <c r="K17" s="88">
        <v>13868</v>
      </c>
      <c r="L17" s="88">
        <v>13868</v>
      </c>
      <c r="M17" s="88">
        <v>13856</v>
      </c>
      <c r="N17" s="88">
        <f>12829+184+1194+180</f>
        <v>14387</v>
      </c>
      <c r="O17" s="88">
        <f>180+1194+184+12837</f>
        <v>14395</v>
      </c>
      <c r="P17" s="52">
        <f>12808+180+1194+270</f>
        <v>14452</v>
      </c>
      <c r="Q17" s="314">
        <f>13008+180+1194+270</f>
        <v>14652</v>
      </c>
      <c r="R17" s="314">
        <f>13368+180+1194+270</f>
        <v>15012</v>
      </c>
      <c r="S17" s="355">
        <v>15041</v>
      </c>
      <c r="T17" s="293">
        <f>8095+175+317+143</f>
        <v>8730</v>
      </c>
      <c r="U17" s="344">
        <v>8770</v>
      </c>
      <c r="V17" s="364">
        <f t="shared" si="2"/>
        <v>58.307293398045346</v>
      </c>
      <c r="W17" s="10" t="s">
        <v>48</v>
      </c>
    </row>
    <row r="18" spans="1:23" ht="12.75" customHeight="1">
      <c r="A18" s="8"/>
      <c r="B18" s="71" t="s">
        <v>49</v>
      </c>
      <c r="C18" s="166">
        <v>37582</v>
      </c>
      <c r="D18" s="167">
        <v>34362</v>
      </c>
      <c r="E18" s="309">
        <v>34070</v>
      </c>
      <c r="F18" s="428">
        <v>31939</v>
      </c>
      <c r="G18" s="167">
        <v>31852</v>
      </c>
      <c r="H18" s="167">
        <v>31821</v>
      </c>
      <c r="I18" s="167">
        <v>31735</v>
      </c>
      <c r="J18" s="175">
        <v>29113</v>
      </c>
      <c r="K18" s="167">
        <v>29272</v>
      </c>
      <c r="L18" s="167">
        <v>29445</v>
      </c>
      <c r="M18" s="167">
        <v>29352</v>
      </c>
      <c r="N18" s="167">
        <v>29269</v>
      </c>
      <c r="O18" s="167">
        <v>29246</v>
      </c>
      <c r="P18" s="168">
        <v>29286</v>
      </c>
      <c r="Q18" s="260">
        <v>29463</v>
      </c>
      <c r="R18" s="260">
        <v>29918</v>
      </c>
      <c r="S18" s="261">
        <v>29901</v>
      </c>
      <c r="T18" s="292">
        <v>15133</v>
      </c>
      <c r="U18" s="345">
        <v>15401</v>
      </c>
      <c r="V18" s="366">
        <f t="shared" si="2"/>
        <v>51.50663857396074</v>
      </c>
      <c r="W18" s="71" t="s">
        <v>49</v>
      </c>
    </row>
    <row r="19" spans="1:23" ht="12.75" customHeight="1">
      <c r="A19" s="8"/>
      <c r="B19" s="10" t="s">
        <v>51</v>
      </c>
      <c r="C19" s="87">
        <v>16073</v>
      </c>
      <c r="D19" s="88">
        <v>16138</v>
      </c>
      <c r="E19" s="398">
        <v>16066</v>
      </c>
      <c r="F19" s="429">
        <v>16003</v>
      </c>
      <c r="G19" s="88">
        <v>16014</v>
      </c>
      <c r="H19" s="88">
        <v>16030</v>
      </c>
      <c r="I19" s="88">
        <v>16080</v>
      </c>
      <c r="J19" s="88">
        <v>16092</v>
      </c>
      <c r="K19" s="88">
        <v>16187</v>
      </c>
      <c r="L19" s="88">
        <v>16357</v>
      </c>
      <c r="M19" s="88">
        <v>16307</v>
      </c>
      <c r="N19" s="88">
        <v>16287</v>
      </c>
      <c r="O19" s="88">
        <v>16236</v>
      </c>
      <c r="P19" s="52">
        <f>320+16225</f>
        <v>16545</v>
      </c>
      <c r="Q19" s="314">
        <f>16295+332</f>
        <v>16627</v>
      </c>
      <c r="R19" s="314">
        <f>16335+332</f>
        <v>16667</v>
      </c>
      <c r="S19" s="355">
        <v>16861</v>
      </c>
      <c r="T19" s="293">
        <f>11531+200</f>
        <v>11731</v>
      </c>
      <c r="U19" s="344">
        <v>11927</v>
      </c>
      <c r="V19" s="364">
        <f t="shared" si="2"/>
        <v>70.73720419903921</v>
      </c>
      <c r="W19" s="10" t="s">
        <v>51</v>
      </c>
    </row>
    <row r="20" spans="1:23" ht="12.75" customHeight="1">
      <c r="A20" s="8"/>
      <c r="B20" s="71" t="s">
        <v>29</v>
      </c>
      <c r="C20" s="169" t="s">
        <v>60</v>
      </c>
      <c r="D20" s="170" t="s">
        <v>60</v>
      </c>
      <c r="E20" s="399" t="s">
        <v>60</v>
      </c>
      <c r="F20" s="430" t="s">
        <v>60</v>
      </c>
      <c r="G20" s="170" t="s">
        <v>60</v>
      </c>
      <c r="H20" s="170" t="s">
        <v>60</v>
      </c>
      <c r="I20" s="170" t="s">
        <v>60</v>
      </c>
      <c r="J20" s="170" t="s">
        <v>60</v>
      </c>
      <c r="K20" s="170" t="s">
        <v>60</v>
      </c>
      <c r="L20" s="170" t="s">
        <v>60</v>
      </c>
      <c r="M20" s="170" t="s">
        <v>60</v>
      </c>
      <c r="N20" s="170" t="s">
        <v>60</v>
      </c>
      <c r="O20" s="170" t="s">
        <v>60</v>
      </c>
      <c r="P20" s="170" t="s">
        <v>60</v>
      </c>
      <c r="Q20" s="302" t="s">
        <v>60</v>
      </c>
      <c r="R20" s="302" t="s">
        <v>60</v>
      </c>
      <c r="S20" s="357" t="s">
        <v>60</v>
      </c>
      <c r="T20" s="294" t="s">
        <v>60</v>
      </c>
      <c r="U20" s="346" t="s">
        <v>60</v>
      </c>
      <c r="V20" s="365" t="s">
        <v>60</v>
      </c>
      <c r="W20" s="71" t="s">
        <v>29</v>
      </c>
    </row>
    <row r="21" spans="1:23" ht="12.75" customHeight="1">
      <c r="A21" s="8"/>
      <c r="B21" s="10" t="s">
        <v>33</v>
      </c>
      <c r="C21" s="87">
        <v>2606</v>
      </c>
      <c r="D21" s="88">
        <v>2384</v>
      </c>
      <c r="E21" s="398">
        <v>2397</v>
      </c>
      <c r="F21" s="429">
        <v>2413</v>
      </c>
      <c r="G21" s="88">
        <v>2413</v>
      </c>
      <c r="H21" s="88">
        <v>2413</v>
      </c>
      <c r="I21" s="88">
        <v>2413</v>
      </c>
      <c r="J21" s="88">
        <v>2413</v>
      </c>
      <c r="K21" s="88">
        <v>2331</v>
      </c>
      <c r="L21" s="88">
        <v>2305</v>
      </c>
      <c r="M21" s="88">
        <v>2270</v>
      </c>
      <c r="N21" s="88">
        <v>2270</v>
      </c>
      <c r="O21" s="88">
        <v>2270</v>
      </c>
      <c r="P21" s="52">
        <v>2270</v>
      </c>
      <c r="Q21" s="314">
        <v>2269</v>
      </c>
      <c r="R21" s="314">
        <v>2265</v>
      </c>
      <c r="S21" s="355">
        <v>2263</v>
      </c>
      <c r="T21" s="293">
        <v>257</v>
      </c>
      <c r="U21" s="344">
        <v>257</v>
      </c>
      <c r="V21" s="364">
        <f t="shared" si="2"/>
        <v>11.356606274856386</v>
      </c>
      <c r="W21" s="10" t="s">
        <v>33</v>
      </c>
    </row>
    <row r="22" spans="1:23" ht="12.75" customHeight="1">
      <c r="A22" s="8"/>
      <c r="B22" s="71" t="s">
        <v>34</v>
      </c>
      <c r="C22" s="166">
        <v>2015</v>
      </c>
      <c r="D22" s="167">
        <v>2008</v>
      </c>
      <c r="E22" s="309">
        <v>2007</v>
      </c>
      <c r="F22" s="428">
        <v>2002</v>
      </c>
      <c r="G22" s="167">
        <v>1997</v>
      </c>
      <c r="H22" s="167">
        <v>1998</v>
      </c>
      <c r="I22" s="167">
        <v>1998</v>
      </c>
      <c r="J22" s="167">
        <v>1905</v>
      </c>
      <c r="K22" s="167">
        <v>1905</v>
      </c>
      <c r="L22" s="167">
        <v>1696</v>
      </c>
      <c r="M22" s="167">
        <v>1775</v>
      </c>
      <c r="N22" s="167">
        <v>1774</v>
      </c>
      <c r="O22" s="167">
        <v>1782</v>
      </c>
      <c r="P22" s="168">
        <f>1771</f>
        <v>1771</v>
      </c>
      <c r="Q22" s="260">
        <v>1771</v>
      </c>
      <c r="R22" s="260">
        <v>1766</v>
      </c>
      <c r="S22" s="261">
        <v>1765</v>
      </c>
      <c r="T22" s="292">
        <v>122</v>
      </c>
      <c r="U22" s="345">
        <v>122</v>
      </c>
      <c r="V22" s="366">
        <f t="shared" si="2"/>
        <v>6.912181303116147</v>
      </c>
      <c r="W22" s="71" t="s">
        <v>34</v>
      </c>
    </row>
    <row r="23" spans="1:23" ht="12.75" customHeight="1">
      <c r="A23" s="8"/>
      <c r="B23" s="10" t="s">
        <v>52</v>
      </c>
      <c r="C23" s="87">
        <v>271</v>
      </c>
      <c r="D23" s="88">
        <v>270</v>
      </c>
      <c r="E23" s="398">
        <v>271</v>
      </c>
      <c r="F23" s="429">
        <v>275</v>
      </c>
      <c r="G23" s="88">
        <v>274</v>
      </c>
      <c r="H23" s="88">
        <v>274</v>
      </c>
      <c r="I23" s="88">
        <v>274</v>
      </c>
      <c r="J23" s="88">
        <v>274</v>
      </c>
      <c r="K23" s="88">
        <v>274</v>
      </c>
      <c r="L23" s="88">
        <v>274</v>
      </c>
      <c r="M23" s="88">
        <v>274</v>
      </c>
      <c r="N23" s="88">
        <v>275</v>
      </c>
      <c r="O23" s="88">
        <v>275</v>
      </c>
      <c r="P23" s="52">
        <v>275</v>
      </c>
      <c r="Q23" s="314">
        <v>275</v>
      </c>
      <c r="R23" s="314">
        <v>275</v>
      </c>
      <c r="S23" s="355">
        <v>275</v>
      </c>
      <c r="T23" s="293">
        <v>262</v>
      </c>
      <c r="U23" s="344">
        <v>262</v>
      </c>
      <c r="V23" s="364">
        <f t="shared" si="2"/>
        <v>95.27272727272728</v>
      </c>
      <c r="W23" s="10" t="s">
        <v>52</v>
      </c>
    </row>
    <row r="24" spans="1:23" ht="12.75" customHeight="1">
      <c r="A24" s="8"/>
      <c r="B24" s="71" t="s">
        <v>32</v>
      </c>
      <c r="C24" s="166">
        <v>8487</v>
      </c>
      <c r="D24" s="167">
        <v>7836</v>
      </c>
      <c r="E24" s="309">
        <v>7838</v>
      </c>
      <c r="F24" s="428">
        <v>7714</v>
      </c>
      <c r="G24" s="168"/>
      <c r="H24" s="168"/>
      <c r="I24" s="168"/>
      <c r="J24" s="168"/>
      <c r="K24" s="167">
        <v>8005</v>
      </c>
      <c r="L24" s="168">
        <v>7736</v>
      </c>
      <c r="M24" s="168">
        <v>7949</v>
      </c>
      <c r="N24" s="168">
        <v>7950</v>
      </c>
      <c r="O24" s="168">
        <v>7950</v>
      </c>
      <c r="P24" s="168">
        <v>7950</v>
      </c>
      <c r="Q24" s="260">
        <f>7676+284</f>
        <v>7960</v>
      </c>
      <c r="R24" s="260">
        <f>7658+284</f>
        <v>7942</v>
      </c>
      <c r="S24" s="261">
        <v>7892</v>
      </c>
      <c r="T24" s="292">
        <f>2573+220</f>
        <v>2793</v>
      </c>
      <c r="U24" s="345">
        <v>2848</v>
      </c>
      <c r="V24" s="366">
        <f t="shared" si="2"/>
        <v>36.08717688798784</v>
      </c>
      <c r="W24" s="71" t="s">
        <v>32</v>
      </c>
    </row>
    <row r="25" spans="1:23" ht="12.75" customHeight="1">
      <c r="A25" s="8"/>
      <c r="B25" s="10" t="s">
        <v>35</v>
      </c>
      <c r="C25" s="64" t="s">
        <v>60</v>
      </c>
      <c r="D25" s="90" t="s">
        <v>60</v>
      </c>
      <c r="E25" s="358" t="s">
        <v>60</v>
      </c>
      <c r="F25" s="431" t="s">
        <v>60</v>
      </c>
      <c r="G25" s="90" t="s">
        <v>60</v>
      </c>
      <c r="H25" s="90" t="s">
        <v>60</v>
      </c>
      <c r="I25" s="90" t="s">
        <v>60</v>
      </c>
      <c r="J25" s="90" t="s">
        <v>60</v>
      </c>
      <c r="K25" s="90" t="s">
        <v>60</v>
      </c>
      <c r="L25" s="90" t="s">
        <v>60</v>
      </c>
      <c r="M25" s="90" t="s">
        <v>60</v>
      </c>
      <c r="N25" s="90" t="s">
        <v>60</v>
      </c>
      <c r="O25" s="90" t="s">
        <v>60</v>
      </c>
      <c r="P25" s="90" t="s">
        <v>60</v>
      </c>
      <c r="Q25" s="90" t="s">
        <v>60</v>
      </c>
      <c r="R25" s="90" t="s">
        <v>60</v>
      </c>
      <c r="S25" s="358" t="s">
        <v>60</v>
      </c>
      <c r="T25" s="295" t="s">
        <v>60</v>
      </c>
      <c r="U25" s="347" t="s">
        <v>60</v>
      </c>
      <c r="V25" s="368" t="s">
        <v>60</v>
      </c>
      <c r="W25" s="10" t="s">
        <v>35</v>
      </c>
    </row>
    <row r="26" spans="1:23" ht="12.75" customHeight="1">
      <c r="A26" s="8"/>
      <c r="B26" s="155" t="s">
        <v>43</v>
      </c>
      <c r="C26" s="166">
        <v>3147</v>
      </c>
      <c r="D26" s="167">
        <v>2880</v>
      </c>
      <c r="E26" s="309">
        <v>2798</v>
      </c>
      <c r="F26" s="428">
        <v>2739</v>
      </c>
      <c r="G26" s="167">
        <v>2739</v>
      </c>
      <c r="H26" s="167">
        <v>2805</v>
      </c>
      <c r="I26" s="167">
        <v>2808</v>
      </c>
      <c r="J26" s="167">
        <v>2808</v>
      </c>
      <c r="K26" s="167">
        <v>2802</v>
      </c>
      <c r="L26" s="167">
        <v>2809</v>
      </c>
      <c r="M26" s="167">
        <v>2806</v>
      </c>
      <c r="N26" s="167">
        <v>2811</v>
      </c>
      <c r="O26" s="167">
        <v>2810</v>
      </c>
      <c r="P26" s="168">
        <v>2797</v>
      </c>
      <c r="Q26" s="260">
        <v>2801</v>
      </c>
      <c r="R26" s="260">
        <v>2888</v>
      </c>
      <c r="S26" s="261">
        <v>2896</v>
      </c>
      <c r="T26" s="292">
        <v>2028</v>
      </c>
      <c r="U26" s="345">
        <v>2155</v>
      </c>
      <c r="V26" s="366">
        <f t="shared" si="2"/>
        <v>74.41298342541437</v>
      </c>
      <c r="W26" s="155" t="s">
        <v>43</v>
      </c>
    </row>
    <row r="27" spans="1:23" ht="12.75" customHeight="1">
      <c r="A27" s="8"/>
      <c r="B27" s="10" t="s">
        <v>53</v>
      </c>
      <c r="C27" s="87">
        <v>5901</v>
      </c>
      <c r="D27" s="88">
        <v>5857</v>
      </c>
      <c r="E27" s="398">
        <v>5624</v>
      </c>
      <c r="F27" s="429">
        <v>5672</v>
      </c>
      <c r="G27" s="88">
        <v>5672</v>
      </c>
      <c r="H27" s="88">
        <v>5672</v>
      </c>
      <c r="I27" s="88">
        <v>5643</v>
      </c>
      <c r="J27" s="88">
        <v>5643</v>
      </c>
      <c r="K27" s="88">
        <v>5665</v>
      </c>
      <c r="L27" s="88">
        <v>5697</v>
      </c>
      <c r="M27" s="88">
        <v>5779</v>
      </c>
      <c r="N27" s="88">
        <v>5787</v>
      </c>
      <c r="O27" s="88">
        <v>5675</v>
      </c>
      <c r="P27" s="52">
        <v>5691</v>
      </c>
      <c r="Q27" s="314">
        <f>5702+25+91</f>
        <v>5818</v>
      </c>
      <c r="R27" s="314">
        <f>5702+91+25</f>
        <v>5818</v>
      </c>
      <c r="S27" s="355">
        <v>5664</v>
      </c>
      <c r="T27" s="293">
        <f>3520+25</f>
        <v>3545</v>
      </c>
      <c r="U27" s="344">
        <v>3510</v>
      </c>
      <c r="V27" s="364">
        <f t="shared" si="2"/>
        <v>61.970338983050844</v>
      </c>
      <c r="W27" s="10" t="s">
        <v>53</v>
      </c>
    </row>
    <row r="28" spans="1:23" ht="12.75" customHeight="1">
      <c r="A28" s="8"/>
      <c r="B28" s="71" t="s">
        <v>36</v>
      </c>
      <c r="C28" s="166">
        <v>26678</v>
      </c>
      <c r="D28" s="167">
        <v>27181</v>
      </c>
      <c r="E28" s="309">
        <v>26228</v>
      </c>
      <c r="F28" s="428">
        <v>23986</v>
      </c>
      <c r="G28" s="167">
        <v>23420</v>
      </c>
      <c r="H28" s="167">
        <v>23328</v>
      </c>
      <c r="I28" s="167">
        <v>23210</v>
      </c>
      <c r="J28" s="167">
        <v>22891</v>
      </c>
      <c r="K28" s="167">
        <v>22560</v>
      </c>
      <c r="L28" s="167">
        <v>20134</v>
      </c>
      <c r="M28" s="167">
        <v>20223</v>
      </c>
      <c r="N28" s="167">
        <v>20665</v>
      </c>
      <c r="O28" s="167">
        <v>20250</v>
      </c>
      <c r="P28" s="168">
        <v>19507</v>
      </c>
      <c r="Q28" s="260">
        <v>19429</v>
      </c>
      <c r="R28" s="260">
        <v>19419</v>
      </c>
      <c r="S28" s="261">
        <v>19627</v>
      </c>
      <c r="T28" s="292">
        <v>11831</v>
      </c>
      <c r="U28" s="345">
        <v>11856</v>
      </c>
      <c r="V28" s="366">
        <f t="shared" si="2"/>
        <v>60.40658276863504</v>
      </c>
      <c r="W28" s="71" t="s">
        <v>36</v>
      </c>
    </row>
    <row r="29" spans="1:23" ht="12.75" customHeight="1">
      <c r="A29" s="8"/>
      <c r="B29" s="10" t="s">
        <v>54</v>
      </c>
      <c r="C29" s="87">
        <v>3588</v>
      </c>
      <c r="D29" s="88">
        <v>3609</v>
      </c>
      <c r="E29" s="398">
        <v>3064</v>
      </c>
      <c r="F29" s="429">
        <v>2850</v>
      </c>
      <c r="G29" s="88">
        <v>2850</v>
      </c>
      <c r="H29" s="88">
        <v>2856</v>
      </c>
      <c r="I29" s="88">
        <v>2794</v>
      </c>
      <c r="J29" s="88">
        <v>2813</v>
      </c>
      <c r="K29" s="88">
        <v>2814</v>
      </c>
      <c r="L29" s="88">
        <v>2814</v>
      </c>
      <c r="M29" s="88">
        <v>2818</v>
      </c>
      <c r="N29" s="88">
        <v>2818</v>
      </c>
      <c r="O29" s="88">
        <v>2849</v>
      </c>
      <c r="P29" s="52">
        <v>2844</v>
      </c>
      <c r="Q29" s="314">
        <v>2839</v>
      </c>
      <c r="R29" s="314">
        <v>2838</v>
      </c>
      <c r="S29" s="355">
        <v>2842</v>
      </c>
      <c r="T29" s="293">
        <v>1435</v>
      </c>
      <c r="U29" s="344">
        <v>1460</v>
      </c>
      <c r="V29" s="364">
        <f t="shared" si="2"/>
        <v>51.372273047149896</v>
      </c>
      <c r="W29" s="10" t="s">
        <v>54</v>
      </c>
    </row>
    <row r="30" spans="1:23" ht="12.75" customHeight="1">
      <c r="A30" s="8"/>
      <c r="B30" s="71" t="s">
        <v>37</v>
      </c>
      <c r="C30" s="166">
        <v>11012</v>
      </c>
      <c r="D30" s="167">
        <v>11110</v>
      </c>
      <c r="E30" s="309">
        <v>11348</v>
      </c>
      <c r="F30" s="428">
        <v>11376</v>
      </c>
      <c r="G30" s="167">
        <v>11385</v>
      </c>
      <c r="H30" s="167">
        <v>11380</v>
      </c>
      <c r="I30" s="167">
        <v>11010</v>
      </c>
      <c r="J30" s="167">
        <v>10981</v>
      </c>
      <c r="K30" s="167">
        <v>11015</v>
      </c>
      <c r="L30" s="167">
        <v>11015</v>
      </c>
      <c r="M30" s="167">
        <v>11002</v>
      </c>
      <c r="N30" s="167">
        <v>11077</v>
      </c>
      <c r="O30" s="167">
        <v>11053</v>
      </c>
      <c r="P30" s="168">
        <v>10948</v>
      </c>
      <c r="Q30" s="167">
        <v>10781</v>
      </c>
      <c r="R30" s="167">
        <v>10777</v>
      </c>
      <c r="S30" s="309">
        <v>10777</v>
      </c>
      <c r="T30" s="166">
        <v>3979</v>
      </c>
      <c r="U30" s="167">
        <v>3974</v>
      </c>
      <c r="V30" s="366">
        <f t="shared" si="2"/>
        <v>36.87482601837246</v>
      </c>
      <c r="W30" s="71" t="s">
        <v>37</v>
      </c>
    </row>
    <row r="31" spans="1:23" ht="12.75" customHeight="1">
      <c r="A31" s="8"/>
      <c r="B31" s="10" t="s">
        <v>39</v>
      </c>
      <c r="C31" s="87">
        <v>1055</v>
      </c>
      <c r="D31" s="88">
        <v>1058</v>
      </c>
      <c r="E31" s="398">
        <v>1196</v>
      </c>
      <c r="F31" s="429">
        <v>1201</v>
      </c>
      <c r="G31" s="88">
        <v>1201</v>
      </c>
      <c r="H31" s="88">
        <v>1201</v>
      </c>
      <c r="I31" s="88">
        <v>1201</v>
      </c>
      <c r="J31" s="88">
        <v>1201</v>
      </c>
      <c r="K31" s="88">
        <v>1201</v>
      </c>
      <c r="L31" s="88">
        <v>1229</v>
      </c>
      <c r="M31" s="88">
        <v>1229</v>
      </c>
      <c r="N31" s="88">
        <v>1229</v>
      </c>
      <c r="O31" s="88">
        <v>1229</v>
      </c>
      <c r="P31" s="52">
        <v>1228</v>
      </c>
      <c r="Q31" s="314">
        <v>1228</v>
      </c>
      <c r="R31" s="314">
        <v>1228</v>
      </c>
      <c r="S31" s="355">
        <v>1228</v>
      </c>
      <c r="T31" s="293">
        <v>503</v>
      </c>
      <c r="U31" s="344">
        <v>503</v>
      </c>
      <c r="V31" s="364">
        <f t="shared" si="2"/>
        <v>40.960912052117266</v>
      </c>
      <c r="W31" s="10" t="s">
        <v>39</v>
      </c>
    </row>
    <row r="32" spans="1:23" ht="12.75" customHeight="1">
      <c r="A32" s="8"/>
      <c r="B32" s="71" t="s">
        <v>38</v>
      </c>
      <c r="C32" s="166"/>
      <c r="D32" s="167"/>
      <c r="E32" s="309"/>
      <c r="F32" s="428">
        <v>3668</v>
      </c>
      <c r="G32" s="167">
        <v>3673</v>
      </c>
      <c r="H32" s="167">
        <v>3665</v>
      </c>
      <c r="I32" s="167">
        <v>3667</v>
      </c>
      <c r="J32" s="167">
        <v>3662</v>
      </c>
      <c r="K32" s="167">
        <v>3662</v>
      </c>
      <c r="L32" s="167">
        <v>3662</v>
      </c>
      <c r="M32" s="167">
        <v>3657</v>
      </c>
      <c r="N32" s="167">
        <v>3657</v>
      </c>
      <c r="O32" s="167">
        <v>3660</v>
      </c>
      <c r="P32" s="168">
        <v>3626</v>
      </c>
      <c r="Q32" s="260">
        <v>3626</v>
      </c>
      <c r="R32" s="260">
        <v>3629</v>
      </c>
      <c r="S32" s="261">
        <v>3622</v>
      </c>
      <c r="T32" s="292">
        <v>1577</v>
      </c>
      <c r="U32" s="345">
        <v>1577</v>
      </c>
      <c r="V32" s="366">
        <f t="shared" si="2"/>
        <v>43.53948094975152</v>
      </c>
      <c r="W32" s="71" t="s">
        <v>38</v>
      </c>
    </row>
    <row r="33" spans="1:23" ht="12.75" customHeight="1">
      <c r="A33" s="8"/>
      <c r="B33" s="10" t="s">
        <v>55</v>
      </c>
      <c r="C33" s="87">
        <v>5804</v>
      </c>
      <c r="D33" s="88">
        <v>6075</v>
      </c>
      <c r="E33" s="398">
        <v>5867</v>
      </c>
      <c r="F33" s="429">
        <v>5880</v>
      </c>
      <c r="G33" s="88">
        <v>5859</v>
      </c>
      <c r="H33" s="88">
        <v>5865</v>
      </c>
      <c r="I33" s="88">
        <v>5867</v>
      </c>
      <c r="J33" s="88">
        <v>5836</v>
      </c>
      <c r="K33" s="88">
        <v>5854</v>
      </c>
      <c r="L33" s="88">
        <v>5850</v>
      </c>
      <c r="M33" s="88">
        <v>5850</v>
      </c>
      <c r="N33" s="88">
        <v>5851</v>
      </c>
      <c r="O33" s="88">
        <v>5741</v>
      </c>
      <c r="P33" s="52">
        <v>5732</v>
      </c>
      <c r="Q33" s="314">
        <v>5905</v>
      </c>
      <c r="R33" s="314">
        <v>5899</v>
      </c>
      <c r="S33" s="355">
        <v>5919</v>
      </c>
      <c r="T33" s="293">
        <v>3047</v>
      </c>
      <c r="U33" s="344">
        <v>3067</v>
      </c>
      <c r="V33" s="364">
        <f t="shared" si="2"/>
        <v>51.81618516641324</v>
      </c>
      <c r="W33" s="10" t="s">
        <v>55</v>
      </c>
    </row>
    <row r="34" spans="1:23" ht="12.75" customHeight="1">
      <c r="A34" s="8"/>
      <c r="B34" s="71" t="s">
        <v>56</v>
      </c>
      <c r="C34" s="166">
        <v>12203</v>
      </c>
      <c r="D34" s="167">
        <v>12006</v>
      </c>
      <c r="E34" s="309">
        <v>11193</v>
      </c>
      <c r="F34" s="428">
        <v>10925</v>
      </c>
      <c r="G34" s="167">
        <v>10964</v>
      </c>
      <c r="H34" s="167">
        <v>10941</v>
      </c>
      <c r="I34" s="167">
        <v>10997</v>
      </c>
      <c r="J34" s="167">
        <v>11044</v>
      </c>
      <c r="K34" s="167">
        <v>11037</v>
      </c>
      <c r="L34" s="167">
        <v>11021</v>
      </c>
      <c r="M34" s="167">
        <v>11095</v>
      </c>
      <c r="N34" s="167">
        <v>11037</v>
      </c>
      <c r="O34" s="167">
        <v>11050</v>
      </c>
      <c r="P34" s="168">
        <v>11017</v>
      </c>
      <c r="Q34" s="167">
        <v>11020</v>
      </c>
      <c r="R34" s="168">
        <v>10972</v>
      </c>
      <c r="S34" s="309">
        <v>11022</v>
      </c>
      <c r="T34" s="166">
        <v>7848</v>
      </c>
      <c r="U34" s="167">
        <v>7866</v>
      </c>
      <c r="V34" s="366">
        <f t="shared" si="2"/>
        <v>71.3663581927055</v>
      </c>
      <c r="W34" s="71" t="s">
        <v>56</v>
      </c>
    </row>
    <row r="35" spans="1:23" ht="12.75" customHeight="1">
      <c r="A35" s="8"/>
      <c r="B35" s="10" t="s">
        <v>44</v>
      </c>
      <c r="C35" s="87">
        <v>19330</v>
      </c>
      <c r="D35" s="88">
        <v>18030</v>
      </c>
      <c r="E35" s="398">
        <v>16914</v>
      </c>
      <c r="F35" s="429">
        <v>17069</v>
      </c>
      <c r="G35" s="88">
        <v>17066</v>
      </c>
      <c r="H35" s="88">
        <v>17176</v>
      </c>
      <c r="I35" s="88">
        <v>17179</v>
      </c>
      <c r="J35" s="88">
        <v>17064</v>
      </c>
      <c r="K35" s="88">
        <v>17044</v>
      </c>
      <c r="L35" s="88">
        <v>17052</v>
      </c>
      <c r="M35" s="88">
        <v>17052</v>
      </c>
      <c r="N35" s="88">
        <v>17052</v>
      </c>
      <c r="O35" s="298">
        <f>58+340+16116</f>
        <v>16514</v>
      </c>
      <c r="P35" s="52">
        <f>58+340+19558</f>
        <v>19956</v>
      </c>
      <c r="Q35" s="315">
        <f>19558+340+58</f>
        <v>19956</v>
      </c>
      <c r="R35" s="315">
        <f>15810+340+58</f>
        <v>16208</v>
      </c>
      <c r="S35" s="359">
        <v>16218</v>
      </c>
      <c r="T35" s="296">
        <f>5255+58</f>
        <v>5313</v>
      </c>
      <c r="U35" s="348">
        <v>5318</v>
      </c>
      <c r="V35" s="367">
        <f t="shared" si="2"/>
        <v>32.79072635343446</v>
      </c>
      <c r="W35" s="10" t="s">
        <v>44</v>
      </c>
    </row>
    <row r="36" spans="1:23" ht="12.75" customHeight="1">
      <c r="A36" s="8"/>
      <c r="B36" s="68" t="s">
        <v>67</v>
      </c>
      <c r="C36" s="171">
        <v>2411</v>
      </c>
      <c r="D36" s="172">
        <v>2437</v>
      </c>
      <c r="E36" s="400">
        <v>2429</v>
      </c>
      <c r="F36" s="432">
        <v>2296</v>
      </c>
      <c r="G36" s="172">
        <v>2726</v>
      </c>
      <c r="H36" s="172">
        <v>2726</v>
      </c>
      <c r="I36" s="172">
        <v>2726</v>
      </c>
      <c r="J36" s="172">
        <v>2726</v>
      </c>
      <c r="K36" s="172">
        <v>2726</v>
      </c>
      <c r="L36" s="172">
        <v>2726</v>
      </c>
      <c r="M36" s="172">
        <v>2726</v>
      </c>
      <c r="N36" s="172">
        <v>2726</v>
      </c>
      <c r="O36" s="172">
        <v>2726</v>
      </c>
      <c r="P36" s="230">
        <v>2726</v>
      </c>
      <c r="Q36" s="260">
        <v>2722</v>
      </c>
      <c r="R36" s="260">
        <v>2722</v>
      </c>
      <c r="S36" s="261">
        <v>2722</v>
      </c>
      <c r="T36" s="292">
        <v>980</v>
      </c>
      <c r="U36" s="345">
        <v>985</v>
      </c>
      <c r="V36" s="366">
        <f t="shared" si="2"/>
        <v>36.18662747979427</v>
      </c>
      <c r="W36" s="68" t="s">
        <v>67</v>
      </c>
    </row>
    <row r="37" spans="1:23" ht="12.75" customHeight="1">
      <c r="A37" s="8"/>
      <c r="B37" s="10" t="s">
        <v>1</v>
      </c>
      <c r="C37" s="87"/>
      <c r="D37" s="88">
        <v>673</v>
      </c>
      <c r="E37" s="398">
        <v>696</v>
      </c>
      <c r="F37" s="429">
        <v>699</v>
      </c>
      <c r="G37" s="88">
        <v>699</v>
      </c>
      <c r="H37" s="88">
        <v>699</v>
      </c>
      <c r="I37" s="88">
        <v>699</v>
      </c>
      <c r="J37" s="88">
        <v>699</v>
      </c>
      <c r="K37" s="88">
        <v>699</v>
      </c>
      <c r="L37" s="88">
        <v>699</v>
      </c>
      <c r="M37" s="88">
        <v>699</v>
      </c>
      <c r="N37" s="88">
        <v>699</v>
      </c>
      <c r="O37" s="88">
        <v>699</v>
      </c>
      <c r="P37" s="52">
        <v>699</v>
      </c>
      <c r="Q37" s="314">
        <v>699</v>
      </c>
      <c r="R37" s="314">
        <v>699</v>
      </c>
      <c r="S37" s="355">
        <v>699</v>
      </c>
      <c r="T37" s="293">
        <v>234</v>
      </c>
      <c r="U37" s="344">
        <v>234</v>
      </c>
      <c r="V37" s="364">
        <f t="shared" si="2"/>
        <v>33.47639484978541</v>
      </c>
      <c r="W37" s="10" t="s">
        <v>1</v>
      </c>
    </row>
    <row r="38" spans="1:23" ht="12.75" customHeight="1">
      <c r="A38" s="8"/>
      <c r="B38" s="74" t="s">
        <v>40</v>
      </c>
      <c r="C38" s="173">
        <v>7985</v>
      </c>
      <c r="D38" s="174">
        <v>8387</v>
      </c>
      <c r="E38" s="401">
        <v>8429</v>
      </c>
      <c r="F38" s="433">
        <v>8549</v>
      </c>
      <c r="G38" s="174">
        <v>8607</v>
      </c>
      <c r="H38" s="174">
        <v>8607</v>
      </c>
      <c r="I38" s="174">
        <v>8607</v>
      </c>
      <c r="J38" s="174">
        <v>8682</v>
      </c>
      <c r="K38" s="174">
        <v>8671</v>
      </c>
      <c r="L38" s="174">
        <v>8671</v>
      </c>
      <c r="M38" s="174">
        <v>8671</v>
      </c>
      <c r="N38" s="174">
        <v>8697</v>
      </c>
      <c r="O38" s="174">
        <v>8697</v>
      </c>
      <c r="P38" s="232">
        <v>8697</v>
      </c>
      <c r="Q38" s="260">
        <v>8697</v>
      </c>
      <c r="R38" s="260">
        <v>8697</v>
      </c>
      <c r="S38" s="261">
        <v>8699</v>
      </c>
      <c r="T38" s="292">
        <v>1920</v>
      </c>
      <c r="U38" s="345">
        <v>1928</v>
      </c>
      <c r="V38" s="366">
        <f t="shared" si="2"/>
        <v>22.163467065179905</v>
      </c>
      <c r="W38" s="74" t="s">
        <v>40</v>
      </c>
    </row>
    <row r="39" spans="1:23" ht="12.75" customHeight="1">
      <c r="A39" s="8"/>
      <c r="B39" s="10" t="s">
        <v>26</v>
      </c>
      <c r="C39" s="64" t="s">
        <v>60</v>
      </c>
      <c r="D39" s="90" t="s">
        <v>60</v>
      </c>
      <c r="E39" s="358" t="s">
        <v>60</v>
      </c>
      <c r="F39" s="431" t="s">
        <v>60</v>
      </c>
      <c r="G39" s="90" t="s">
        <v>60</v>
      </c>
      <c r="H39" s="90" t="s">
        <v>60</v>
      </c>
      <c r="I39" s="90" t="s">
        <v>60</v>
      </c>
      <c r="J39" s="90" t="s">
        <v>60</v>
      </c>
      <c r="K39" s="90" t="s">
        <v>60</v>
      </c>
      <c r="L39" s="90" t="s">
        <v>60</v>
      </c>
      <c r="M39" s="90" t="s">
        <v>60</v>
      </c>
      <c r="N39" s="90" t="s">
        <v>60</v>
      </c>
      <c r="O39" s="93" t="s">
        <v>60</v>
      </c>
      <c r="P39" s="93" t="s">
        <v>60</v>
      </c>
      <c r="Q39" s="93" t="s">
        <v>60</v>
      </c>
      <c r="R39" s="93" t="s">
        <v>60</v>
      </c>
      <c r="S39" s="360" t="s">
        <v>60</v>
      </c>
      <c r="T39" s="297" t="s">
        <v>60</v>
      </c>
      <c r="U39" s="349" t="s">
        <v>60</v>
      </c>
      <c r="V39" s="369" t="s">
        <v>60</v>
      </c>
      <c r="W39" s="10" t="s">
        <v>26</v>
      </c>
    </row>
    <row r="40" spans="1:23" ht="12.75" customHeight="1">
      <c r="A40" s="8"/>
      <c r="B40" s="71" t="s">
        <v>57</v>
      </c>
      <c r="C40" s="166">
        <v>4242</v>
      </c>
      <c r="D40" s="167">
        <v>4242</v>
      </c>
      <c r="E40" s="309">
        <v>4044</v>
      </c>
      <c r="F40" s="428">
        <v>4023</v>
      </c>
      <c r="G40" s="167">
        <v>4021</v>
      </c>
      <c r="H40" s="167">
        <v>4021</v>
      </c>
      <c r="I40" s="167">
        <v>4006</v>
      </c>
      <c r="J40" s="167">
        <v>4179</v>
      </c>
      <c r="K40" s="167">
        <v>4179</v>
      </c>
      <c r="L40" s="167">
        <v>4178</v>
      </c>
      <c r="M40" s="167">
        <v>4077</v>
      </c>
      <c r="N40" s="167">
        <v>4077</v>
      </c>
      <c r="O40" s="167">
        <v>4077</v>
      </c>
      <c r="P40" s="168">
        <v>4087</v>
      </c>
      <c r="Q40" s="260">
        <v>4087</v>
      </c>
      <c r="R40" s="260">
        <v>4114</v>
      </c>
      <c r="S40" s="261">
        <v>4114</v>
      </c>
      <c r="T40" s="292">
        <v>2552</v>
      </c>
      <c r="U40" s="345">
        <v>2552</v>
      </c>
      <c r="V40" s="366">
        <f t="shared" si="2"/>
        <v>62.03208556149733</v>
      </c>
      <c r="W40" s="71" t="s">
        <v>57</v>
      </c>
    </row>
    <row r="41" spans="1:23" ht="12.75" customHeight="1">
      <c r="A41" s="8"/>
      <c r="B41" s="12" t="s">
        <v>27</v>
      </c>
      <c r="C41" s="91">
        <v>3161</v>
      </c>
      <c r="D41" s="92">
        <v>3178</v>
      </c>
      <c r="E41" s="402">
        <v>3215</v>
      </c>
      <c r="F41" s="434">
        <v>3232</v>
      </c>
      <c r="G41" s="92">
        <v>3234</v>
      </c>
      <c r="H41" s="92">
        <v>3184</v>
      </c>
      <c r="I41" s="92">
        <v>3151</v>
      </c>
      <c r="J41" s="92">
        <v>3143</v>
      </c>
      <c r="K41" s="92">
        <v>3216</v>
      </c>
      <c r="L41" s="92">
        <v>3225</v>
      </c>
      <c r="M41" s="92">
        <v>3222</v>
      </c>
      <c r="N41" s="92">
        <f>2990+241</f>
        <v>3231</v>
      </c>
      <c r="O41" s="92">
        <v>3381</v>
      </c>
      <c r="P41" s="61">
        <f>241+3158</f>
        <v>3399</v>
      </c>
      <c r="Q41" s="315">
        <f>3158+405</f>
        <v>3563</v>
      </c>
      <c r="R41" s="315">
        <f>3158+405</f>
        <v>3563</v>
      </c>
      <c r="S41" s="359">
        <v>3557</v>
      </c>
      <c r="T41" s="296">
        <f>3158+405</f>
        <v>3563</v>
      </c>
      <c r="U41" s="348">
        <v>3557</v>
      </c>
      <c r="V41" s="367">
        <f t="shared" si="2"/>
        <v>100</v>
      </c>
      <c r="W41" s="12" t="s">
        <v>27</v>
      </c>
    </row>
    <row r="42" spans="2:23" ht="15" customHeight="1">
      <c r="B42" s="452" t="s">
        <v>120</v>
      </c>
      <c r="C42" s="452"/>
      <c r="D42" s="452"/>
      <c r="E42" s="452"/>
      <c r="F42" s="452"/>
      <c r="G42" s="452"/>
      <c r="H42" s="452"/>
      <c r="I42" s="452"/>
      <c r="J42" s="452"/>
      <c r="K42" s="452"/>
      <c r="L42" s="452"/>
      <c r="M42" s="452"/>
      <c r="N42" s="452"/>
      <c r="O42" s="452"/>
      <c r="P42" s="452"/>
      <c r="Q42" s="452"/>
      <c r="R42" s="452"/>
      <c r="S42" s="452"/>
      <c r="T42" s="452"/>
      <c r="U42" s="452"/>
      <c r="V42" s="452"/>
      <c r="W42" s="452"/>
    </row>
    <row r="43" spans="2:23" ht="12.75" customHeight="1">
      <c r="B43" s="5" t="s">
        <v>0</v>
      </c>
      <c r="D43" s="5"/>
      <c r="E43" s="5"/>
      <c r="F43" s="5"/>
      <c r="G43" s="5"/>
      <c r="H43" s="5"/>
      <c r="I43" s="5"/>
      <c r="J43" s="5"/>
      <c r="K43" s="5"/>
      <c r="L43" s="5"/>
      <c r="M43" s="5"/>
      <c r="N43" s="5"/>
      <c r="O43" s="5"/>
      <c r="P43" s="27"/>
      <c r="Q43" s="27"/>
      <c r="R43" s="27"/>
      <c r="S43" s="27"/>
      <c r="W43" s="27"/>
    </row>
    <row r="44" ht="12.75" customHeight="1">
      <c r="B44" s="376" t="s">
        <v>142</v>
      </c>
    </row>
    <row r="45" ht="12.75" customHeight="1">
      <c r="B45" s="376" t="s">
        <v>143</v>
      </c>
    </row>
  </sheetData>
  <mergeCells count="4">
    <mergeCell ref="B1:C1"/>
    <mergeCell ref="B2:W2"/>
    <mergeCell ref="T4:V4"/>
    <mergeCell ref="B42:W42"/>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71"/>
  <dimension ref="A1:J59"/>
  <sheetViews>
    <sheetView workbookViewId="0" topLeftCell="A1">
      <selection activeCell="N31" sqref="N31"/>
    </sheetView>
  </sheetViews>
  <sheetFormatPr defaultColWidth="9.140625" defaultRowHeight="12.75"/>
  <cols>
    <col min="1" max="1" width="1.421875" style="0" customWidth="1"/>
    <col min="2" max="2" width="7.57421875" style="0" customWidth="1"/>
    <col min="3" max="9" width="7.7109375" style="0" customWidth="1"/>
    <col min="10" max="10" width="8.421875" style="0" customWidth="1"/>
    <col min="11" max="11" width="1.57421875" style="0" customWidth="1"/>
  </cols>
  <sheetData>
    <row r="1" spans="2:10" ht="14.25" customHeight="1">
      <c r="B1" s="440"/>
      <c r="C1" s="440"/>
      <c r="D1" s="28"/>
      <c r="E1" s="28"/>
      <c r="F1" s="28"/>
      <c r="G1" s="28"/>
      <c r="H1" s="28"/>
      <c r="I1" s="28"/>
      <c r="J1" s="16" t="s">
        <v>64</v>
      </c>
    </row>
    <row r="2" spans="2:10" ht="30" customHeight="1">
      <c r="B2" s="441" t="s">
        <v>70</v>
      </c>
      <c r="C2" s="441"/>
      <c r="D2" s="441"/>
      <c r="E2" s="441"/>
      <c r="F2" s="441"/>
      <c r="G2" s="441"/>
      <c r="H2" s="441"/>
      <c r="I2" s="441"/>
      <c r="J2" s="441"/>
    </row>
    <row r="3" spans="2:10" ht="15" customHeight="1">
      <c r="B3" s="439" t="s">
        <v>97</v>
      </c>
      <c r="C3" s="439"/>
      <c r="D3" s="439"/>
      <c r="E3" s="439"/>
      <c r="F3" s="439"/>
      <c r="G3" s="439"/>
      <c r="H3" s="439"/>
      <c r="I3" s="439"/>
      <c r="J3" s="439"/>
    </row>
    <row r="4" spans="2:10" ht="12.75" customHeight="1">
      <c r="B4" s="442" t="s">
        <v>2</v>
      </c>
      <c r="C4" s="442"/>
      <c r="D4" s="442"/>
      <c r="E4" s="442"/>
      <c r="F4" s="442"/>
      <c r="G4" s="442"/>
      <c r="H4" s="442"/>
      <c r="I4" s="442"/>
      <c r="J4" s="442"/>
    </row>
    <row r="5" spans="2:10" s="23" customFormat="1" ht="24.75" customHeight="1">
      <c r="B5" s="37"/>
      <c r="C5" s="94" t="s">
        <v>46</v>
      </c>
      <c r="D5" s="95" t="s">
        <v>47</v>
      </c>
      <c r="E5" s="95" t="s">
        <v>48</v>
      </c>
      <c r="F5" s="95" t="s">
        <v>49</v>
      </c>
      <c r="G5" s="95" t="s">
        <v>51</v>
      </c>
      <c r="H5" s="95" t="s">
        <v>43</v>
      </c>
      <c r="I5" s="96" t="s">
        <v>44</v>
      </c>
      <c r="J5" s="96" t="s">
        <v>95</v>
      </c>
    </row>
    <row r="6" spans="2:10" s="15" customFormat="1" ht="12.75" customHeight="1" hidden="1">
      <c r="B6" s="150">
        <v>1981</v>
      </c>
      <c r="C6" s="403" t="s">
        <v>126</v>
      </c>
      <c r="D6" s="404" t="s">
        <v>126</v>
      </c>
      <c r="E6" s="404" t="s">
        <v>126</v>
      </c>
      <c r="F6" s="405">
        <v>301</v>
      </c>
      <c r="G6" s="405">
        <v>150</v>
      </c>
      <c r="H6" s="405"/>
      <c r="I6" s="406" t="s">
        <v>126</v>
      </c>
      <c r="J6" s="245">
        <f aca="true" t="shared" si="0" ref="J6:J33">SUM(C6:I6)</f>
        <v>451</v>
      </c>
    </row>
    <row r="7" spans="2:10" s="15" customFormat="1" ht="12.75" customHeight="1" hidden="1">
      <c r="B7" s="151">
        <v>1983</v>
      </c>
      <c r="C7" s="316" t="s">
        <v>126</v>
      </c>
      <c r="D7" s="317" t="s">
        <v>126</v>
      </c>
      <c r="E7" s="317" t="s">
        <v>126</v>
      </c>
      <c r="F7" s="244">
        <v>417</v>
      </c>
      <c r="G7" s="244">
        <v>150</v>
      </c>
      <c r="H7" s="244"/>
      <c r="I7" s="319" t="s">
        <v>126</v>
      </c>
      <c r="J7" s="245">
        <f t="shared" si="0"/>
        <v>567</v>
      </c>
    </row>
    <row r="8" spans="2:10" s="15" customFormat="1" ht="12.75" customHeight="1" hidden="1">
      <c r="B8" s="151">
        <v>1984</v>
      </c>
      <c r="C8" s="316" t="s">
        <v>126</v>
      </c>
      <c r="D8" s="317" t="s">
        <v>126</v>
      </c>
      <c r="E8" s="317" t="s">
        <v>126</v>
      </c>
      <c r="F8" s="244">
        <v>417</v>
      </c>
      <c r="G8" s="244">
        <v>224</v>
      </c>
      <c r="H8" s="244"/>
      <c r="I8" s="319" t="s">
        <v>126</v>
      </c>
      <c r="J8" s="245">
        <f t="shared" si="0"/>
        <v>641</v>
      </c>
    </row>
    <row r="9" spans="2:10" s="23" customFormat="1" ht="12.75" customHeight="1">
      <c r="B9" s="151">
        <v>1985</v>
      </c>
      <c r="C9" s="317" t="s">
        <v>126</v>
      </c>
      <c r="D9" s="317" t="s">
        <v>126</v>
      </c>
      <c r="E9" s="317" t="s">
        <v>126</v>
      </c>
      <c r="F9" s="244">
        <v>419</v>
      </c>
      <c r="G9" s="244">
        <v>224</v>
      </c>
      <c r="H9" s="373" t="s">
        <v>60</v>
      </c>
      <c r="I9" s="319" t="s">
        <v>126</v>
      </c>
      <c r="J9" s="245">
        <f t="shared" si="0"/>
        <v>643</v>
      </c>
    </row>
    <row r="10" spans="2:10" s="23" customFormat="1" ht="12.75" customHeight="1" hidden="1">
      <c r="B10" s="151">
        <v>1986</v>
      </c>
      <c r="C10" s="317" t="s">
        <v>126</v>
      </c>
      <c r="D10" s="317" t="s">
        <v>126</v>
      </c>
      <c r="E10" s="317" t="s">
        <v>126</v>
      </c>
      <c r="F10" s="244">
        <v>419</v>
      </c>
      <c r="G10" s="244">
        <v>224</v>
      </c>
      <c r="H10" s="373" t="s">
        <v>60</v>
      </c>
      <c r="I10" s="319" t="s">
        <v>126</v>
      </c>
      <c r="J10" s="245">
        <f t="shared" si="0"/>
        <v>643</v>
      </c>
    </row>
    <row r="11" spans="2:10" s="23" customFormat="1" ht="12.75" customHeight="1" hidden="1">
      <c r="B11" s="151">
        <v>1987</v>
      </c>
      <c r="C11" s="317" t="s">
        <v>126</v>
      </c>
      <c r="D11" s="317" t="s">
        <v>126</v>
      </c>
      <c r="E11" s="317" t="s">
        <v>126</v>
      </c>
      <c r="F11" s="244">
        <v>419</v>
      </c>
      <c r="G11" s="244">
        <v>224</v>
      </c>
      <c r="H11" s="373" t="s">
        <v>60</v>
      </c>
      <c r="I11" s="319" t="s">
        <v>126</v>
      </c>
      <c r="J11" s="245">
        <f t="shared" si="0"/>
        <v>643</v>
      </c>
    </row>
    <row r="12" spans="2:10" s="23" customFormat="1" ht="12.75" customHeight="1" hidden="1">
      <c r="B12" s="151">
        <v>1988</v>
      </c>
      <c r="C12" s="317" t="s">
        <v>126</v>
      </c>
      <c r="D12" s="317">
        <v>90</v>
      </c>
      <c r="E12" s="317" t="s">
        <v>126</v>
      </c>
      <c r="F12" s="244">
        <v>419</v>
      </c>
      <c r="G12" s="244">
        <v>224</v>
      </c>
      <c r="H12" s="373" t="s">
        <v>60</v>
      </c>
      <c r="I12" s="319" t="s">
        <v>126</v>
      </c>
      <c r="J12" s="245">
        <f t="shared" si="0"/>
        <v>733</v>
      </c>
    </row>
    <row r="13" spans="2:10" s="23" customFormat="1" ht="12.75" customHeight="1" hidden="1">
      <c r="B13" s="151">
        <v>1989</v>
      </c>
      <c r="C13" s="317" t="s">
        <v>126</v>
      </c>
      <c r="D13" s="317">
        <v>90</v>
      </c>
      <c r="E13" s="317" t="s">
        <v>126</v>
      </c>
      <c r="F13" s="244">
        <f>419+291</f>
        <v>710</v>
      </c>
      <c r="G13" s="244">
        <v>224</v>
      </c>
      <c r="H13" s="373" t="s">
        <v>60</v>
      </c>
      <c r="I13" s="319" t="s">
        <v>126</v>
      </c>
      <c r="J13" s="245">
        <f t="shared" si="0"/>
        <v>1024</v>
      </c>
    </row>
    <row r="14" spans="2:10" s="23" customFormat="1" ht="12.75" customHeight="1">
      <c r="B14" s="151">
        <v>1990</v>
      </c>
      <c r="C14" s="317" t="s">
        <v>126</v>
      </c>
      <c r="D14" s="317">
        <v>90</v>
      </c>
      <c r="E14" s="317" t="s">
        <v>126</v>
      </c>
      <c r="F14" s="244">
        <v>710</v>
      </c>
      <c r="G14" s="244">
        <v>224</v>
      </c>
      <c r="H14" s="373" t="s">
        <v>60</v>
      </c>
      <c r="I14" s="319" t="s">
        <v>126</v>
      </c>
      <c r="J14" s="245">
        <f t="shared" si="0"/>
        <v>1024</v>
      </c>
    </row>
    <row r="15" spans="2:10" s="23" customFormat="1" ht="12.75" customHeight="1" hidden="1">
      <c r="B15" s="151">
        <v>1991</v>
      </c>
      <c r="C15" s="317" t="s">
        <v>126</v>
      </c>
      <c r="D15" s="317">
        <v>199</v>
      </c>
      <c r="E15" s="317" t="s">
        <v>126</v>
      </c>
      <c r="F15" s="244">
        <v>710</v>
      </c>
      <c r="G15" s="244">
        <v>224</v>
      </c>
      <c r="H15" s="373" t="s">
        <v>60</v>
      </c>
      <c r="I15" s="319" t="s">
        <v>126</v>
      </c>
      <c r="J15" s="245">
        <f t="shared" si="0"/>
        <v>1133</v>
      </c>
    </row>
    <row r="16" spans="2:10" s="23" customFormat="1" ht="12.75" customHeight="1" hidden="1">
      <c r="B16" s="151">
        <v>1992</v>
      </c>
      <c r="C16" s="317" t="s">
        <v>126</v>
      </c>
      <c r="D16" s="317">
        <v>199</v>
      </c>
      <c r="E16" s="317">
        <v>471</v>
      </c>
      <c r="F16" s="244">
        <v>710</v>
      </c>
      <c r="G16" s="244">
        <v>248</v>
      </c>
      <c r="H16" s="373" t="s">
        <v>60</v>
      </c>
      <c r="I16" s="319" t="s">
        <v>126</v>
      </c>
      <c r="J16" s="245">
        <f t="shared" si="0"/>
        <v>1628</v>
      </c>
    </row>
    <row r="17" spans="2:10" s="23" customFormat="1" ht="12.75" customHeight="1" hidden="1">
      <c r="B17" s="151">
        <v>1993</v>
      </c>
      <c r="C17" s="317" t="s">
        <v>126</v>
      </c>
      <c r="D17" s="317">
        <v>199</v>
      </c>
      <c r="E17" s="317">
        <v>471</v>
      </c>
      <c r="F17" s="244">
        <f>710+121</f>
        <v>831</v>
      </c>
      <c r="G17" s="244">
        <v>248</v>
      </c>
      <c r="H17" s="373" t="s">
        <v>60</v>
      </c>
      <c r="I17" s="319" t="s">
        <v>126</v>
      </c>
      <c r="J17" s="245">
        <f t="shared" si="0"/>
        <v>1749</v>
      </c>
    </row>
    <row r="18" spans="2:10" s="23" customFormat="1" ht="12.75" customHeight="1" hidden="1">
      <c r="B18" s="151">
        <v>1994</v>
      </c>
      <c r="C18" s="317" t="s">
        <v>126</v>
      </c>
      <c r="D18" s="317">
        <v>447</v>
      </c>
      <c r="E18" s="317">
        <v>471</v>
      </c>
      <c r="F18" s="244">
        <f>831+346</f>
        <v>1177</v>
      </c>
      <c r="G18" s="244">
        <v>248</v>
      </c>
      <c r="H18" s="373" t="s">
        <v>60</v>
      </c>
      <c r="I18" s="319" t="s">
        <v>126</v>
      </c>
      <c r="J18" s="245">
        <f t="shared" si="0"/>
        <v>2343</v>
      </c>
    </row>
    <row r="19" spans="2:10" s="23" customFormat="1" ht="12.75" customHeight="1">
      <c r="B19" s="151">
        <v>1995</v>
      </c>
      <c r="C19" s="317" t="s">
        <v>126</v>
      </c>
      <c r="D19" s="317">
        <v>447</v>
      </c>
      <c r="E19" s="317">
        <v>471</v>
      </c>
      <c r="F19" s="244">
        <f>1177+104</f>
        <v>1281</v>
      </c>
      <c r="G19" s="244">
        <v>248</v>
      </c>
      <c r="H19" s="373" t="s">
        <v>60</v>
      </c>
      <c r="I19" s="319" t="s">
        <v>126</v>
      </c>
      <c r="J19" s="245">
        <f t="shared" si="0"/>
        <v>2447</v>
      </c>
    </row>
    <row r="20" spans="2:10" s="23" customFormat="1" ht="12.75" customHeight="1">
      <c r="B20" s="151">
        <v>1996</v>
      </c>
      <c r="C20" s="317" t="s">
        <v>126</v>
      </c>
      <c r="D20" s="317">
        <v>447</v>
      </c>
      <c r="E20" s="317">
        <v>471</v>
      </c>
      <c r="F20" s="244">
        <v>1281</v>
      </c>
      <c r="G20" s="244">
        <v>248</v>
      </c>
      <c r="H20" s="373" t="s">
        <v>60</v>
      </c>
      <c r="I20" s="319" t="s">
        <v>126</v>
      </c>
      <c r="J20" s="245">
        <f t="shared" si="0"/>
        <v>2447</v>
      </c>
    </row>
    <row r="21" spans="2:10" s="23" customFormat="1" ht="12.75" customHeight="1">
      <c r="B21" s="151">
        <v>1997</v>
      </c>
      <c r="C21" s="317" t="s">
        <v>126</v>
      </c>
      <c r="D21" s="317">
        <v>447</v>
      </c>
      <c r="E21" s="317">
        <v>471</v>
      </c>
      <c r="F21" s="244">
        <v>1281</v>
      </c>
      <c r="G21" s="244">
        <v>248</v>
      </c>
      <c r="H21" s="373" t="s">
        <v>60</v>
      </c>
      <c r="I21" s="319" t="s">
        <v>126</v>
      </c>
      <c r="J21" s="245">
        <f t="shared" si="0"/>
        <v>2447</v>
      </c>
    </row>
    <row r="22" spans="2:10" s="23" customFormat="1" ht="12.75" customHeight="1">
      <c r="B22" s="151">
        <v>1998</v>
      </c>
      <c r="C22" s="317">
        <v>72</v>
      </c>
      <c r="D22" s="317">
        <v>636</v>
      </c>
      <c r="E22" s="317">
        <v>471</v>
      </c>
      <c r="F22" s="244">
        <v>1281</v>
      </c>
      <c r="G22" s="244">
        <v>248</v>
      </c>
      <c r="H22" s="373" t="s">
        <v>60</v>
      </c>
      <c r="I22" s="319" t="s">
        <v>126</v>
      </c>
      <c r="J22" s="245">
        <f t="shared" si="0"/>
        <v>2708</v>
      </c>
    </row>
    <row r="23" spans="2:10" s="23" customFormat="1" ht="12.75" customHeight="1">
      <c r="B23" s="151">
        <v>1999</v>
      </c>
      <c r="C23" s="317">
        <v>72</v>
      </c>
      <c r="D23" s="317">
        <v>636</v>
      </c>
      <c r="E23" s="317">
        <v>471</v>
      </c>
      <c r="F23" s="244">
        <v>1281</v>
      </c>
      <c r="G23" s="244">
        <v>248</v>
      </c>
      <c r="H23" s="373" t="s">
        <v>60</v>
      </c>
      <c r="I23" s="319" t="s">
        <v>126</v>
      </c>
      <c r="J23" s="245">
        <f t="shared" si="0"/>
        <v>2708</v>
      </c>
    </row>
    <row r="24" spans="2:10" s="23" customFormat="1" ht="12.75" customHeight="1">
      <c r="B24" s="151">
        <v>2000</v>
      </c>
      <c r="C24" s="317">
        <v>72</v>
      </c>
      <c r="D24" s="317">
        <v>636</v>
      </c>
      <c r="E24" s="317">
        <v>471</v>
      </c>
      <c r="F24" s="244">
        <v>1281</v>
      </c>
      <c r="G24" s="244">
        <v>248</v>
      </c>
      <c r="H24" s="373" t="s">
        <v>60</v>
      </c>
      <c r="I24" s="319" t="s">
        <v>126</v>
      </c>
      <c r="J24" s="245">
        <f t="shared" si="0"/>
        <v>2708</v>
      </c>
    </row>
    <row r="25" spans="2:10" s="23" customFormat="1" ht="12.75" customHeight="1">
      <c r="B25" s="151">
        <v>2001</v>
      </c>
      <c r="C25" s="317">
        <v>72</v>
      </c>
      <c r="D25" s="317">
        <v>636</v>
      </c>
      <c r="E25" s="317">
        <v>471</v>
      </c>
      <c r="F25" s="244">
        <f>1281+259</f>
        <v>1540</v>
      </c>
      <c r="G25" s="244">
        <v>248</v>
      </c>
      <c r="H25" s="373" t="s">
        <v>60</v>
      </c>
      <c r="I25" s="319" t="s">
        <v>126</v>
      </c>
      <c r="J25" s="245">
        <f t="shared" si="0"/>
        <v>2967</v>
      </c>
    </row>
    <row r="26" spans="2:10" s="23" customFormat="1" ht="12.75" customHeight="1">
      <c r="B26" s="151">
        <v>2002</v>
      </c>
      <c r="C26" s="317">
        <f aca="true" t="shared" si="1" ref="C26:C32">72+65</f>
        <v>137</v>
      </c>
      <c r="D26" s="317">
        <v>833</v>
      </c>
      <c r="E26" s="317">
        <v>471</v>
      </c>
      <c r="F26" s="244">
        <v>1540</v>
      </c>
      <c r="G26" s="244">
        <v>248</v>
      </c>
      <c r="H26" s="373" t="s">
        <v>60</v>
      </c>
      <c r="I26" s="319" t="s">
        <v>126</v>
      </c>
      <c r="J26" s="245">
        <f t="shared" si="0"/>
        <v>3229</v>
      </c>
    </row>
    <row r="27" spans="2:10" s="23" customFormat="1" ht="12.75" customHeight="1">
      <c r="B27" s="151">
        <v>2003</v>
      </c>
      <c r="C27" s="317">
        <f t="shared" si="1"/>
        <v>137</v>
      </c>
      <c r="D27" s="317">
        <v>875</v>
      </c>
      <c r="E27" s="317">
        <v>1069</v>
      </c>
      <c r="F27" s="244">
        <v>1540</v>
      </c>
      <c r="G27" s="244">
        <v>248</v>
      </c>
      <c r="H27" s="373" t="s">
        <v>60</v>
      </c>
      <c r="I27" s="319">
        <v>74</v>
      </c>
      <c r="J27" s="245">
        <f t="shared" si="0"/>
        <v>3943</v>
      </c>
    </row>
    <row r="28" spans="2:10" s="23" customFormat="1" ht="12.75" customHeight="1">
      <c r="B28" s="151">
        <v>2004</v>
      </c>
      <c r="C28" s="317">
        <f t="shared" si="1"/>
        <v>137</v>
      </c>
      <c r="D28" s="317">
        <v>1196</v>
      </c>
      <c r="E28" s="317">
        <v>1069</v>
      </c>
      <c r="F28" s="244">
        <v>1540</v>
      </c>
      <c r="G28" s="244">
        <v>248</v>
      </c>
      <c r="H28" s="373" t="s">
        <v>60</v>
      </c>
      <c r="I28" s="319">
        <v>74</v>
      </c>
      <c r="J28" s="245">
        <f t="shared" si="0"/>
        <v>4264</v>
      </c>
    </row>
    <row r="29" spans="2:10" s="23" customFormat="1" ht="12.75" customHeight="1">
      <c r="B29" s="151">
        <v>2005</v>
      </c>
      <c r="C29" s="317">
        <f t="shared" si="1"/>
        <v>137</v>
      </c>
      <c r="D29" s="317">
        <v>1196</v>
      </c>
      <c r="E29" s="317">
        <v>1090</v>
      </c>
      <c r="F29" s="244">
        <v>1540</v>
      </c>
      <c r="G29" s="244">
        <v>248</v>
      </c>
      <c r="H29" s="373" t="s">
        <v>60</v>
      </c>
      <c r="I29" s="319">
        <v>74</v>
      </c>
      <c r="J29" s="245">
        <f t="shared" si="0"/>
        <v>4285</v>
      </c>
    </row>
    <row r="30" spans="2:10" s="23" customFormat="1" ht="12.75" customHeight="1">
      <c r="B30" s="151">
        <v>2006</v>
      </c>
      <c r="C30" s="317">
        <f t="shared" si="1"/>
        <v>137</v>
      </c>
      <c r="D30" s="317">
        <v>1285</v>
      </c>
      <c r="E30" s="317">
        <v>1272</v>
      </c>
      <c r="F30" s="244">
        <v>1540</v>
      </c>
      <c r="G30" s="244">
        <v>562</v>
      </c>
      <c r="H30" s="373" t="s">
        <v>60</v>
      </c>
      <c r="I30" s="319">
        <v>74</v>
      </c>
      <c r="J30" s="245">
        <f t="shared" si="0"/>
        <v>4870</v>
      </c>
    </row>
    <row r="31" spans="2:10" s="23" customFormat="1" ht="12.75" customHeight="1">
      <c r="B31" s="151">
        <v>2007</v>
      </c>
      <c r="C31" s="317">
        <f t="shared" si="1"/>
        <v>137</v>
      </c>
      <c r="D31" s="317">
        <v>1285</v>
      </c>
      <c r="E31" s="317">
        <v>1516</v>
      </c>
      <c r="F31" s="244">
        <f>1540+332</f>
        <v>1872</v>
      </c>
      <c r="G31" s="244">
        <v>562</v>
      </c>
      <c r="H31" s="373" t="s">
        <v>60</v>
      </c>
      <c r="I31" s="319">
        <v>113</v>
      </c>
      <c r="J31" s="245">
        <f t="shared" si="0"/>
        <v>5485</v>
      </c>
    </row>
    <row r="32" spans="2:10" s="23" customFormat="1" ht="12.75" customHeight="1">
      <c r="B32" s="151">
        <v>2008</v>
      </c>
      <c r="C32" s="317">
        <f t="shared" si="1"/>
        <v>137</v>
      </c>
      <c r="D32" s="317">
        <v>1285</v>
      </c>
      <c r="E32" s="317">
        <v>1594</v>
      </c>
      <c r="F32" s="244">
        <v>1872</v>
      </c>
      <c r="G32" s="244">
        <v>744</v>
      </c>
      <c r="H32" s="373" t="s">
        <v>60</v>
      </c>
      <c r="I32" s="319">
        <v>113</v>
      </c>
      <c r="J32" s="245">
        <f t="shared" si="0"/>
        <v>5745</v>
      </c>
    </row>
    <row r="33" spans="2:10" s="23" customFormat="1" ht="12.75" customHeight="1">
      <c r="B33" s="152">
        <v>2009</v>
      </c>
      <c r="C33" s="318">
        <f>137+72</f>
        <v>209</v>
      </c>
      <c r="D33" s="318">
        <v>1285</v>
      </c>
      <c r="E33" s="318">
        <v>1614</v>
      </c>
      <c r="F33" s="246">
        <f>1872+24+65</f>
        <v>1961</v>
      </c>
      <c r="G33" s="246">
        <v>876</v>
      </c>
      <c r="H33" s="407">
        <v>120</v>
      </c>
      <c r="I33" s="320">
        <v>113</v>
      </c>
      <c r="J33" s="408">
        <f t="shared" si="0"/>
        <v>6178</v>
      </c>
    </row>
    <row r="34" spans="2:10" s="2" customFormat="1" ht="15" customHeight="1">
      <c r="B34" s="471" t="s">
        <v>127</v>
      </c>
      <c r="C34" s="471"/>
      <c r="D34" s="471"/>
      <c r="E34" s="471"/>
      <c r="F34" s="471"/>
      <c r="G34" s="471"/>
      <c r="H34" s="471"/>
      <c r="I34" s="471"/>
      <c r="J34" s="471"/>
    </row>
    <row r="35" spans="2:10" s="2" customFormat="1" ht="24.75" customHeight="1">
      <c r="B35" s="471" t="s">
        <v>96</v>
      </c>
      <c r="C35" s="471"/>
      <c r="D35" s="471"/>
      <c r="E35" s="471"/>
      <c r="F35" s="471"/>
      <c r="G35" s="471"/>
      <c r="H35" s="471"/>
      <c r="I35" s="471"/>
      <c r="J35" s="471"/>
    </row>
    <row r="36" spans="2:10" s="2" customFormat="1" ht="7.5" customHeight="1">
      <c r="B36" s="49"/>
      <c r="C36" s="49"/>
      <c r="D36" s="49"/>
      <c r="E36" s="49"/>
      <c r="F36" s="49"/>
      <c r="G36" s="49"/>
      <c r="H36" s="49"/>
      <c r="I36" s="49"/>
      <c r="J36" s="49"/>
    </row>
    <row r="37" spans="1:10" ht="25.5" customHeight="1">
      <c r="A37" s="1"/>
      <c r="B37" s="439" t="s">
        <v>3</v>
      </c>
      <c r="C37" s="439"/>
      <c r="D37" s="439"/>
      <c r="E37" s="439"/>
      <c r="F37" s="439"/>
      <c r="G37" s="439"/>
      <c r="H37" s="439"/>
      <c r="I37" s="439"/>
      <c r="J37" s="439"/>
    </row>
    <row r="38" spans="2:10" ht="16.5" customHeight="1">
      <c r="B38" s="97"/>
      <c r="C38" s="435" t="s">
        <v>6</v>
      </c>
      <c r="D38" s="98"/>
      <c r="E38" s="98"/>
      <c r="F38" s="98"/>
      <c r="G38" s="103"/>
      <c r="H38" s="103"/>
      <c r="I38" s="99" t="s">
        <v>7</v>
      </c>
      <c r="J38" s="437" t="s">
        <v>113</v>
      </c>
    </row>
    <row r="39" spans="2:10" ht="9.75" customHeight="1">
      <c r="B39" s="100"/>
      <c r="C39" s="436"/>
      <c r="D39" s="101"/>
      <c r="E39" s="101"/>
      <c r="F39" s="101"/>
      <c r="G39" s="104"/>
      <c r="H39" s="104"/>
      <c r="I39" s="102" t="s">
        <v>8</v>
      </c>
      <c r="J39" s="438"/>
    </row>
    <row r="40" spans="2:10" ht="12.75" customHeight="1">
      <c r="B40" s="280" t="s">
        <v>47</v>
      </c>
      <c r="C40" s="19" t="s">
        <v>128</v>
      </c>
      <c r="D40" s="19"/>
      <c r="E40" s="30"/>
      <c r="F40" s="30"/>
      <c r="G40" s="322"/>
      <c r="H40" s="322"/>
      <c r="I40" s="323">
        <v>62</v>
      </c>
      <c r="J40" s="324">
        <v>2010</v>
      </c>
    </row>
    <row r="41" spans="2:10" ht="12.75" customHeight="1">
      <c r="B41" s="280" t="s">
        <v>47</v>
      </c>
      <c r="C41" s="19" t="s">
        <v>152</v>
      </c>
      <c r="D41" s="19"/>
      <c r="E41" s="30"/>
      <c r="F41" s="30"/>
      <c r="G41" s="322"/>
      <c r="H41" s="322"/>
      <c r="I41" s="323">
        <v>98</v>
      </c>
      <c r="J41" s="324">
        <v>2015</v>
      </c>
    </row>
    <row r="42" spans="2:10" ht="12.75" customHeight="1">
      <c r="B42" s="280" t="s">
        <v>47</v>
      </c>
      <c r="C42" s="19" t="s">
        <v>129</v>
      </c>
      <c r="D42" s="19"/>
      <c r="E42" s="30"/>
      <c r="F42" s="30"/>
      <c r="G42" s="322"/>
      <c r="H42" s="322"/>
      <c r="I42" s="323">
        <v>218</v>
      </c>
      <c r="J42" s="324">
        <v>2017</v>
      </c>
    </row>
    <row r="43" spans="2:10" ht="12.75" customHeight="1">
      <c r="B43" s="247" t="s">
        <v>48</v>
      </c>
      <c r="C43" s="282" t="s">
        <v>130</v>
      </c>
      <c r="D43" s="282"/>
      <c r="E43" s="283"/>
      <c r="F43" s="283"/>
      <c r="G43" s="284"/>
      <c r="H43" s="284"/>
      <c r="I43" s="311">
        <v>902</v>
      </c>
      <c r="J43" s="285">
        <v>2012</v>
      </c>
    </row>
    <row r="44" spans="2:10" ht="12.75" customHeight="1">
      <c r="B44" s="247" t="s">
        <v>48</v>
      </c>
      <c r="C44" s="282" t="s">
        <v>131</v>
      </c>
      <c r="D44" s="282"/>
      <c r="E44" s="283"/>
      <c r="F44" s="283"/>
      <c r="G44" s="284"/>
      <c r="H44" s="284"/>
      <c r="I44" s="311">
        <v>175</v>
      </c>
      <c r="J44" s="285">
        <v>2012</v>
      </c>
    </row>
    <row r="45" spans="2:10" ht="12.75" customHeight="1">
      <c r="B45" s="247" t="s">
        <v>48</v>
      </c>
      <c r="C45" s="282" t="s">
        <v>132</v>
      </c>
      <c r="D45" s="282"/>
      <c r="E45" s="283"/>
      <c r="F45" s="283"/>
      <c r="G45" s="284"/>
      <c r="H45" s="284"/>
      <c r="I45" s="311">
        <v>50</v>
      </c>
      <c r="J45" s="285">
        <v>2012</v>
      </c>
    </row>
    <row r="46" spans="2:10" ht="12.75" customHeight="1">
      <c r="B46" s="247" t="s">
        <v>48</v>
      </c>
      <c r="C46" s="282" t="s">
        <v>133</v>
      </c>
      <c r="D46" s="282"/>
      <c r="E46" s="283"/>
      <c r="F46" s="283"/>
      <c r="G46" s="284"/>
      <c r="H46" s="284"/>
      <c r="I46" s="311">
        <v>88</v>
      </c>
      <c r="J46" s="285">
        <v>2012</v>
      </c>
    </row>
    <row r="47" spans="2:10" ht="12.75" customHeight="1">
      <c r="B47" s="247" t="s">
        <v>48</v>
      </c>
      <c r="C47" s="282" t="s">
        <v>134</v>
      </c>
      <c r="D47" s="282"/>
      <c r="E47" s="283"/>
      <c r="F47" s="283"/>
      <c r="G47" s="284"/>
      <c r="H47" s="284"/>
      <c r="I47" s="311">
        <v>109</v>
      </c>
      <c r="J47" s="285">
        <v>2012</v>
      </c>
    </row>
    <row r="48" spans="2:10" ht="12.75" customHeight="1">
      <c r="B48" s="247" t="s">
        <v>48</v>
      </c>
      <c r="C48" s="282" t="s">
        <v>153</v>
      </c>
      <c r="D48" s="282"/>
      <c r="E48" s="283"/>
      <c r="F48" s="283"/>
      <c r="G48" s="284"/>
      <c r="H48" s="284"/>
      <c r="I48" s="311">
        <v>158</v>
      </c>
      <c r="J48" s="285">
        <v>2012</v>
      </c>
    </row>
    <row r="49" spans="2:10" ht="12.75" customHeight="1">
      <c r="B49" s="247" t="s">
        <v>48</v>
      </c>
      <c r="C49" s="282" t="s">
        <v>154</v>
      </c>
      <c r="D49" s="282"/>
      <c r="E49" s="283"/>
      <c r="F49" s="283"/>
      <c r="G49" s="284"/>
      <c r="H49" s="284"/>
      <c r="I49" s="311">
        <v>132</v>
      </c>
      <c r="J49" s="285">
        <v>2012</v>
      </c>
    </row>
    <row r="50" spans="2:10" ht="12.75" customHeight="1">
      <c r="B50" s="280" t="s">
        <v>49</v>
      </c>
      <c r="C50" s="105" t="s">
        <v>155</v>
      </c>
      <c r="D50" s="19"/>
      <c r="E50" s="30"/>
      <c r="F50" s="30"/>
      <c r="G50" s="106"/>
      <c r="H50" s="106"/>
      <c r="I50" s="310">
        <v>70</v>
      </c>
      <c r="J50" s="107">
        <v>2012</v>
      </c>
    </row>
    <row r="51" spans="2:10" ht="12.75" customHeight="1">
      <c r="B51" s="281" t="s">
        <v>49</v>
      </c>
      <c r="C51" s="325" t="s">
        <v>135</v>
      </c>
      <c r="D51" s="326"/>
      <c r="E51" s="327"/>
      <c r="F51" s="327"/>
      <c r="G51" s="108"/>
      <c r="H51" s="108"/>
      <c r="I51" s="312">
        <v>140</v>
      </c>
      <c r="J51" s="109">
        <v>2012</v>
      </c>
    </row>
    <row r="52" spans="2:10" ht="15" customHeight="1" hidden="1">
      <c r="B52" s="280" t="s">
        <v>54</v>
      </c>
      <c r="C52" s="105" t="s">
        <v>156</v>
      </c>
      <c r="D52" s="19"/>
      <c r="E52" s="30"/>
      <c r="F52" s="30"/>
      <c r="G52" s="106"/>
      <c r="H52" s="106"/>
      <c r="I52" s="310">
        <v>206</v>
      </c>
      <c r="J52" s="107">
        <v>2013</v>
      </c>
    </row>
    <row r="53" spans="2:10" ht="15" customHeight="1" hidden="1">
      <c r="B53" s="280" t="s">
        <v>54</v>
      </c>
      <c r="C53" s="105" t="s">
        <v>157</v>
      </c>
      <c r="D53" s="19"/>
      <c r="E53" s="30"/>
      <c r="F53" s="30"/>
      <c r="G53" s="106"/>
      <c r="H53" s="106"/>
      <c r="I53" s="310">
        <v>290</v>
      </c>
      <c r="J53" s="107">
        <v>2015</v>
      </c>
    </row>
    <row r="54" spans="2:10" ht="15" customHeight="1" hidden="1">
      <c r="B54" s="281" t="s">
        <v>54</v>
      </c>
      <c r="C54" s="325" t="s">
        <v>158</v>
      </c>
      <c r="D54" s="326"/>
      <c r="E54" s="327"/>
      <c r="F54" s="327"/>
      <c r="G54" s="108"/>
      <c r="H54" s="108"/>
      <c r="I54" s="312">
        <v>55</v>
      </c>
      <c r="J54" s="109">
        <v>2013</v>
      </c>
    </row>
    <row r="55" spans="2:10" ht="15" customHeight="1">
      <c r="B55" s="471" t="s">
        <v>144</v>
      </c>
      <c r="C55" s="452"/>
      <c r="D55" s="452"/>
      <c r="E55" s="452"/>
      <c r="F55" s="452"/>
      <c r="G55" s="471"/>
      <c r="H55" s="471"/>
      <c r="I55" s="471"/>
      <c r="J55" s="471"/>
    </row>
    <row r="56" spans="2:10" ht="24.75" customHeight="1">
      <c r="B56" s="457" t="s">
        <v>116</v>
      </c>
      <c r="C56" s="472"/>
      <c r="D56" s="472"/>
      <c r="E56" s="472"/>
      <c r="F56" s="472"/>
      <c r="G56" s="472"/>
      <c r="H56" s="472"/>
      <c r="I56" s="472"/>
      <c r="J56" s="472"/>
    </row>
    <row r="57" spans="2:10" ht="11.25" customHeight="1">
      <c r="B57" s="14"/>
      <c r="C57" s="14"/>
      <c r="D57" s="14"/>
      <c r="E57" s="14"/>
      <c r="F57" s="14"/>
      <c r="G57" s="14"/>
      <c r="H57" s="14"/>
      <c r="I57" s="14"/>
      <c r="J57" s="14"/>
    </row>
    <row r="58" spans="2:10" ht="11.25" customHeight="1">
      <c r="B58" s="14"/>
      <c r="C58" s="14"/>
      <c r="D58" s="14"/>
      <c r="E58" s="14"/>
      <c r="F58" s="14"/>
      <c r="G58" s="14"/>
      <c r="H58" s="14"/>
      <c r="I58" s="14"/>
      <c r="J58" s="14"/>
    </row>
    <row r="59" spans="2:10" ht="12.75" customHeight="1">
      <c r="B59" s="13"/>
      <c r="C59" s="13"/>
      <c r="D59" s="13"/>
      <c r="E59" s="13"/>
      <c r="F59" s="13"/>
      <c r="G59" s="13"/>
      <c r="H59" s="13"/>
      <c r="I59" s="13"/>
      <c r="J59" s="13"/>
    </row>
  </sheetData>
  <mergeCells count="11">
    <mergeCell ref="C38:C39"/>
    <mergeCell ref="J38:J39"/>
    <mergeCell ref="B55:J55"/>
    <mergeCell ref="B56:J56"/>
    <mergeCell ref="B35:J35"/>
    <mergeCell ref="B34:J34"/>
    <mergeCell ref="B37:J37"/>
    <mergeCell ref="B1:C1"/>
    <mergeCell ref="B2:J2"/>
    <mergeCell ref="B3:J3"/>
    <mergeCell ref="B4:J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9"/>
  <dimension ref="A1:G47"/>
  <sheetViews>
    <sheetView workbookViewId="0" topLeftCell="A1">
      <selection activeCell="I44" sqref="I44"/>
    </sheetView>
  </sheetViews>
  <sheetFormatPr defaultColWidth="9.140625" defaultRowHeight="12.75"/>
  <cols>
    <col min="1" max="1" width="3.7109375" style="0" customWidth="1"/>
    <col min="2" max="2" width="5.7109375" style="0" customWidth="1"/>
    <col min="3" max="3" width="0.85546875" style="0" customWidth="1"/>
    <col min="4" max="4" width="9.28125" style="0" customWidth="1"/>
    <col min="5" max="5" width="12.7109375" style="0" customWidth="1"/>
    <col min="6" max="7" width="6.7109375" style="0" customWidth="1"/>
  </cols>
  <sheetData>
    <row r="1" spans="2:7" ht="14.25" customHeight="1">
      <c r="B1" s="38"/>
      <c r="G1" s="16" t="s">
        <v>65</v>
      </c>
    </row>
    <row r="2" spans="2:7" ht="14.25" customHeight="1">
      <c r="B2" s="476" t="s">
        <v>9</v>
      </c>
      <c r="C2" s="476"/>
      <c r="D2" s="476"/>
      <c r="E2" s="476"/>
      <c r="F2" s="476"/>
      <c r="G2" s="476"/>
    </row>
    <row r="3" spans="2:7" ht="19.5" customHeight="1">
      <c r="B3" s="477" t="s">
        <v>10</v>
      </c>
      <c r="C3" s="477"/>
      <c r="D3" s="477"/>
      <c r="E3" s="477"/>
      <c r="F3" s="477"/>
      <c r="G3" s="477"/>
    </row>
    <row r="4" spans="2:7" ht="9.75" customHeight="1">
      <c r="B4" s="243"/>
      <c r="C4" s="243"/>
      <c r="D4" s="243"/>
      <c r="E4" s="243"/>
      <c r="F4" s="243"/>
      <c r="G4" s="243"/>
    </row>
    <row r="5" spans="2:7" ht="28.5" customHeight="1">
      <c r="B5" s="24"/>
      <c r="C5" s="125"/>
      <c r="D5" s="126" t="s">
        <v>11</v>
      </c>
      <c r="E5" s="484" t="s">
        <v>12</v>
      </c>
      <c r="F5" s="485"/>
      <c r="G5" s="486"/>
    </row>
    <row r="6" spans="2:7" ht="15.75" customHeight="1">
      <c r="B6" s="24"/>
      <c r="C6" s="127"/>
      <c r="D6" s="128" t="s">
        <v>13</v>
      </c>
      <c r="E6" s="218" t="s">
        <v>14</v>
      </c>
      <c r="F6" s="482" t="s">
        <v>15</v>
      </c>
      <c r="G6" s="483"/>
    </row>
    <row r="7" spans="1:7" ht="12" customHeight="1">
      <c r="A7" s="34"/>
      <c r="B7" s="273" t="s">
        <v>46</v>
      </c>
      <c r="C7" s="110"/>
      <c r="D7" s="111">
        <v>1435</v>
      </c>
      <c r="E7" s="196">
        <v>3000</v>
      </c>
      <c r="F7" s="197">
        <v>25000</v>
      </c>
      <c r="G7" s="184" t="s">
        <v>79</v>
      </c>
    </row>
    <row r="8" spans="1:7" ht="12" customHeight="1">
      <c r="A8" s="34"/>
      <c r="B8" s="153" t="s">
        <v>28</v>
      </c>
      <c r="C8" s="176"/>
      <c r="D8" s="177">
        <v>1435</v>
      </c>
      <c r="E8" s="198"/>
      <c r="F8" s="199">
        <v>25000</v>
      </c>
      <c r="G8" s="185" t="s">
        <v>79</v>
      </c>
    </row>
    <row r="9" spans="1:7" ht="12" customHeight="1">
      <c r="A9" s="34"/>
      <c r="B9" s="274" t="s">
        <v>30</v>
      </c>
      <c r="C9" s="112"/>
      <c r="D9" s="113">
        <v>1435</v>
      </c>
      <c r="E9" s="200">
        <v>3000</v>
      </c>
      <c r="F9" s="201">
        <v>25000</v>
      </c>
      <c r="G9" s="186" t="s">
        <v>4</v>
      </c>
    </row>
    <row r="10" spans="1:7" ht="12" customHeight="1">
      <c r="A10" s="34"/>
      <c r="B10" s="154" t="s">
        <v>41</v>
      </c>
      <c r="C10" s="178"/>
      <c r="D10" s="179">
        <v>1435</v>
      </c>
      <c r="E10" s="202">
        <v>3000</v>
      </c>
      <c r="F10" s="203">
        <v>25000</v>
      </c>
      <c r="G10" s="187" t="s">
        <v>79</v>
      </c>
    </row>
    <row r="11" spans="1:7" ht="12" customHeight="1">
      <c r="A11" s="34"/>
      <c r="B11" s="11" t="s">
        <v>47</v>
      </c>
      <c r="C11" s="35"/>
      <c r="D11" s="29">
        <v>1435</v>
      </c>
      <c r="E11" s="204" t="s">
        <v>16</v>
      </c>
      <c r="F11" s="205">
        <v>15000</v>
      </c>
      <c r="G11" s="188" t="s">
        <v>78</v>
      </c>
    </row>
    <row r="12" spans="1:7" ht="10.5" customHeight="1">
      <c r="A12" s="34"/>
      <c r="B12" s="274"/>
      <c r="C12" s="112"/>
      <c r="D12" s="113"/>
      <c r="E12" s="200" t="s">
        <v>17</v>
      </c>
      <c r="F12" s="201"/>
      <c r="G12" s="186"/>
    </row>
    <row r="13" spans="1:7" ht="12" customHeight="1">
      <c r="A13" s="34"/>
      <c r="B13" s="154" t="s">
        <v>31</v>
      </c>
      <c r="C13" s="178"/>
      <c r="D13" s="179">
        <v>1520</v>
      </c>
      <c r="E13" s="202">
        <v>3000</v>
      </c>
      <c r="F13" s="203"/>
      <c r="G13" s="187"/>
    </row>
    <row r="14" spans="1:7" ht="12" customHeight="1">
      <c r="A14" s="34"/>
      <c r="B14" s="275" t="s">
        <v>50</v>
      </c>
      <c r="C14" s="114"/>
      <c r="D14" s="115">
        <v>1600</v>
      </c>
      <c r="E14" s="206">
        <v>1500</v>
      </c>
      <c r="F14" s="207"/>
      <c r="G14" s="189"/>
    </row>
    <row r="15" spans="1:7" ht="12" customHeight="1">
      <c r="A15" s="34"/>
      <c r="B15" s="155" t="s">
        <v>42</v>
      </c>
      <c r="C15" s="180"/>
      <c r="D15" s="181">
        <v>600</v>
      </c>
      <c r="E15" s="208"/>
      <c r="F15" s="209"/>
      <c r="G15" s="190"/>
    </row>
    <row r="16" spans="1:7" ht="12" customHeight="1">
      <c r="A16" s="34"/>
      <c r="B16" s="155"/>
      <c r="C16" s="180"/>
      <c r="D16" s="181">
        <v>1000</v>
      </c>
      <c r="E16" s="208"/>
      <c r="F16" s="209"/>
      <c r="G16" s="190"/>
    </row>
    <row r="17" spans="1:7" ht="12" customHeight="1">
      <c r="A17" s="34"/>
      <c r="B17" s="153"/>
      <c r="C17" s="176"/>
      <c r="D17" s="177">
        <v>1435</v>
      </c>
      <c r="E17" s="198"/>
      <c r="F17" s="199">
        <v>25000</v>
      </c>
      <c r="G17" s="185" t="s">
        <v>79</v>
      </c>
    </row>
    <row r="18" spans="1:7" ht="12" customHeight="1">
      <c r="A18" s="34"/>
      <c r="B18" s="11" t="s">
        <v>18</v>
      </c>
      <c r="C18" s="35"/>
      <c r="D18" s="29">
        <v>1000</v>
      </c>
      <c r="E18" s="204">
        <v>1500</v>
      </c>
      <c r="F18" s="205"/>
      <c r="G18" s="188"/>
    </row>
    <row r="19" spans="1:7" ht="12" customHeight="1">
      <c r="A19" s="34"/>
      <c r="B19" s="11"/>
      <c r="C19" s="35"/>
      <c r="D19" s="29">
        <v>1435</v>
      </c>
      <c r="E19" s="204"/>
      <c r="F19" s="205">
        <v>25000</v>
      </c>
      <c r="G19" s="188" t="s">
        <v>79</v>
      </c>
    </row>
    <row r="20" spans="1:7" ht="12" customHeight="1">
      <c r="A20" s="34"/>
      <c r="B20" s="274"/>
      <c r="C20" s="112"/>
      <c r="D20" s="113">
        <v>1668</v>
      </c>
      <c r="E20" s="200">
        <v>3000</v>
      </c>
      <c r="F20" s="201"/>
      <c r="G20" s="186"/>
    </row>
    <row r="21" spans="1:7" ht="12" customHeight="1">
      <c r="A21" s="34"/>
      <c r="B21" s="155" t="s">
        <v>49</v>
      </c>
      <c r="C21" s="180"/>
      <c r="D21" s="181">
        <v>1000</v>
      </c>
      <c r="E21" s="208" t="s">
        <v>19</v>
      </c>
      <c r="F21" s="209"/>
      <c r="G21" s="190"/>
    </row>
    <row r="22" spans="1:7" ht="10.5" customHeight="1">
      <c r="A22" s="34"/>
      <c r="B22" s="155"/>
      <c r="C22" s="180"/>
      <c r="D22" s="181"/>
      <c r="E22" s="208" t="s">
        <v>17</v>
      </c>
      <c r="F22" s="209"/>
      <c r="G22" s="190"/>
    </row>
    <row r="23" spans="1:7" ht="12" customHeight="1">
      <c r="A23" s="34"/>
      <c r="B23" s="153"/>
      <c r="C23" s="176"/>
      <c r="D23" s="177">
        <v>1435</v>
      </c>
      <c r="E23" s="198">
        <v>1500</v>
      </c>
      <c r="F23" s="199">
        <v>25000</v>
      </c>
      <c r="G23" s="185" t="s">
        <v>79</v>
      </c>
    </row>
    <row r="24" spans="1:7" ht="12" customHeight="1">
      <c r="A24" s="34"/>
      <c r="B24" s="275" t="s">
        <v>51</v>
      </c>
      <c r="C24" s="114"/>
      <c r="D24" s="115">
        <v>1435</v>
      </c>
      <c r="E24" s="206">
        <v>3000</v>
      </c>
      <c r="F24" s="201">
        <v>25000</v>
      </c>
      <c r="G24" s="186" t="s">
        <v>79</v>
      </c>
    </row>
    <row r="25" spans="1:7" ht="9.75" customHeight="1">
      <c r="A25" s="34"/>
      <c r="B25" s="154" t="s">
        <v>29</v>
      </c>
      <c r="C25" s="178"/>
      <c r="D25" s="183" t="s">
        <v>60</v>
      </c>
      <c r="E25" s="210" t="s">
        <v>60</v>
      </c>
      <c r="F25" s="211" t="s">
        <v>60</v>
      </c>
      <c r="G25" s="191" t="s">
        <v>60</v>
      </c>
    </row>
    <row r="26" spans="1:7" ht="12" customHeight="1">
      <c r="A26" s="34"/>
      <c r="B26" s="275" t="s">
        <v>33</v>
      </c>
      <c r="C26" s="114"/>
      <c r="D26" s="115">
        <v>1520</v>
      </c>
      <c r="E26" s="206">
        <v>3000</v>
      </c>
      <c r="F26" s="207"/>
      <c r="G26" s="189"/>
    </row>
    <row r="27" spans="1:7" ht="12" customHeight="1">
      <c r="A27" s="34"/>
      <c r="B27" s="154" t="s">
        <v>34</v>
      </c>
      <c r="C27" s="178"/>
      <c r="D27" s="179">
        <v>1520</v>
      </c>
      <c r="E27" s="202"/>
      <c r="F27" s="203">
        <v>25000</v>
      </c>
      <c r="G27" s="187" t="s">
        <v>79</v>
      </c>
    </row>
    <row r="28" spans="1:7" ht="12" customHeight="1">
      <c r="A28" s="34"/>
      <c r="B28" s="275" t="s">
        <v>52</v>
      </c>
      <c r="C28" s="114"/>
      <c r="D28" s="115">
        <v>1435</v>
      </c>
      <c r="E28" s="206"/>
      <c r="F28" s="207">
        <v>25000</v>
      </c>
      <c r="G28" s="189" t="s">
        <v>79</v>
      </c>
    </row>
    <row r="29" spans="1:7" ht="12" customHeight="1">
      <c r="A29" s="34"/>
      <c r="B29" s="154" t="s">
        <v>32</v>
      </c>
      <c r="C29" s="178"/>
      <c r="D29" s="179">
        <v>1435</v>
      </c>
      <c r="E29" s="202"/>
      <c r="F29" s="203">
        <v>25000</v>
      </c>
      <c r="G29" s="187" t="s">
        <v>79</v>
      </c>
    </row>
    <row r="30" spans="1:7" ht="9.75" customHeight="1">
      <c r="A30" s="34"/>
      <c r="B30" s="275" t="s">
        <v>35</v>
      </c>
      <c r="C30" s="114"/>
      <c r="D30" s="117" t="s">
        <v>60</v>
      </c>
      <c r="E30" s="212" t="s">
        <v>60</v>
      </c>
      <c r="F30" s="213" t="s">
        <v>60</v>
      </c>
      <c r="G30" s="192" t="s">
        <v>60</v>
      </c>
    </row>
    <row r="31" spans="1:7" ht="12" customHeight="1">
      <c r="A31" s="34"/>
      <c r="B31" s="154" t="s">
        <v>43</v>
      </c>
      <c r="C31" s="178"/>
      <c r="D31" s="179">
        <v>1435</v>
      </c>
      <c r="E31" s="202">
        <v>1500</v>
      </c>
      <c r="F31" s="203"/>
      <c r="G31" s="187"/>
    </row>
    <row r="32" spans="1:7" ht="12" customHeight="1">
      <c r="A32" s="34"/>
      <c r="B32" s="275" t="s">
        <v>53</v>
      </c>
      <c r="C32" s="114"/>
      <c r="D32" s="115">
        <v>1435</v>
      </c>
      <c r="E32" s="206"/>
      <c r="F32" s="207">
        <v>15000</v>
      </c>
      <c r="G32" s="189" t="s">
        <v>78</v>
      </c>
    </row>
    <row r="33" spans="1:7" ht="12" customHeight="1">
      <c r="A33" s="8"/>
      <c r="B33" s="154" t="s">
        <v>36</v>
      </c>
      <c r="C33" s="178"/>
      <c r="D33" s="179">
        <v>1435</v>
      </c>
      <c r="E33" s="202">
        <v>3000</v>
      </c>
      <c r="F33" s="203"/>
      <c r="G33" s="187"/>
    </row>
    <row r="34" spans="1:7" ht="12" customHeight="1">
      <c r="A34" s="8"/>
      <c r="B34" s="276" t="s">
        <v>54</v>
      </c>
      <c r="C34" s="118"/>
      <c r="D34" s="119">
        <v>1000</v>
      </c>
      <c r="E34" s="214"/>
      <c r="F34" s="215"/>
      <c r="G34" s="193"/>
    </row>
    <row r="35" spans="1:7" ht="12" customHeight="1">
      <c r="A35" s="8"/>
      <c r="B35" s="274"/>
      <c r="C35" s="112"/>
      <c r="D35" s="113">
        <v>1668</v>
      </c>
      <c r="E35" s="200"/>
      <c r="F35" s="201">
        <v>25000</v>
      </c>
      <c r="G35" s="186" t="s">
        <v>79</v>
      </c>
    </row>
    <row r="36" spans="1:7" ht="12" customHeight="1">
      <c r="A36" s="8"/>
      <c r="B36" s="155" t="s">
        <v>37</v>
      </c>
      <c r="C36" s="180"/>
      <c r="D36" s="177">
        <v>1435</v>
      </c>
      <c r="E36" s="198"/>
      <c r="F36" s="199">
        <v>25000</v>
      </c>
      <c r="G36" s="185" t="s">
        <v>79</v>
      </c>
    </row>
    <row r="37" spans="1:7" ht="12" customHeight="1">
      <c r="A37" s="8"/>
      <c r="B37" s="275" t="s">
        <v>39</v>
      </c>
      <c r="C37" s="114"/>
      <c r="D37" s="115">
        <v>1435</v>
      </c>
      <c r="E37" s="206">
        <v>3000</v>
      </c>
      <c r="F37" s="207"/>
      <c r="G37" s="189"/>
    </row>
    <row r="38" spans="1:7" ht="12" customHeight="1">
      <c r="A38" s="8"/>
      <c r="B38" s="154" t="s">
        <v>38</v>
      </c>
      <c r="C38" s="178"/>
      <c r="D38" s="179">
        <v>1435</v>
      </c>
      <c r="E38" s="202">
        <v>3000</v>
      </c>
      <c r="F38" s="203">
        <v>25000</v>
      </c>
      <c r="G38" s="187" t="s">
        <v>79</v>
      </c>
    </row>
    <row r="39" spans="1:7" ht="12" customHeight="1">
      <c r="A39" s="8"/>
      <c r="B39" s="275" t="s">
        <v>55</v>
      </c>
      <c r="C39" s="114"/>
      <c r="D39" s="115">
        <v>1524</v>
      </c>
      <c r="E39" s="206"/>
      <c r="F39" s="207">
        <v>25000</v>
      </c>
      <c r="G39" s="189" t="s">
        <v>79</v>
      </c>
    </row>
    <row r="40" spans="1:7" ht="12" customHeight="1">
      <c r="A40" s="8"/>
      <c r="B40" s="154" t="s">
        <v>56</v>
      </c>
      <c r="C40" s="178"/>
      <c r="D40" s="179">
        <v>1435</v>
      </c>
      <c r="E40" s="202"/>
      <c r="F40" s="203">
        <v>15000</v>
      </c>
      <c r="G40" s="187" t="s">
        <v>78</v>
      </c>
    </row>
    <row r="41" spans="1:7" ht="12" customHeight="1">
      <c r="A41" s="8"/>
      <c r="B41" s="479" t="s">
        <v>44</v>
      </c>
      <c r="C41" s="35"/>
      <c r="D41" s="29">
        <v>1435</v>
      </c>
      <c r="E41" s="204">
        <v>750</v>
      </c>
      <c r="F41" s="205">
        <v>25000</v>
      </c>
      <c r="G41" s="188" t="s">
        <v>79</v>
      </c>
    </row>
    <row r="42" spans="2:7" ht="10.5" customHeight="1">
      <c r="B42" s="480"/>
      <c r="C42" s="35"/>
      <c r="D42" s="120">
        <v>1600</v>
      </c>
      <c r="E42" s="204" t="s">
        <v>17</v>
      </c>
      <c r="F42" s="205"/>
      <c r="G42" s="194"/>
    </row>
    <row r="43" spans="2:7" ht="12" customHeight="1">
      <c r="B43" s="481"/>
      <c r="C43" s="50"/>
      <c r="D43" s="122" t="s">
        <v>20</v>
      </c>
      <c r="E43" s="216"/>
      <c r="F43" s="217"/>
      <c r="G43" s="195"/>
    </row>
    <row r="44" spans="2:7" ht="24.75" customHeight="1">
      <c r="B44" s="452" t="s">
        <v>121</v>
      </c>
      <c r="C44" s="452"/>
      <c r="D44" s="452"/>
      <c r="E44" s="452"/>
      <c r="F44" s="452"/>
      <c r="G44" s="452"/>
    </row>
    <row r="45" spans="2:6" ht="12.75" customHeight="1">
      <c r="B45" s="478" t="s">
        <v>117</v>
      </c>
      <c r="C45" s="478"/>
      <c r="D45" s="478"/>
      <c r="E45" s="478"/>
      <c r="F45" s="478"/>
    </row>
    <row r="46" spans="2:7" ht="24.75" customHeight="1">
      <c r="B46" s="475" t="s">
        <v>115</v>
      </c>
      <c r="C46" s="475"/>
      <c r="D46" s="475"/>
      <c r="E46" s="475"/>
      <c r="F46" s="475"/>
      <c r="G46" s="475"/>
    </row>
    <row r="47" spans="2:7" ht="12.75" customHeight="1">
      <c r="B47" s="473" t="s">
        <v>114</v>
      </c>
      <c r="C47" s="474"/>
      <c r="D47" s="474"/>
      <c r="E47" s="474"/>
      <c r="F47" s="474"/>
      <c r="G47" s="474"/>
    </row>
  </sheetData>
  <mergeCells count="9">
    <mergeCell ref="B47:G47"/>
    <mergeCell ref="B46:G46"/>
    <mergeCell ref="B2:G2"/>
    <mergeCell ref="B3:G3"/>
    <mergeCell ref="B45:F45"/>
    <mergeCell ref="B41:B43"/>
    <mergeCell ref="F6:G6"/>
    <mergeCell ref="E5:G5"/>
    <mergeCell ref="B44:G4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8"/>
  <dimension ref="A1:K42"/>
  <sheetViews>
    <sheetView workbookViewId="0" topLeftCell="A1">
      <selection activeCell="K38" sqref="K38"/>
    </sheetView>
  </sheetViews>
  <sheetFormatPr defaultColWidth="9.140625" defaultRowHeight="12.75"/>
  <cols>
    <col min="1" max="1" width="2.7109375" style="0" customWidth="1"/>
    <col min="2" max="2" width="4.00390625" style="0" customWidth="1"/>
    <col min="3" max="8" width="8.7109375" style="0" customWidth="1"/>
    <col min="9" max="9" width="4.00390625" style="0" customWidth="1"/>
  </cols>
  <sheetData>
    <row r="1" spans="1:9" ht="14.25" customHeight="1">
      <c r="A1" s="1"/>
      <c r="B1" s="450"/>
      <c r="C1" s="450"/>
      <c r="D1" s="32"/>
      <c r="E1" s="28"/>
      <c r="F1" s="28"/>
      <c r="G1" s="28"/>
      <c r="I1" s="18" t="s">
        <v>66</v>
      </c>
    </row>
    <row r="2" spans="1:9" ht="30" customHeight="1">
      <c r="A2" s="1"/>
      <c r="B2" s="451" t="s">
        <v>72</v>
      </c>
      <c r="C2" s="451"/>
      <c r="D2" s="451"/>
      <c r="E2" s="451"/>
      <c r="F2" s="451"/>
      <c r="G2" s="451"/>
      <c r="H2" s="451"/>
      <c r="I2" s="451"/>
    </row>
    <row r="3" spans="1:9" ht="18" customHeight="1">
      <c r="A3" s="1"/>
      <c r="B3" s="487" t="s">
        <v>137</v>
      </c>
      <c r="C3" s="487"/>
      <c r="D3" s="487"/>
      <c r="E3" s="487"/>
      <c r="F3" s="487"/>
      <c r="G3" s="487"/>
      <c r="H3" s="487"/>
      <c r="I3" s="487"/>
    </row>
    <row r="4" spans="2:8" ht="33.75" customHeight="1">
      <c r="B4" s="3"/>
      <c r="C4" s="130" t="s">
        <v>73</v>
      </c>
      <c r="D4" s="131" t="s">
        <v>74</v>
      </c>
      <c r="E4" s="131" t="s">
        <v>75</v>
      </c>
      <c r="F4" s="131" t="s">
        <v>81</v>
      </c>
      <c r="G4" s="131" t="s">
        <v>76</v>
      </c>
      <c r="H4" s="132" t="s">
        <v>77</v>
      </c>
    </row>
    <row r="5" spans="2:9" ht="12.75" customHeight="1">
      <c r="B5" s="68" t="s">
        <v>80</v>
      </c>
      <c r="C5" s="133">
        <f aca="true" t="shared" si="0" ref="C5:H5">SUM(C8:C34)</f>
        <v>30</v>
      </c>
      <c r="D5" s="134">
        <f t="shared" si="0"/>
        <v>31</v>
      </c>
      <c r="E5" s="134">
        <f t="shared" si="0"/>
        <v>94</v>
      </c>
      <c r="F5" s="134">
        <f t="shared" si="0"/>
        <v>39</v>
      </c>
      <c r="G5" s="134">
        <f t="shared" si="0"/>
        <v>116</v>
      </c>
      <c r="H5" s="134">
        <f t="shared" si="0"/>
        <v>90</v>
      </c>
      <c r="I5" s="68" t="s">
        <v>80</v>
      </c>
    </row>
    <row r="6" spans="1:9" ht="12.75" customHeight="1">
      <c r="A6" s="8"/>
      <c r="B6" s="71" t="s">
        <v>45</v>
      </c>
      <c r="C6" s="135">
        <f aca="true" t="shared" si="1" ref="C6:H6">SUM(C8,C11:C12,C14:C18,C22,C25:C26,C28,C32:C34)</f>
        <v>29</v>
      </c>
      <c r="D6" s="136">
        <f t="shared" si="1"/>
        <v>27</v>
      </c>
      <c r="E6" s="136">
        <f t="shared" si="1"/>
        <v>78</v>
      </c>
      <c r="F6" s="136">
        <f t="shared" si="1"/>
        <v>35</v>
      </c>
      <c r="G6" s="136">
        <f t="shared" si="1"/>
        <v>106</v>
      </c>
      <c r="H6" s="136">
        <f t="shared" si="1"/>
        <v>81</v>
      </c>
      <c r="I6" s="71" t="s">
        <v>45</v>
      </c>
    </row>
    <row r="7" spans="1:9" ht="12.75" customHeight="1">
      <c r="A7" s="8"/>
      <c r="B7" s="74" t="s">
        <v>103</v>
      </c>
      <c r="C7" s="137">
        <f aca="true" t="shared" si="2" ref="C7:H7">SUM(C9,C10,C13,C19,C20,C21,C23,C24,C27,C29,C30,C31)</f>
        <v>1</v>
      </c>
      <c r="D7" s="137">
        <f t="shared" si="2"/>
        <v>4</v>
      </c>
      <c r="E7" s="137">
        <f t="shared" si="2"/>
        <v>16</v>
      </c>
      <c r="F7" s="137">
        <f t="shared" si="2"/>
        <v>4</v>
      </c>
      <c r="G7" s="137">
        <f t="shared" si="2"/>
        <v>10</v>
      </c>
      <c r="H7" s="137">
        <f t="shared" si="2"/>
        <v>9</v>
      </c>
      <c r="I7" s="74" t="s">
        <v>103</v>
      </c>
    </row>
    <row r="8" spans="1:9" ht="12.75" customHeight="1">
      <c r="A8" s="8"/>
      <c r="B8" s="9" t="s">
        <v>46</v>
      </c>
      <c r="C8" s="138">
        <v>1</v>
      </c>
      <c r="D8" s="139"/>
      <c r="E8" s="139">
        <v>1</v>
      </c>
      <c r="F8" s="140"/>
      <c r="G8" s="139">
        <v>3</v>
      </c>
      <c r="H8" s="141"/>
      <c r="I8" s="9" t="s">
        <v>46</v>
      </c>
    </row>
    <row r="9" spans="1:9" ht="12.75" customHeight="1">
      <c r="A9" s="8"/>
      <c r="B9" s="155" t="s">
        <v>28</v>
      </c>
      <c r="C9" s="182"/>
      <c r="D9" s="181"/>
      <c r="E9" s="181">
        <v>3</v>
      </c>
      <c r="F9" s="181"/>
      <c r="G9" s="181"/>
      <c r="H9" s="219">
        <v>1</v>
      </c>
      <c r="I9" s="155" t="s">
        <v>28</v>
      </c>
    </row>
    <row r="10" spans="1:9" ht="12.75" customHeight="1">
      <c r="A10" s="8"/>
      <c r="B10" s="10" t="s">
        <v>30</v>
      </c>
      <c r="C10" s="116">
        <v>1</v>
      </c>
      <c r="D10" s="29"/>
      <c r="E10" s="29"/>
      <c r="F10" s="29"/>
      <c r="G10" s="29">
        <v>2</v>
      </c>
      <c r="H10" s="121">
        <v>1</v>
      </c>
      <c r="I10" s="10" t="s">
        <v>30</v>
      </c>
    </row>
    <row r="11" spans="1:9" ht="12.75" customHeight="1">
      <c r="A11" s="8"/>
      <c r="B11" s="71" t="s">
        <v>41</v>
      </c>
      <c r="C11" s="182">
        <v>1</v>
      </c>
      <c r="D11" s="181"/>
      <c r="E11" s="181">
        <v>2</v>
      </c>
      <c r="F11" s="181">
        <v>1</v>
      </c>
      <c r="G11" s="181">
        <v>2</v>
      </c>
      <c r="H11" s="219">
        <v>3</v>
      </c>
      <c r="I11" s="71" t="s">
        <v>41</v>
      </c>
    </row>
    <row r="12" spans="1:9" ht="12.75" customHeight="1">
      <c r="A12" s="8"/>
      <c r="B12" s="10" t="s">
        <v>47</v>
      </c>
      <c r="C12" s="116">
        <v>6</v>
      </c>
      <c r="D12" s="29">
        <v>3</v>
      </c>
      <c r="E12" s="29">
        <v>10</v>
      </c>
      <c r="F12" s="29">
        <v>2</v>
      </c>
      <c r="G12" s="29">
        <v>10</v>
      </c>
      <c r="H12" s="121">
        <v>9</v>
      </c>
      <c r="I12" s="10" t="s">
        <v>47</v>
      </c>
    </row>
    <row r="13" spans="1:9" ht="12.75" customHeight="1">
      <c r="A13" s="8"/>
      <c r="B13" s="71" t="s">
        <v>31</v>
      </c>
      <c r="C13" s="182"/>
      <c r="D13" s="181"/>
      <c r="E13" s="181">
        <v>1</v>
      </c>
      <c r="F13" s="181"/>
      <c r="G13" s="181"/>
      <c r="H13" s="219">
        <v>1</v>
      </c>
      <c r="I13" s="71" t="s">
        <v>31</v>
      </c>
    </row>
    <row r="14" spans="1:9" ht="12.75" customHeight="1">
      <c r="A14" s="8"/>
      <c r="B14" s="10" t="s">
        <v>50</v>
      </c>
      <c r="C14" s="116">
        <v>1</v>
      </c>
      <c r="D14" s="29"/>
      <c r="E14" s="29">
        <v>2</v>
      </c>
      <c r="F14" s="29">
        <v>1</v>
      </c>
      <c r="G14" s="29">
        <v>3</v>
      </c>
      <c r="H14" s="121">
        <v>3</v>
      </c>
      <c r="I14" s="10" t="s">
        <v>50</v>
      </c>
    </row>
    <row r="15" spans="1:9" ht="12.75" customHeight="1">
      <c r="A15" s="8"/>
      <c r="B15" s="71" t="s">
        <v>42</v>
      </c>
      <c r="C15" s="182">
        <v>1</v>
      </c>
      <c r="D15" s="181">
        <v>1</v>
      </c>
      <c r="E15" s="181">
        <v>5</v>
      </c>
      <c r="F15" s="181">
        <v>3</v>
      </c>
      <c r="G15" s="181">
        <v>12</v>
      </c>
      <c r="H15" s="219">
        <v>11</v>
      </c>
      <c r="I15" s="71" t="s">
        <v>42</v>
      </c>
    </row>
    <row r="16" spans="1:9" ht="12.75" customHeight="1">
      <c r="A16" s="8"/>
      <c r="B16" s="10" t="s">
        <v>48</v>
      </c>
      <c r="C16" s="116">
        <v>4</v>
      </c>
      <c r="D16" s="29">
        <v>6</v>
      </c>
      <c r="E16" s="29">
        <v>16</v>
      </c>
      <c r="F16" s="29">
        <v>2</v>
      </c>
      <c r="G16" s="29">
        <v>6</v>
      </c>
      <c r="H16" s="121">
        <v>6</v>
      </c>
      <c r="I16" s="10" t="s">
        <v>48</v>
      </c>
    </row>
    <row r="17" spans="1:9" ht="12.75" customHeight="1">
      <c r="A17" s="8"/>
      <c r="B17" s="71" t="s">
        <v>49</v>
      </c>
      <c r="C17" s="182">
        <v>3</v>
      </c>
      <c r="D17" s="181">
        <v>3</v>
      </c>
      <c r="E17" s="181">
        <v>11</v>
      </c>
      <c r="F17" s="181">
        <v>7</v>
      </c>
      <c r="G17" s="181">
        <v>22</v>
      </c>
      <c r="H17" s="219">
        <v>14</v>
      </c>
      <c r="I17" s="71" t="s">
        <v>49</v>
      </c>
    </row>
    <row r="18" spans="1:9" ht="12.75" customHeight="1">
      <c r="A18" s="8"/>
      <c r="B18" s="10" t="s">
        <v>51</v>
      </c>
      <c r="C18" s="116">
        <v>2</v>
      </c>
      <c r="D18" s="29">
        <v>5</v>
      </c>
      <c r="E18" s="29">
        <v>14</v>
      </c>
      <c r="F18" s="29">
        <v>4</v>
      </c>
      <c r="G18" s="29">
        <v>9</v>
      </c>
      <c r="H18" s="121">
        <v>5</v>
      </c>
      <c r="I18" s="10" t="s">
        <v>51</v>
      </c>
    </row>
    <row r="19" spans="1:9" ht="12.75" customHeight="1">
      <c r="A19" s="8"/>
      <c r="B19" s="71" t="s">
        <v>29</v>
      </c>
      <c r="C19" s="182"/>
      <c r="D19" s="181">
        <v>1</v>
      </c>
      <c r="E19" s="181">
        <v>1</v>
      </c>
      <c r="F19" s="181"/>
      <c r="G19" s="181"/>
      <c r="H19" s="219"/>
      <c r="I19" s="71" t="s">
        <v>29</v>
      </c>
    </row>
    <row r="20" spans="1:9" ht="12.75" customHeight="1">
      <c r="A20" s="8"/>
      <c r="B20" s="10" t="s">
        <v>33</v>
      </c>
      <c r="C20" s="116"/>
      <c r="D20" s="29"/>
      <c r="E20" s="29">
        <v>1</v>
      </c>
      <c r="F20" s="29"/>
      <c r="G20" s="29"/>
      <c r="H20" s="121">
        <v>1</v>
      </c>
      <c r="I20" s="10" t="s">
        <v>33</v>
      </c>
    </row>
    <row r="21" spans="1:9" ht="12.75" customHeight="1">
      <c r="A21" s="8"/>
      <c r="B21" s="71" t="s">
        <v>34</v>
      </c>
      <c r="C21" s="182"/>
      <c r="D21" s="181"/>
      <c r="E21" s="181">
        <v>1</v>
      </c>
      <c r="F21" s="181"/>
      <c r="G21" s="181">
        <v>2</v>
      </c>
      <c r="H21" s="219"/>
      <c r="I21" s="71" t="s">
        <v>34</v>
      </c>
    </row>
    <row r="22" spans="1:9" ht="12.75" customHeight="1">
      <c r="A22" s="8"/>
      <c r="B22" s="10" t="s">
        <v>52</v>
      </c>
      <c r="C22" s="116"/>
      <c r="D22" s="29"/>
      <c r="E22" s="29">
        <v>1</v>
      </c>
      <c r="F22" s="29"/>
      <c r="G22" s="29"/>
      <c r="H22" s="121"/>
      <c r="I22" s="10" t="s">
        <v>52</v>
      </c>
    </row>
    <row r="23" spans="1:9" ht="12.75" customHeight="1">
      <c r="A23" s="8"/>
      <c r="B23" s="71" t="s">
        <v>32</v>
      </c>
      <c r="C23" s="182"/>
      <c r="D23" s="181">
        <v>1</v>
      </c>
      <c r="E23" s="181"/>
      <c r="F23" s="181"/>
      <c r="G23" s="181"/>
      <c r="H23" s="219">
        <v>2</v>
      </c>
      <c r="I23" s="71" t="s">
        <v>32</v>
      </c>
    </row>
    <row r="24" spans="1:9" ht="12.75" customHeight="1">
      <c r="A24" s="8"/>
      <c r="B24" s="10" t="s">
        <v>35</v>
      </c>
      <c r="C24" s="116"/>
      <c r="D24" s="29"/>
      <c r="E24" s="29">
        <v>1</v>
      </c>
      <c r="F24" s="29"/>
      <c r="G24" s="29"/>
      <c r="H24" s="121"/>
      <c r="I24" s="10" t="s">
        <v>35</v>
      </c>
    </row>
    <row r="25" spans="1:9" ht="12.75" customHeight="1">
      <c r="A25" s="8"/>
      <c r="B25" s="155" t="s">
        <v>43</v>
      </c>
      <c r="C25" s="182">
        <v>1</v>
      </c>
      <c r="D25" s="181"/>
      <c r="E25" s="181">
        <v>1</v>
      </c>
      <c r="F25" s="181">
        <v>1</v>
      </c>
      <c r="G25" s="181">
        <v>2</v>
      </c>
      <c r="H25" s="220"/>
      <c r="I25" s="155" t="s">
        <v>43</v>
      </c>
    </row>
    <row r="26" spans="1:9" ht="12.75" customHeight="1">
      <c r="A26" s="8"/>
      <c r="B26" s="10" t="s">
        <v>53</v>
      </c>
      <c r="C26" s="116">
        <v>1</v>
      </c>
      <c r="D26" s="29"/>
      <c r="E26" s="29">
        <v>1</v>
      </c>
      <c r="F26" s="29">
        <v>3</v>
      </c>
      <c r="G26" s="29">
        <v>1</v>
      </c>
      <c r="H26" s="121"/>
      <c r="I26" s="10" t="s">
        <v>53</v>
      </c>
    </row>
    <row r="27" spans="1:9" ht="12.75" customHeight="1">
      <c r="A27" s="8"/>
      <c r="B27" s="71" t="s">
        <v>36</v>
      </c>
      <c r="C27" s="182"/>
      <c r="D27" s="181">
        <v>1</v>
      </c>
      <c r="E27" s="181">
        <v>5</v>
      </c>
      <c r="F27" s="181">
        <v>1</v>
      </c>
      <c r="G27" s="181">
        <v>3</v>
      </c>
      <c r="H27" s="219"/>
      <c r="I27" s="71" t="s">
        <v>36</v>
      </c>
    </row>
    <row r="28" spans="1:9" ht="12.75" customHeight="1">
      <c r="A28" s="8"/>
      <c r="B28" s="10" t="s">
        <v>54</v>
      </c>
      <c r="C28" s="116">
        <v>1</v>
      </c>
      <c r="D28" s="29">
        <v>1</v>
      </c>
      <c r="E28" s="29">
        <v>2</v>
      </c>
      <c r="F28" s="29">
        <v>1</v>
      </c>
      <c r="G28" s="29">
        <v>3</v>
      </c>
      <c r="H28" s="121">
        <v>2</v>
      </c>
      <c r="I28" s="10" t="s">
        <v>54</v>
      </c>
    </row>
    <row r="29" spans="1:9" ht="12.75" customHeight="1">
      <c r="A29" s="8"/>
      <c r="B29" s="71" t="s">
        <v>37</v>
      </c>
      <c r="C29" s="182"/>
      <c r="D29" s="181">
        <v>1</v>
      </c>
      <c r="E29" s="181">
        <v>1</v>
      </c>
      <c r="F29" s="181">
        <v>2</v>
      </c>
      <c r="G29" s="181">
        <v>3</v>
      </c>
      <c r="H29" s="219">
        <v>2</v>
      </c>
      <c r="I29" s="71" t="s">
        <v>37</v>
      </c>
    </row>
    <row r="30" spans="1:9" ht="12.75" customHeight="1">
      <c r="A30" s="8"/>
      <c r="B30" s="10" t="s">
        <v>39</v>
      </c>
      <c r="C30" s="116"/>
      <c r="D30" s="29"/>
      <c r="E30" s="29">
        <v>1</v>
      </c>
      <c r="F30" s="29"/>
      <c r="G30" s="29"/>
      <c r="H30" s="121"/>
      <c r="I30" s="10" t="s">
        <v>39</v>
      </c>
    </row>
    <row r="31" spans="1:9" ht="12.75" customHeight="1">
      <c r="A31" s="8"/>
      <c r="B31" s="71" t="s">
        <v>38</v>
      </c>
      <c r="C31" s="182"/>
      <c r="D31" s="181"/>
      <c r="E31" s="181">
        <v>1</v>
      </c>
      <c r="F31" s="181">
        <v>1</v>
      </c>
      <c r="G31" s="181"/>
      <c r="H31" s="219">
        <v>1</v>
      </c>
      <c r="I31" s="71" t="s">
        <v>38</v>
      </c>
    </row>
    <row r="32" spans="1:9" ht="12.75" customHeight="1">
      <c r="A32" s="8"/>
      <c r="B32" s="10" t="s">
        <v>55</v>
      </c>
      <c r="C32" s="116">
        <v>1</v>
      </c>
      <c r="D32" s="29"/>
      <c r="E32" s="29"/>
      <c r="F32" s="29">
        <v>2</v>
      </c>
      <c r="G32" s="29">
        <v>9</v>
      </c>
      <c r="H32" s="121">
        <v>9</v>
      </c>
      <c r="I32" s="10" t="s">
        <v>55</v>
      </c>
    </row>
    <row r="33" spans="1:9" ht="12.75" customHeight="1">
      <c r="A33" s="8"/>
      <c r="B33" s="71" t="s">
        <v>56</v>
      </c>
      <c r="C33" s="182">
        <v>1</v>
      </c>
      <c r="D33" s="181"/>
      <c r="E33" s="181">
        <v>4</v>
      </c>
      <c r="F33" s="181">
        <v>3</v>
      </c>
      <c r="G33" s="181">
        <v>14</v>
      </c>
      <c r="H33" s="219">
        <v>9</v>
      </c>
      <c r="I33" s="71" t="s">
        <v>56</v>
      </c>
    </row>
    <row r="34" spans="1:11" ht="12.75" customHeight="1">
      <c r="A34" s="8"/>
      <c r="B34" s="10" t="s">
        <v>44</v>
      </c>
      <c r="C34" s="116">
        <v>5</v>
      </c>
      <c r="D34" s="29">
        <v>8</v>
      </c>
      <c r="E34" s="29">
        <v>8</v>
      </c>
      <c r="F34" s="29">
        <v>5</v>
      </c>
      <c r="G34" s="29">
        <v>10</v>
      </c>
      <c r="H34" s="121">
        <v>10</v>
      </c>
      <c r="I34" s="10" t="s">
        <v>44</v>
      </c>
      <c r="K34" s="21"/>
    </row>
    <row r="35" spans="1:9" ht="12.75" customHeight="1">
      <c r="A35" s="8"/>
      <c r="B35" s="68" t="s">
        <v>67</v>
      </c>
      <c r="C35" s="221"/>
      <c r="D35" s="222"/>
      <c r="E35" s="222">
        <v>3</v>
      </c>
      <c r="F35" s="222"/>
      <c r="G35" s="222">
        <v>3</v>
      </c>
      <c r="H35" s="223"/>
      <c r="I35" s="68" t="s">
        <v>67</v>
      </c>
    </row>
    <row r="36" spans="1:9" ht="12.75" customHeight="1">
      <c r="A36" s="8"/>
      <c r="B36" s="10" t="s">
        <v>1</v>
      </c>
      <c r="C36" s="116"/>
      <c r="D36" s="29"/>
      <c r="E36" s="29"/>
      <c r="F36" s="29">
        <v>1</v>
      </c>
      <c r="G36" s="29"/>
      <c r="H36" s="121">
        <v>1</v>
      </c>
      <c r="I36" s="10" t="s">
        <v>1</v>
      </c>
    </row>
    <row r="37" spans="1:9" ht="12.75" customHeight="1">
      <c r="A37" s="8"/>
      <c r="B37" s="74" t="s">
        <v>40</v>
      </c>
      <c r="C37" s="224">
        <v>2</v>
      </c>
      <c r="D37" s="225">
        <v>2</v>
      </c>
      <c r="E37" s="225">
        <v>5</v>
      </c>
      <c r="F37" s="225">
        <v>6</v>
      </c>
      <c r="G37" s="225">
        <v>10</v>
      </c>
      <c r="H37" s="226">
        <v>12</v>
      </c>
      <c r="I37" s="74" t="s">
        <v>40</v>
      </c>
    </row>
    <row r="38" spans="1:9" ht="12.75" customHeight="1">
      <c r="A38" s="8"/>
      <c r="B38" s="10" t="s">
        <v>26</v>
      </c>
      <c r="C38" s="116"/>
      <c r="D38" s="29"/>
      <c r="E38" s="29">
        <v>1</v>
      </c>
      <c r="F38" s="29"/>
      <c r="G38" s="29">
        <v>3</v>
      </c>
      <c r="H38" s="142">
        <v>3</v>
      </c>
      <c r="I38" s="10" t="s">
        <v>26</v>
      </c>
    </row>
    <row r="39" spans="1:9" ht="12.75" customHeight="1">
      <c r="A39" s="8"/>
      <c r="B39" s="71" t="s">
        <v>57</v>
      </c>
      <c r="C39" s="182">
        <v>1</v>
      </c>
      <c r="D39" s="181"/>
      <c r="E39" s="181">
        <v>6</v>
      </c>
      <c r="F39" s="181">
        <v>4</v>
      </c>
      <c r="G39" s="181">
        <v>9</v>
      </c>
      <c r="H39" s="219">
        <v>22</v>
      </c>
      <c r="I39" s="71" t="s">
        <v>57</v>
      </c>
    </row>
    <row r="40" spans="1:9" ht="12.75" customHeight="1">
      <c r="A40" s="8"/>
      <c r="B40" s="12" t="s">
        <v>27</v>
      </c>
      <c r="C40" s="123">
        <v>2</v>
      </c>
      <c r="D40" s="143"/>
      <c r="E40" s="143">
        <v>1</v>
      </c>
      <c r="F40" s="143"/>
      <c r="G40" s="143">
        <v>1</v>
      </c>
      <c r="H40" s="124">
        <v>2</v>
      </c>
      <c r="I40" s="12" t="s">
        <v>27</v>
      </c>
    </row>
    <row r="41" spans="2:8" ht="15" customHeight="1">
      <c r="B41" s="452" t="s">
        <v>122</v>
      </c>
      <c r="C41" s="452"/>
      <c r="D41" s="452"/>
      <c r="E41" s="452"/>
      <c r="F41" s="452"/>
      <c r="G41" s="452"/>
      <c r="H41" s="22"/>
    </row>
    <row r="42" spans="2:9" ht="47.25" customHeight="1">
      <c r="B42" s="471" t="s">
        <v>150</v>
      </c>
      <c r="C42" s="471"/>
      <c r="D42" s="471"/>
      <c r="E42" s="471"/>
      <c r="F42" s="471"/>
      <c r="G42" s="471"/>
      <c r="H42" s="471"/>
      <c r="I42" s="471"/>
    </row>
    <row r="43" ht="12.75" customHeight="1"/>
    <row r="44" ht="12.75" customHeight="1"/>
  </sheetData>
  <mergeCells count="5">
    <mergeCell ref="B42:I42"/>
    <mergeCell ref="B1:C1"/>
    <mergeCell ref="B41:G41"/>
    <mergeCell ref="B2:I2"/>
    <mergeCell ref="B3:I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4">
    <pageSetUpPr fitToPage="1"/>
  </sheetPr>
  <dimension ref="A1:T48"/>
  <sheetViews>
    <sheetView workbookViewId="0" topLeftCell="A1">
      <selection activeCell="V6" sqref="V6"/>
    </sheetView>
  </sheetViews>
  <sheetFormatPr defaultColWidth="9.140625" defaultRowHeight="12.75"/>
  <cols>
    <col min="1" max="1" width="2.7109375" style="0" customWidth="1"/>
    <col min="2" max="2" width="4.00390625" style="0" customWidth="1"/>
    <col min="3" max="4" width="6.00390625" style="0" hidden="1" customWidth="1"/>
    <col min="5" max="5" width="6.00390625" style="0" customWidth="1"/>
    <col min="6" max="10" width="6.7109375" style="0" customWidth="1"/>
    <col min="11" max="13" width="6.00390625" style="0" customWidth="1"/>
    <col min="14" max="15" width="6.7109375" style="0" customWidth="1"/>
    <col min="16" max="18" width="7.28125" style="0" customWidth="1"/>
    <col min="19" max="20" width="4.00390625" style="0" customWidth="1"/>
  </cols>
  <sheetData>
    <row r="1" spans="2:20" ht="14.25" customHeight="1">
      <c r="B1" s="450"/>
      <c r="C1" s="450"/>
      <c r="D1" s="32"/>
      <c r="E1" s="28"/>
      <c r="F1" s="28"/>
      <c r="G1" s="28"/>
      <c r="H1" s="28"/>
      <c r="I1" s="28"/>
      <c r="J1" s="28"/>
      <c r="K1" s="28"/>
      <c r="L1" s="28"/>
      <c r="S1" s="18" t="s">
        <v>68</v>
      </c>
      <c r="T1" s="18"/>
    </row>
    <row r="2" spans="2:20" ht="30" customHeight="1">
      <c r="B2" s="451" t="s">
        <v>90</v>
      </c>
      <c r="C2" s="451"/>
      <c r="D2" s="451"/>
      <c r="E2" s="451"/>
      <c r="F2" s="451"/>
      <c r="G2" s="451"/>
      <c r="H2" s="451"/>
      <c r="I2" s="451"/>
      <c r="J2" s="451"/>
      <c r="K2" s="451"/>
      <c r="L2" s="451"/>
      <c r="M2" s="451"/>
      <c r="N2" s="451"/>
      <c r="O2" s="451"/>
      <c r="P2" s="451"/>
      <c r="Q2" s="451"/>
      <c r="R2" s="451"/>
      <c r="S2" s="451"/>
      <c r="T2" s="20"/>
    </row>
    <row r="3" spans="2:20" ht="15" customHeight="1">
      <c r="B3" s="439" t="s">
        <v>91</v>
      </c>
      <c r="C3" s="439"/>
      <c r="D3" s="439"/>
      <c r="E3" s="439"/>
      <c r="F3" s="439"/>
      <c r="G3" s="439"/>
      <c r="H3" s="439"/>
      <c r="I3" s="439"/>
      <c r="J3" s="439"/>
      <c r="K3" s="439"/>
      <c r="L3" s="439"/>
      <c r="M3" s="439"/>
      <c r="N3" s="439"/>
      <c r="O3" s="439"/>
      <c r="P3" s="439"/>
      <c r="Q3" s="439"/>
      <c r="R3" s="439"/>
      <c r="S3" s="439"/>
      <c r="T3" s="156"/>
    </row>
    <row r="4" spans="2:18" ht="12.75" customHeight="1">
      <c r="B4" s="3"/>
      <c r="C4" s="45"/>
      <c r="D4" s="45"/>
      <c r="E4" s="45"/>
      <c r="F4" s="45"/>
      <c r="G4" s="45"/>
      <c r="H4" s="45"/>
      <c r="I4" s="45"/>
      <c r="J4" s="45"/>
      <c r="K4" s="45"/>
      <c r="L4" s="45"/>
      <c r="R4" s="46" t="s">
        <v>5</v>
      </c>
    </row>
    <row r="5" spans="2:18" ht="15" customHeight="1">
      <c r="B5" s="409"/>
      <c r="C5" s="65">
        <v>1970</v>
      </c>
      <c r="D5" s="66">
        <v>1980</v>
      </c>
      <c r="E5" s="67">
        <v>1990</v>
      </c>
      <c r="F5" s="66">
        <v>1995</v>
      </c>
      <c r="G5" s="66">
        <v>1996</v>
      </c>
      <c r="H5" s="66">
        <v>1997</v>
      </c>
      <c r="I5" s="66">
        <v>1998</v>
      </c>
      <c r="J5" s="66">
        <v>1999</v>
      </c>
      <c r="K5" s="66">
        <v>2000</v>
      </c>
      <c r="L5" s="66">
        <v>2001</v>
      </c>
      <c r="M5" s="66">
        <v>2002</v>
      </c>
      <c r="N5" s="66">
        <v>2003</v>
      </c>
      <c r="O5" s="66">
        <v>2004</v>
      </c>
      <c r="P5" s="66">
        <v>2005</v>
      </c>
      <c r="Q5" s="66">
        <v>2006</v>
      </c>
      <c r="R5" s="67">
        <v>2007</v>
      </c>
    </row>
    <row r="6" spans="2:20" ht="12.75" customHeight="1">
      <c r="B6" s="68" t="s">
        <v>80</v>
      </c>
      <c r="C6" s="77"/>
      <c r="D6" s="79"/>
      <c r="E6" s="352"/>
      <c r="F6" s="79">
        <f aca="true" t="shared" si="0" ref="F6:O6">SUM(F9:F35)</f>
        <v>38963</v>
      </c>
      <c r="G6" s="146">
        <f t="shared" si="0"/>
        <v>38495</v>
      </c>
      <c r="H6" s="146">
        <f t="shared" si="0"/>
        <v>38790</v>
      </c>
      <c r="I6" s="146">
        <f t="shared" si="0"/>
        <v>39969</v>
      </c>
      <c r="J6" s="146">
        <f t="shared" si="0"/>
        <v>40829</v>
      </c>
      <c r="K6" s="146">
        <f t="shared" si="0"/>
        <v>42368</v>
      </c>
      <c r="L6" s="146">
        <f t="shared" si="0"/>
        <v>42252</v>
      </c>
      <c r="M6" s="146">
        <f t="shared" si="0"/>
        <v>42297</v>
      </c>
      <c r="N6" s="146">
        <f t="shared" si="0"/>
        <v>42162</v>
      </c>
      <c r="O6" s="146">
        <f t="shared" si="0"/>
        <v>42475</v>
      </c>
      <c r="P6" s="306">
        <f>SUM(P9:P35)</f>
        <v>42537</v>
      </c>
      <c r="Q6" s="306">
        <f>SUM(Q9:Q35)</f>
        <v>42706</v>
      </c>
      <c r="R6" s="306">
        <f>SUM(R9:R35)</f>
        <v>42709</v>
      </c>
      <c r="S6" s="68" t="s">
        <v>80</v>
      </c>
      <c r="T6" s="147"/>
    </row>
    <row r="7" spans="1:20" ht="12.75" customHeight="1">
      <c r="A7" s="2"/>
      <c r="B7" s="71" t="s">
        <v>45</v>
      </c>
      <c r="C7" s="78">
        <f>SUM(C9,C12:C13,C15:C19,C23,C26:C27,C29,C33:C35)</f>
        <v>32338</v>
      </c>
      <c r="D7" s="80">
        <f aca="true" t="shared" si="1" ref="D7:O7">SUM(D9,D12:D13,D15:D19,D23,D26:D27,D29,D33:D35)</f>
        <v>30620</v>
      </c>
      <c r="E7" s="353">
        <f t="shared" si="1"/>
        <v>29474</v>
      </c>
      <c r="F7" s="80">
        <f t="shared" si="1"/>
        <v>29608</v>
      </c>
      <c r="G7" s="80">
        <f t="shared" si="1"/>
        <v>29320</v>
      </c>
      <c r="H7" s="80">
        <f t="shared" si="1"/>
        <v>29815</v>
      </c>
      <c r="I7" s="80">
        <f t="shared" si="1"/>
        <v>31007</v>
      </c>
      <c r="J7" s="304">
        <f t="shared" si="1"/>
        <v>31866</v>
      </c>
      <c r="K7" s="304">
        <f t="shared" si="1"/>
        <v>33306</v>
      </c>
      <c r="L7" s="304">
        <f t="shared" si="1"/>
        <v>33024</v>
      </c>
      <c r="M7" s="304">
        <f t="shared" si="1"/>
        <v>33244</v>
      </c>
      <c r="N7" s="304">
        <f t="shared" si="1"/>
        <v>33158</v>
      </c>
      <c r="O7" s="80">
        <f t="shared" si="1"/>
        <v>33477</v>
      </c>
      <c r="P7" s="307">
        <f>SUM(P9,P12:P13,P15:P19,P23,P26:P27,P29,P33:P35)</f>
        <v>33538</v>
      </c>
      <c r="Q7" s="307">
        <f>SUM(Q9,Q12:Q13,Q15:Q19,Q23,Q26:Q27,Q29,Q33:Q35)</f>
        <v>33707</v>
      </c>
      <c r="R7" s="307">
        <f>SUM(R9,R12:R13,R15:R19,R23,R26:R27,R29,R33:R35)</f>
        <v>33710</v>
      </c>
      <c r="S7" s="71" t="s">
        <v>45</v>
      </c>
      <c r="T7" s="147"/>
    </row>
    <row r="8" spans="1:20" ht="12.75" customHeight="1">
      <c r="A8" s="2"/>
      <c r="B8" s="74" t="s">
        <v>103</v>
      </c>
      <c r="C8" s="81"/>
      <c r="D8" s="81"/>
      <c r="E8" s="354"/>
      <c r="F8" s="81">
        <f aca="true" t="shared" si="2" ref="F8:O8">SUM(F10,F11,F14,F20,F21,F22,F24,F25,F28,F30,F31,F32)</f>
        <v>9355</v>
      </c>
      <c r="G8" s="303">
        <f t="shared" si="2"/>
        <v>9175</v>
      </c>
      <c r="H8" s="303">
        <f t="shared" si="2"/>
        <v>8975</v>
      </c>
      <c r="I8" s="303">
        <f t="shared" si="2"/>
        <v>8962</v>
      </c>
      <c r="J8" s="303">
        <f t="shared" si="2"/>
        <v>8963</v>
      </c>
      <c r="K8" s="303">
        <f t="shared" si="2"/>
        <v>9062</v>
      </c>
      <c r="L8" s="303">
        <f t="shared" si="2"/>
        <v>9228</v>
      </c>
      <c r="M8" s="303">
        <f t="shared" si="2"/>
        <v>9053</v>
      </c>
      <c r="N8" s="303">
        <f t="shared" si="2"/>
        <v>9004</v>
      </c>
      <c r="O8" s="303">
        <f t="shared" si="2"/>
        <v>8998</v>
      </c>
      <c r="P8" s="308">
        <f>SUM(P10,P11,P14,P20,P21,P22,P24,P25,P28,P30,P31,P32)</f>
        <v>8999</v>
      </c>
      <c r="Q8" s="308">
        <f>SUM(Q10,Q11,Q14,Q20,Q21,Q22,Q24,Q25,Q28,Q30,Q31,Q32)</f>
        <v>8999</v>
      </c>
      <c r="R8" s="308">
        <f>SUM(R10,R11,R14,R20,R21,R22,R24,R25,R28,R30,R31,R32)</f>
        <v>8999</v>
      </c>
      <c r="S8" s="74" t="s">
        <v>103</v>
      </c>
      <c r="T8" s="147"/>
    </row>
    <row r="9" spans="1:20" ht="12.75" customHeight="1">
      <c r="A9" s="8"/>
      <c r="B9" s="9" t="s">
        <v>46</v>
      </c>
      <c r="C9" s="51">
        <v>1553</v>
      </c>
      <c r="D9" s="52">
        <v>1510</v>
      </c>
      <c r="E9" s="418">
        <v>1515</v>
      </c>
      <c r="F9" s="52">
        <v>1540</v>
      </c>
      <c r="G9" s="52">
        <v>1540</v>
      </c>
      <c r="H9" s="52">
        <v>1540</v>
      </c>
      <c r="I9" s="52">
        <v>1534</v>
      </c>
      <c r="J9" s="52">
        <v>1534</v>
      </c>
      <c r="K9" s="52">
        <v>1532</v>
      </c>
      <c r="L9" s="52">
        <v>1532</v>
      </c>
      <c r="M9" s="52">
        <v>1532</v>
      </c>
      <c r="N9" s="52">
        <v>1532</v>
      </c>
      <c r="O9" s="52">
        <v>1532</v>
      </c>
      <c r="P9" s="256">
        <v>1532</v>
      </c>
      <c r="Q9" s="256">
        <v>1532</v>
      </c>
      <c r="R9" s="256">
        <v>1532</v>
      </c>
      <c r="S9" s="9" t="s">
        <v>46</v>
      </c>
      <c r="T9" s="147"/>
    </row>
    <row r="10" spans="1:20" ht="12.75" customHeight="1">
      <c r="A10" s="8"/>
      <c r="B10" s="71" t="s">
        <v>28</v>
      </c>
      <c r="C10" s="227"/>
      <c r="D10" s="168"/>
      <c r="E10" s="356">
        <v>470</v>
      </c>
      <c r="F10" s="168">
        <v>470</v>
      </c>
      <c r="G10" s="168">
        <v>470</v>
      </c>
      <c r="H10" s="168">
        <v>470</v>
      </c>
      <c r="I10" s="168">
        <v>470</v>
      </c>
      <c r="J10" s="168">
        <v>470</v>
      </c>
      <c r="K10" s="168">
        <v>470</v>
      </c>
      <c r="L10" s="168">
        <v>470</v>
      </c>
      <c r="M10" s="168">
        <v>470</v>
      </c>
      <c r="N10" s="168">
        <v>470</v>
      </c>
      <c r="O10" s="168">
        <v>470</v>
      </c>
      <c r="P10" s="253">
        <v>470</v>
      </c>
      <c r="Q10" s="253">
        <v>470</v>
      </c>
      <c r="R10" s="253">
        <v>470</v>
      </c>
      <c r="S10" s="71" t="s">
        <v>28</v>
      </c>
      <c r="T10" s="147"/>
    </row>
    <row r="11" spans="1:20" ht="12.75" customHeight="1">
      <c r="A11" s="8"/>
      <c r="B11" s="10" t="s">
        <v>30</v>
      </c>
      <c r="C11" s="64"/>
      <c r="D11" s="90"/>
      <c r="E11" s="358"/>
      <c r="F11" s="52">
        <v>677</v>
      </c>
      <c r="G11" s="52">
        <v>677</v>
      </c>
      <c r="H11" s="52">
        <v>677</v>
      </c>
      <c r="I11" s="52">
        <v>664</v>
      </c>
      <c r="J11" s="52">
        <v>664</v>
      </c>
      <c r="K11" s="52">
        <v>664</v>
      </c>
      <c r="L11" s="52">
        <v>664</v>
      </c>
      <c r="M11" s="52">
        <v>664</v>
      </c>
      <c r="N11" s="52">
        <v>664</v>
      </c>
      <c r="O11" s="52">
        <v>664</v>
      </c>
      <c r="P11" s="256">
        <v>664</v>
      </c>
      <c r="Q11" s="256">
        <v>664</v>
      </c>
      <c r="R11" s="256">
        <v>664</v>
      </c>
      <c r="S11" s="10" t="s">
        <v>30</v>
      </c>
      <c r="T11" s="147"/>
    </row>
    <row r="12" spans="1:20" ht="12.75" customHeight="1">
      <c r="A12" s="8"/>
      <c r="B12" s="71" t="s">
        <v>41</v>
      </c>
      <c r="C12" s="227" t="s">
        <v>60</v>
      </c>
      <c r="D12" s="168" t="s">
        <v>60</v>
      </c>
      <c r="E12" s="356" t="s">
        <v>60</v>
      </c>
      <c r="F12" s="168" t="s">
        <v>60</v>
      </c>
      <c r="G12" s="168" t="s">
        <v>60</v>
      </c>
      <c r="H12" s="168" t="s">
        <v>60</v>
      </c>
      <c r="I12" s="168" t="s">
        <v>60</v>
      </c>
      <c r="J12" s="168" t="s">
        <v>60</v>
      </c>
      <c r="K12" s="168" t="s">
        <v>60</v>
      </c>
      <c r="L12" s="168" t="s">
        <v>60</v>
      </c>
      <c r="M12" s="168" t="s">
        <v>60</v>
      </c>
      <c r="N12" s="168" t="s">
        <v>60</v>
      </c>
      <c r="O12" s="168" t="s">
        <v>60</v>
      </c>
      <c r="P12" s="253" t="s">
        <v>60</v>
      </c>
      <c r="Q12" s="253" t="s">
        <v>60</v>
      </c>
      <c r="R12" s="253" t="s">
        <v>60</v>
      </c>
      <c r="S12" s="71" t="s">
        <v>41</v>
      </c>
      <c r="T12" s="147"/>
    </row>
    <row r="13" spans="1:20" ht="12.75" customHeight="1">
      <c r="A13" s="8"/>
      <c r="B13" s="10" t="s">
        <v>47</v>
      </c>
      <c r="C13" s="51">
        <v>6808</v>
      </c>
      <c r="D13" s="52">
        <v>6697</v>
      </c>
      <c r="E13" s="418">
        <v>6669</v>
      </c>
      <c r="F13" s="52">
        <v>7343</v>
      </c>
      <c r="G13" s="52">
        <v>7339</v>
      </c>
      <c r="H13" s="52">
        <v>7339</v>
      </c>
      <c r="I13" s="52">
        <v>7300</v>
      </c>
      <c r="J13" s="52">
        <v>7300</v>
      </c>
      <c r="K13" s="52">
        <v>7300</v>
      </c>
      <c r="L13" s="52">
        <v>7300</v>
      </c>
      <c r="M13" s="52">
        <v>7305</v>
      </c>
      <c r="N13" s="52">
        <v>7305</v>
      </c>
      <c r="O13" s="52">
        <v>7305</v>
      </c>
      <c r="P13" s="256">
        <v>7305</v>
      </c>
      <c r="Q13" s="256">
        <v>7309</v>
      </c>
      <c r="R13" s="256">
        <v>7309</v>
      </c>
      <c r="S13" s="10" t="s">
        <v>47</v>
      </c>
      <c r="T13" s="147"/>
    </row>
    <row r="14" spans="1:20" ht="12.75" customHeight="1">
      <c r="A14" s="8"/>
      <c r="B14" s="71" t="s">
        <v>31</v>
      </c>
      <c r="C14" s="227"/>
      <c r="D14" s="168"/>
      <c r="E14" s="356"/>
      <c r="F14" s="168">
        <v>520</v>
      </c>
      <c r="G14" s="168">
        <v>520</v>
      </c>
      <c r="H14" s="168">
        <v>320</v>
      </c>
      <c r="I14" s="168">
        <v>320</v>
      </c>
      <c r="J14" s="168">
        <v>320</v>
      </c>
      <c r="K14" s="168">
        <v>320</v>
      </c>
      <c r="L14" s="168">
        <v>320</v>
      </c>
      <c r="M14" s="168">
        <v>320</v>
      </c>
      <c r="N14" s="168">
        <v>320</v>
      </c>
      <c r="O14" s="168">
        <v>320</v>
      </c>
      <c r="P14" s="253">
        <v>320</v>
      </c>
      <c r="Q14" s="253">
        <v>320</v>
      </c>
      <c r="R14" s="253">
        <v>320</v>
      </c>
      <c r="S14" s="71" t="s">
        <v>31</v>
      </c>
      <c r="T14" s="147"/>
    </row>
    <row r="15" spans="1:20" ht="12.75" customHeight="1">
      <c r="A15" s="8"/>
      <c r="B15" s="10" t="s">
        <v>50</v>
      </c>
      <c r="C15" s="51" t="s">
        <v>60</v>
      </c>
      <c r="D15" s="52" t="s">
        <v>60</v>
      </c>
      <c r="E15" s="418" t="s">
        <v>60</v>
      </c>
      <c r="F15" s="52" t="s">
        <v>60</v>
      </c>
      <c r="G15" s="52" t="s">
        <v>60</v>
      </c>
      <c r="H15" s="52" t="s">
        <v>60</v>
      </c>
      <c r="I15" s="52" t="s">
        <v>60</v>
      </c>
      <c r="J15" s="52" t="s">
        <v>60</v>
      </c>
      <c r="K15" s="52" t="s">
        <v>60</v>
      </c>
      <c r="L15" s="52" t="s">
        <v>60</v>
      </c>
      <c r="M15" s="52" t="s">
        <v>60</v>
      </c>
      <c r="N15" s="52" t="s">
        <v>60</v>
      </c>
      <c r="O15" s="52" t="s">
        <v>60</v>
      </c>
      <c r="P15" s="256" t="s">
        <v>60</v>
      </c>
      <c r="Q15" s="256" t="s">
        <v>60</v>
      </c>
      <c r="R15" s="256" t="s">
        <v>60</v>
      </c>
      <c r="S15" s="10" t="s">
        <v>50</v>
      </c>
      <c r="T15" s="147"/>
    </row>
    <row r="16" spans="1:20" ht="12.75" customHeight="1">
      <c r="A16" s="8"/>
      <c r="B16" s="71" t="s">
        <v>42</v>
      </c>
      <c r="C16" s="227">
        <v>6</v>
      </c>
      <c r="D16" s="168">
        <v>6</v>
      </c>
      <c r="E16" s="356">
        <v>6</v>
      </c>
      <c r="F16" s="168">
        <v>6</v>
      </c>
      <c r="G16" s="168">
        <v>6</v>
      </c>
      <c r="H16" s="168">
        <v>6</v>
      </c>
      <c r="I16" s="168">
        <v>6</v>
      </c>
      <c r="J16" s="168">
        <v>6</v>
      </c>
      <c r="K16" s="168">
        <v>6</v>
      </c>
      <c r="L16" s="168">
        <v>6</v>
      </c>
      <c r="M16" s="168">
        <v>6</v>
      </c>
      <c r="N16" s="168">
        <v>6</v>
      </c>
      <c r="O16" s="168">
        <v>6</v>
      </c>
      <c r="P16" s="253">
        <v>6</v>
      </c>
      <c r="Q16" s="253">
        <v>6</v>
      </c>
      <c r="R16" s="253">
        <v>6</v>
      </c>
      <c r="S16" s="71" t="s">
        <v>42</v>
      </c>
      <c r="T16" s="147"/>
    </row>
    <row r="17" spans="1:20" ht="12.75" customHeight="1">
      <c r="A17" s="8"/>
      <c r="B17" s="10" t="s">
        <v>48</v>
      </c>
      <c r="C17" s="51">
        <v>70</v>
      </c>
      <c r="D17" s="52">
        <v>70</v>
      </c>
      <c r="E17" s="418">
        <v>70</v>
      </c>
      <c r="F17" s="52">
        <v>70</v>
      </c>
      <c r="G17" s="52">
        <v>70</v>
      </c>
      <c r="H17" s="52">
        <v>70</v>
      </c>
      <c r="I17" s="52">
        <v>70</v>
      </c>
      <c r="J17" s="52">
        <v>70</v>
      </c>
      <c r="K17" s="52">
        <v>70</v>
      </c>
      <c r="L17" s="52">
        <v>70</v>
      </c>
      <c r="M17" s="52">
        <v>70</v>
      </c>
      <c r="N17" s="52">
        <v>70</v>
      </c>
      <c r="O17" s="52">
        <v>70</v>
      </c>
      <c r="P17" s="256">
        <v>70</v>
      </c>
      <c r="Q17" s="256">
        <v>70</v>
      </c>
      <c r="R17" s="256">
        <v>70</v>
      </c>
      <c r="S17" s="10" t="s">
        <v>48</v>
      </c>
      <c r="T17" s="147"/>
    </row>
    <row r="18" spans="1:20" ht="12.75" customHeight="1">
      <c r="A18" s="8"/>
      <c r="B18" s="71" t="s">
        <v>49</v>
      </c>
      <c r="C18" s="227">
        <v>7433</v>
      </c>
      <c r="D18" s="168">
        <v>6568</v>
      </c>
      <c r="E18" s="356">
        <v>6197</v>
      </c>
      <c r="F18" s="168">
        <v>5962</v>
      </c>
      <c r="G18" s="168">
        <v>5678</v>
      </c>
      <c r="H18" s="168">
        <v>6051</v>
      </c>
      <c r="I18" s="168">
        <v>5732</v>
      </c>
      <c r="J18" s="168">
        <v>5576</v>
      </c>
      <c r="K18" s="168">
        <v>5789</v>
      </c>
      <c r="L18" s="168">
        <v>5378</v>
      </c>
      <c r="M18" s="168">
        <v>5637</v>
      </c>
      <c r="N18" s="168">
        <v>5384</v>
      </c>
      <c r="O18" s="168">
        <v>5372</v>
      </c>
      <c r="P18" s="262">
        <v>5372</v>
      </c>
      <c r="Q18" s="262">
        <v>5372</v>
      </c>
      <c r="R18" s="262">
        <v>5372</v>
      </c>
      <c r="S18" s="71" t="s">
        <v>49</v>
      </c>
      <c r="T18" s="147"/>
    </row>
    <row r="19" spans="1:20" ht="12.75" customHeight="1">
      <c r="A19" s="8"/>
      <c r="B19" s="10" t="s">
        <v>51</v>
      </c>
      <c r="C19" s="51">
        <v>2337</v>
      </c>
      <c r="D19" s="52">
        <v>2337</v>
      </c>
      <c r="E19" s="418">
        <v>1366</v>
      </c>
      <c r="F19" s="52">
        <v>1466</v>
      </c>
      <c r="G19" s="52">
        <v>1466</v>
      </c>
      <c r="H19" s="52">
        <v>1463</v>
      </c>
      <c r="I19" s="52">
        <v>1477</v>
      </c>
      <c r="J19" s="52">
        <v>1477</v>
      </c>
      <c r="K19" s="52">
        <v>1477</v>
      </c>
      <c r="L19" s="52">
        <v>1477</v>
      </c>
      <c r="M19" s="52">
        <v>1477</v>
      </c>
      <c r="N19" s="52">
        <v>1562</v>
      </c>
      <c r="O19" s="52">
        <v>1562</v>
      </c>
      <c r="P19" s="256">
        <v>1562</v>
      </c>
      <c r="Q19" s="256">
        <v>1562</v>
      </c>
      <c r="R19" s="256">
        <v>1562</v>
      </c>
      <c r="S19" s="10" t="s">
        <v>51</v>
      </c>
      <c r="T19" s="147"/>
    </row>
    <row r="20" spans="1:20" ht="12.75" customHeight="1">
      <c r="A20" s="8"/>
      <c r="B20" s="71" t="s">
        <v>29</v>
      </c>
      <c r="C20" s="227" t="s">
        <v>60</v>
      </c>
      <c r="D20" s="168" t="s">
        <v>60</v>
      </c>
      <c r="E20" s="356" t="s">
        <v>60</v>
      </c>
      <c r="F20" s="168" t="s">
        <v>60</v>
      </c>
      <c r="G20" s="168" t="s">
        <v>60</v>
      </c>
      <c r="H20" s="168" t="s">
        <v>60</v>
      </c>
      <c r="I20" s="168" t="s">
        <v>60</v>
      </c>
      <c r="J20" s="168" t="s">
        <v>60</v>
      </c>
      <c r="K20" s="168" t="s">
        <v>60</v>
      </c>
      <c r="L20" s="168" t="s">
        <v>60</v>
      </c>
      <c r="M20" s="168" t="s">
        <v>60</v>
      </c>
      <c r="N20" s="168" t="s">
        <v>60</v>
      </c>
      <c r="O20" s="168" t="s">
        <v>60</v>
      </c>
      <c r="P20" s="253" t="s">
        <v>60</v>
      </c>
      <c r="Q20" s="253" t="s">
        <v>60</v>
      </c>
      <c r="R20" s="253" t="s">
        <v>60</v>
      </c>
      <c r="S20" s="71" t="s">
        <v>29</v>
      </c>
      <c r="T20" s="147"/>
    </row>
    <row r="21" spans="1:20" ht="12.75" customHeight="1">
      <c r="A21" s="8"/>
      <c r="B21" s="10" t="s">
        <v>33</v>
      </c>
      <c r="C21" s="51">
        <v>12</v>
      </c>
      <c r="D21" s="52">
        <v>12</v>
      </c>
      <c r="E21" s="418">
        <v>12</v>
      </c>
      <c r="F21" s="52">
        <v>12</v>
      </c>
      <c r="G21" s="52"/>
      <c r="H21" s="52"/>
      <c r="I21" s="52"/>
      <c r="J21" s="52"/>
      <c r="K21" s="52">
        <v>12</v>
      </c>
      <c r="L21" s="52">
        <v>12</v>
      </c>
      <c r="M21" s="52">
        <v>12</v>
      </c>
      <c r="N21" s="52">
        <v>12</v>
      </c>
      <c r="O21" s="52">
        <v>12</v>
      </c>
      <c r="P21" s="256">
        <v>12</v>
      </c>
      <c r="Q21" s="256">
        <v>12</v>
      </c>
      <c r="R21" s="256">
        <v>12</v>
      </c>
      <c r="S21" s="10" t="s">
        <v>33</v>
      </c>
      <c r="T21" s="147"/>
    </row>
    <row r="22" spans="1:20" ht="12.75" customHeight="1">
      <c r="A22" s="8"/>
      <c r="B22" s="71" t="s">
        <v>34</v>
      </c>
      <c r="C22" s="227"/>
      <c r="D22" s="168"/>
      <c r="E22" s="356">
        <v>369</v>
      </c>
      <c r="F22" s="168">
        <v>369</v>
      </c>
      <c r="G22" s="168">
        <v>369</v>
      </c>
      <c r="H22" s="168">
        <v>369</v>
      </c>
      <c r="I22" s="168">
        <v>369</v>
      </c>
      <c r="J22" s="168">
        <v>369</v>
      </c>
      <c r="K22" s="168">
        <v>380</v>
      </c>
      <c r="L22" s="168">
        <v>436</v>
      </c>
      <c r="M22" s="168">
        <v>477</v>
      </c>
      <c r="N22" s="168">
        <v>425</v>
      </c>
      <c r="O22" s="168">
        <v>425</v>
      </c>
      <c r="P22" s="253">
        <v>425</v>
      </c>
      <c r="Q22" s="253">
        <v>425</v>
      </c>
      <c r="R22" s="253">
        <v>425</v>
      </c>
      <c r="S22" s="71" t="s">
        <v>34</v>
      </c>
      <c r="T22" s="147"/>
    </row>
    <row r="23" spans="1:20" ht="12.75" customHeight="1">
      <c r="A23" s="8"/>
      <c r="B23" s="10" t="s">
        <v>52</v>
      </c>
      <c r="C23" s="51">
        <v>37</v>
      </c>
      <c r="D23" s="52">
        <v>37</v>
      </c>
      <c r="E23" s="418">
        <v>37</v>
      </c>
      <c r="F23" s="52">
        <v>37</v>
      </c>
      <c r="G23" s="52">
        <v>37</v>
      </c>
      <c r="H23" s="52">
        <v>37</v>
      </c>
      <c r="I23" s="52">
        <v>37</v>
      </c>
      <c r="J23" s="52">
        <v>37</v>
      </c>
      <c r="K23" s="52">
        <v>37</v>
      </c>
      <c r="L23" s="52">
        <v>37</v>
      </c>
      <c r="M23" s="52">
        <v>37</v>
      </c>
      <c r="N23" s="52">
        <v>37</v>
      </c>
      <c r="O23" s="52">
        <v>37</v>
      </c>
      <c r="P23" s="256">
        <v>37</v>
      </c>
      <c r="Q23" s="256">
        <v>37</v>
      </c>
      <c r="R23" s="256">
        <v>37</v>
      </c>
      <c r="S23" s="10" t="s">
        <v>52</v>
      </c>
      <c r="T23" s="147"/>
    </row>
    <row r="24" spans="1:20" ht="12.75" customHeight="1">
      <c r="A24" s="8"/>
      <c r="B24" s="71" t="s">
        <v>32</v>
      </c>
      <c r="C24" s="227"/>
      <c r="D24" s="168"/>
      <c r="E24" s="356">
        <v>1373</v>
      </c>
      <c r="F24" s="168">
        <v>1373</v>
      </c>
      <c r="G24" s="168">
        <v>1373</v>
      </c>
      <c r="H24" s="168">
        <v>1373</v>
      </c>
      <c r="I24" s="168">
        <v>1373</v>
      </c>
      <c r="J24" s="168">
        <v>1373</v>
      </c>
      <c r="K24" s="168">
        <v>1373</v>
      </c>
      <c r="L24" s="168">
        <v>1484</v>
      </c>
      <c r="M24" s="168">
        <v>1440</v>
      </c>
      <c r="N24" s="168">
        <v>1440</v>
      </c>
      <c r="O24" s="168">
        <v>1439</v>
      </c>
      <c r="P24" s="262">
        <v>1440</v>
      </c>
      <c r="Q24" s="262">
        <v>1440</v>
      </c>
      <c r="R24" s="262">
        <v>1440</v>
      </c>
      <c r="S24" s="71" t="s">
        <v>32</v>
      </c>
      <c r="T24" s="147"/>
    </row>
    <row r="25" spans="1:20" ht="12.75" customHeight="1">
      <c r="A25" s="8"/>
      <c r="B25" s="10" t="s">
        <v>35</v>
      </c>
      <c r="C25" s="51" t="s">
        <v>60</v>
      </c>
      <c r="D25" s="52" t="s">
        <v>60</v>
      </c>
      <c r="E25" s="418" t="s">
        <v>60</v>
      </c>
      <c r="F25" s="52" t="s">
        <v>60</v>
      </c>
      <c r="G25" s="52" t="s">
        <v>60</v>
      </c>
      <c r="H25" s="52" t="s">
        <v>60</v>
      </c>
      <c r="I25" s="52" t="s">
        <v>60</v>
      </c>
      <c r="J25" s="52" t="s">
        <v>60</v>
      </c>
      <c r="K25" s="52" t="s">
        <v>60</v>
      </c>
      <c r="L25" s="52" t="s">
        <v>60</v>
      </c>
      <c r="M25" s="52" t="s">
        <v>60</v>
      </c>
      <c r="N25" s="52" t="s">
        <v>60</v>
      </c>
      <c r="O25" s="52" t="s">
        <v>60</v>
      </c>
      <c r="P25" s="256" t="s">
        <v>60</v>
      </c>
      <c r="Q25" s="256" t="s">
        <v>60</v>
      </c>
      <c r="R25" s="256" t="s">
        <v>60</v>
      </c>
      <c r="S25" s="10" t="s">
        <v>35</v>
      </c>
      <c r="T25" s="147"/>
    </row>
    <row r="26" spans="1:20" ht="12.75" customHeight="1">
      <c r="A26" s="8"/>
      <c r="B26" s="155" t="s">
        <v>43</v>
      </c>
      <c r="C26" s="227">
        <v>5599</v>
      </c>
      <c r="D26" s="168">
        <v>4843</v>
      </c>
      <c r="E26" s="356">
        <v>5046</v>
      </c>
      <c r="F26" s="168">
        <v>5046</v>
      </c>
      <c r="G26" s="168">
        <v>5046</v>
      </c>
      <c r="H26" s="168">
        <v>5046</v>
      </c>
      <c r="I26" s="168">
        <v>5046</v>
      </c>
      <c r="J26" s="228">
        <v>5046</v>
      </c>
      <c r="K26" s="228">
        <v>6183</v>
      </c>
      <c r="L26" s="228">
        <v>6183</v>
      </c>
      <c r="M26" s="228">
        <v>6183</v>
      </c>
      <c r="N26" s="228">
        <v>6183</v>
      </c>
      <c r="O26" s="228">
        <v>6183</v>
      </c>
      <c r="P26" s="253">
        <v>6183</v>
      </c>
      <c r="Q26" s="253">
        <v>6211</v>
      </c>
      <c r="R26" s="253">
        <v>6215</v>
      </c>
      <c r="S26" s="155" t="s">
        <v>43</v>
      </c>
      <c r="T26" s="33"/>
    </row>
    <row r="27" spans="1:20" ht="12.75" customHeight="1">
      <c r="A27" s="8"/>
      <c r="B27" s="10" t="s">
        <v>53</v>
      </c>
      <c r="C27" s="51">
        <v>350</v>
      </c>
      <c r="D27" s="52">
        <v>350</v>
      </c>
      <c r="E27" s="418">
        <v>351</v>
      </c>
      <c r="F27" s="52">
        <v>351</v>
      </c>
      <c r="G27" s="52">
        <v>351</v>
      </c>
      <c r="H27" s="52">
        <v>351</v>
      </c>
      <c r="I27" s="52">
        <v>351</v>
      </c>
      <c r="J27" s="52">
        <v>351</v>
      </c>
      <c r="K27" s="52">
        <v>351</v>
      </c>
      <c r="L27" s="52">
        <v>351</v>
      </c>
      <c r="M27" s="52">
        <v>351</v>
      </c>
      <c r="N27" s="52">
        <v>351</v>
      </c>
      <c r="O27" s="52">
        <v>351</v>
      </c>
      <c r="P27" s="256">
        <v>351</v>
      </c>
      <c r="Q27" s="256">
        <v>351</v>
      </c>
      <c r="R27" s="256">
        <v>351</v>
      </c>
      <c r="S27" s="10" t="s">
        <v>53</v>
      </c>
      <c r="T27" s="147"/>
    </row>
    <row r="28" spans="1:20" ht="12.75" customHeight="1">
      <c r="A28" s="8"/>
      <c r="B28" s="71" t="s">
        <v>36</v>
      </c>
      <c r="C28" s="227"/>
      <c r="D28" s="168"/>
      <c r="E28" s="356">
        <v>3997</v>
      </c>
      <c r="F28" s="168">
        <v>3980</v>
      </c>
      <c r="G28" s="168">
        <v>3812</v>
      </c>
      <c r="H28" s="168">
        <v>3812</v>
      </c>
      <c r="I28" s="168">
        <v>3812</v>
      </c>
      <c r="J28" s="168">
        <v>3813</v>
      </c>
      <c r="K28" s="168">
        <v>3813</v>
      </c>
      <c r="L28" s="168">
        <v>3812</v>
      </c>
      <c r="M28" s="168">
        <v>3640</v>
      </c>
      <c r="N28" s="168">
        <v>3643</v>
      </c>
      <c r="O28" s="168">
        <v>3638</v>
      </c>
      <c r="P28" s="168">
        <v>3638</v>
      </c>
      <c r="Q28" s="168">
        <v>3638</v>
      </c>
      <c r="R28" s="168">
        <v>3638</v>
      </c>
      <c r="S28" s="71" t="s">
        <v>36</v>
      </c>
      <c r="T28" s="147"/>
    </row>
    <row r="29" spans="1:20" ht="12.75" customHeight="1">
      <c r="A29" s="8"/>
      <c r="B29" s="10" t="s">
        <v>54</v>
      </c>
      <c r="C29" s="51">
        <v>124</v>
      </c>
      <c r="D29" s="52">
        <v>124</v>
      </c>
      <c r="E29" s="418">
        <v>124</v>
      </c>
      <c r="F29" s="52">
        <v>124</v>
      </c>
      <c r="G29" s="52">
        <v>124</v>
      </c>
      <c r="H29" s="52">
        <v>124</v>
      </c>
      <c r="I29" s="52">
        <v>124</v>
      </c>
      <c r="J29" s="52">
        <v>124</v>
      </c>
      <c r="K29" s="52">
        <v>124</v>
      </c>
      <c r="L29" s="52">
        <v>124</v>
      </c>
      <c r="M29" s="52">
        <v>124</v>
      </c>
      <c r="N29" s="52">
        <v>124</v>
      </c>
      <c r="O29" s="52">
        <v>124</v>
      </c>
      <c r="P29" s="256">
        <v>124</v>
      </c>
      <c r="Q29" s="256">
        <v>124</v>
      </c>
      <c r="R29" s="256">
        <v>124</v>
      </c>
      <c r="S29" s="10" t="s">
        <v>54</v>
      </c>
      <c r="T29" s="147"/>
    </row>
    <row r="30" spans="1:20" ht="12.75" customHeight="1">
      <c r="A30" s="8"/>
      <c r="B30" s="71" t="s">
        <v>37</v>
      </c>
      <c r="C30" s="227"/>
      <c r="D30" s="168"/>
      <c r="E30" s="356">
        <v>1782</v>
      </c>
      <c r="F30" s="168">
        <v>1782</v>
      </c>
      <c r="G30" s="228">
        <v>1782</v>
      </c>
      <c r="H30" s="228">
        <v>1782</v>
      </c>
      <c r="I30" s="228">
        <v>1782</v>
      </c>
      <c r="J30" s="228">
        <v>1782</v>
      </c>
      <c r="K30" s="168">
        <v>1779</v>
      </c>
      <c r="L30" s="168">
        <v>1779</v>
      </c>
      <c r="M30" s="228">
        <v>1779</v>
      </c>
      <c r="N30" s="228">
        <v>1779</v>
      </c>
      <c r="O30" s="228">
        <v>1779</v>
      </c>
      <c r="P30" s="262">
        <v>1779</v>
      </c>
      <c r="Q30" s="262">
        <v>1779</v>
      </c>
      <c r="R30" s="262">
        <v>1779</v>
      </c>
      <c r="S30" s="71" t="s">
        <v>37</v>
      </c>
      <c r="T30" s="147"/>
    </row>
    <row r="31" spans="1:20" ht="12.75" customHeight="1">
      <c r="A31" s="8"/>
      <c r="B31" s="10" t="s">
        <v>39</v>
      </c>
      <c r="C31" s="51" t="s">
        <v>60</v>
      </c>
      <c r="D31" s="52" t="s">
        <v>60</v>
      </c>
      <c r="E31" s="418" t="s">
        <v>60</v>
      </c>
      <c r="F31" s="52" t="s">
        <v>60</v>
      </c>
      <c r="G31" s="52" t="s">
        <v>60</v>
      </c>
      <c r="H31" s="52" t="s">
        <v>60</v>
      </c>
      <c r="I31" s="52" t="s">
        <v>60</v>
      </c>
      <c r="J31" s="52" t="s">
        <v>60</v>
      </c>
      <c r="K31" s="52" t="s">
        <v>60</v>
      </c>
      <c r="L31" s="52" t="s">
        <v>60</v>
      </c>
      <c r="M31" s="52" t="s">
        <v>60</v>
      </c>
      <c r="N31" s="52" t="s">
        <v>60</v>
      </c>
      <c r="O31" s="52" t="s">
        <v>60</v>
      </c>
      <c r="P31" s="256" t="s">
        <v>60</v>
      </c>
      <c r="Q31" s="256" t="s">
        <v>60</v>
      </c>
      <c r="R31" s="256" t="s">
        <v>60</v>
      </c>
      <c r="S31" s="10" t="s">
        <v>39</v>
      </c>
      <c r="T31" s="147"/>
    </row>
    <row r="32" spans="1:20" ht="12.75" customHeight="1">
      <c r="A32" s="8"/>
      <c r="B32" s="71" t="s">
        <v>38</v>
      </c>
      <c r="C32" s="169"/>
      <c r="D32" s="170"/>
      <c r="E32" s="399"/>
      <c r="F32" s="168">
        <v>172</v>
      </c>
      <c r="G32" s="168">
        <v>172</v>
      </c>
      <c r="H32" s="168">
        <v>172</v>
      </c>
      <c r="I32" s="168">
        <v>172</v>
      </c>
      <c r="J32" s="168">
        <v>172</v>
      </c>
      <c r="K32" s="168">
        <v>251</v>
      </c>
      <c r="L32" s="168">
        <v>251</v>
      </c>
      <c r="M32" s="168">
        <v>251</v>
      </c>
      <c r="N32" s="168">
        <v>251</v>
      </c>
      <c r="O32" s="168">
        <v>251</v>
      </c>
      <c r="P32" s="253">
        <v>251</v>
      </c>
      <c r="Q32" s="253">
        <v>251</v>
      </c>
      <c r="R32" s="253">
        <v>251</v>
      </c>
      <c r="S32" s="71" t="s">
        <v>38</v>
      </c>
      <c r="T32" s="147"/>
    </row>
    <row r="33" spans="1:20" ht="12.75" customHeight="1">
      <c r="A33" s="8"/>
      <c r="B33" s="10" t="s">
        <v>55</v>
      </c>
      <c r="C33" s="51">
        <v>6000</v>
      </c>
      <c r="D33" s="52">
        <v>6057</v>
      </c>
      <c r="E33" s="418">
        <v>6072</v>
      </c>
      <c r="F33" s="52">
        <v>6120</v>
      </c>
      <c r="G33" s="52">
        <v>6120</v>
      </c>
      <c r="H33" s="145">
        <v>6245</v>
      </c>
      <c r="I33" s="145">
        <v>7787</v>
      </c>
      <c r="J33" s="52">
        <v>8802</v>
      </c>
      <c r="K33" s="52">
        <v>8894</v>
      </c>
      <c r="L33" s="52">
        <v>9023</v>
      </c>
      <c r="M33" s="52">
        <v>9067</v>
      </c>
      <c r="N33" s="52">
        <v>9149</v>
      </c>
      <c r="O33" s="52">
        <v>9480</v>
      </c>
      <c r="P33" s="256">
        <v>9541</v>
      </c>
      <c r="Q33" s="256">
        <v>9678</v>
      </c>
      <c r="R33" s="256">
        <v>9677</v>
      </c>
      <c r="S33" s="10" t="s">
        <v>55</v>
      </c>
      <c r="T33" s="147"/>
    </row>
    <row r="34" spans="1:20" ht="12.75" customHeight="1">
      <c r="A34" s="8"/>
      <c r="B34" s="71" t="s">
        <v>56</v>
      </c>
      <c r="C34" s="227">
        <v>390</v>
      </c>
      <c r="D34" s="168">
        <v>390</v>
      </c>
      <c r="E34" s="356">
        <v>390</v>
      </c>
      <c r="F34" s="168">
        <v>390</v>
      </c>
      <c r="G34" s="168">
        <v>390</v>
      </c>
      <c r="H34" s="168">
        <v>390</v>
      </c>
      <c r="I34" s="168">
        <v>390</v>
      </c>
      <c r="J34" s="168">
        <v>390</v>
      </c>
      <c r="K34" s="168">
        <v>390</v>
      </c>
      <c r="L34" s="168">
        <v>390</v>
      </c>
      <c r="M34" s="168">
        <v>390</v>
      </c>
      <c r="N34" s="168">
        <v>390</v>
      </c>
      <c r="O34" s="168">
        <v>390</v>
      </c>
      <c r="P34" s="253">
        <v>390</v>
      </c>
      <c r="Q34" s="253">
        <v>390</v>
      </c>
      <c r="R34" s="253">
        <v>390</v>
      </c>
      <c r="S34" s="71" t="s">
        <v>56</v>
      </c>
      <c r="T34" s="147"/>
    </row>
    <row r="35" spans="1:20" ht="12.75" customHeight="1">
      <c r="A35" s="8"/>
      <c r="B35" s="10" t="s">
        <v>44</v>
      </c>
      <c r="C35" s="51">
        <v>1631</v>
      </c>
      <c r="D35" s="52">
        <v>1631</v>
      </c>
      <c r="E35" s="418">
        <v>1631</v>
      </c>
      <c r="F35" s="52">
        <v>1153</v>
      </c>
      <c r="G35" s="52">
        <v>1153</v>
      </c>
      <c r="H35" s="52">
        <v>1153</v>
      </c>
      <c r="I35" s="52">
        <v>1153</v>
      </c>
      <c r="J35" s="52">
        <v>1153</v>
      </c>
      <c r="K35" s="52">
        <v>1153</v>
      </c>
      <c r="L35" s="52">
        <v>1153</v>
      </c>
      <c r="M35" s="52">
        <v>1065</v>
      </c>
      <c r="N35" s="52">
        <v>1065</v>
      </c>
      <c r="O35" s="52">
        <v>1065</v>
      </c>
      <c r="P35" s="256">
        <v>1065</v>
      </c>
      <c r="Q35" s="256">
        <v>1065</v>
      </c>
      <c r="R35" s="256">
        <v>1065</v>
      </c>
      <c r="S35" s="10" t="s">
        <v>44</v>
      </c>
      <c r="T35" s="147"/>
    </row>
    <row r="36" spans="1:20" ht="12.75" customHeight="1">
      <c r="A36" s="8"/>
      <c r="B36" s="68" t="s">
        <v>67</v>
      </c>
      <c r="C36" s="229"/>
      <c r="D36" s="230"/>
      <c r="E36" s="419"/>
      <c r="F36" s="230"/>
      <c r="G36" s="230"/>
      <c r="H36" s="230"/>
      <c r="I36" s="230"/>
      <c r="J36" s="230"/>
      <c r="K36" s="230"/>
      <c r="L36" s="230"/>
      <c r="M36" s="230"/>
      <c r="N36" s="230"/>
      <c r="O36" s="230"/>
      <c r="P36" s="265"/>
      <c r="Q36" s="265"/>
      <c r="R36" s="265"/>
      <c r="S36" s="68" t="s">
        <v>67</v>
      </c>
      <c r="T36" s="147"/>
    </row>
    <row r="37" spans="1:20" ht="12.75" customHeight="1">
      <c r="A37" s="8"/>
      <c r="B37" s="10" t="s">
        <v>1</v>
      </c>
      <c r="C37" s="51" t="s">
        <v>60</v>
      </c>
      <c r="D37" s="52" t="s">
        <v>60</v>
      </c>
      <c r="E37" s="418" t="s">
        <v>60</v>
      </c>
      <c r="F37" s="52" t="s">
        <v>60</v>
      </c>
      <c r="G37" s="52" t="s">
        <v>60</v>
      </c>
      <c r="H37" s="52" t="s">
        <v>60</v>
      </c>
      <c r="I37" s="52" t="s">
        <v>60</v>
      </c>
      <c r="J37" s="52" t="s">
        <v>60</v>
      </c>
      <c r="K37" s="52" t="s">
        <v>60</v>
      </c>
      <c r="L37" s="52" t="s">
        <v>60</v>
      </c>
      <c r="M37" s="52" t="s">
        <v>60</v>
      </c>
      <c r="N37" s="52" t="s">
        <v>60</v>
      </c>
      <c r="O37" s="52" t="s">
        <v>60</v>
      </c>
      <c r="P37" s="256" t="s">
        <v>60</v>
      </c>
      <c r="Q37" s="256" t="s">
        <v>60</v>
      </c>
      <c r="R37" s="256" t="s">
        <v>60</v>
      </c>
      <c r="S37" s="10" t="s">
        <v>1</v>
      </c>
      <c r="T37" s="147"/>
    </row>
    <row r="38" spans="1:20" ht="12.75" customHeight="1">
      <c r="A38" s="8"/>
      <c r="B38" s="74" t="s">
        <v>40</v>
      </c>
      <c r="C38" s="231" t="s">
        <v>60</v>
      </c>
      <c r="D38" s="232" t="s">
        <v>60</v>
      </c>
      <c r="E38" s="420" t="s">
        <v>60</v>
      </c>
      <c r="F38" s="232" t="s">
        <v>60</v>
      </c>
      <c r="G38" s="232" t="s">
        <v>60</v>
      </c>
      <c r="H38" s="232" t="s">
        <v>60</v>
      </c>
      <c r="I38" s="232" t="s">
        <v>60</v>
      </c>
      <c r="J38" s="232" t="s">
        <v>60</v>
      </c>
      <c r="K38" s="232" t="s">
        <v>60</v>
      </c>
      <c r="L38" s="81" t="s">
        <v>60</v>
      </c>
      <c r="M38" s="81" t="s">
        <v>60</v>
      </c>
      <c r="N38" s="81" t="s">
        <v>60</v>
      </c>
      <c r="O38" s="81" t="s">
        <v>60</v>
      </c>
      <c r="P38" s="248" t="s">
        <v>60</v>
      </c>
      <c r="Q38" s="248" t="s">
        <v>60</v>
      </c>
      <c r="R38" s="248" t="s">
        <v>60</v>
      </c>
      <c r="S38" s="74" t="s">
        <v>40</v>
      </c>
      <c r="T38" s="147"/>
    </row>
    <row r="39" spans="1:20" ht="12.75" customHeight="1">
      <c r="A39" s="8"/>
      <c r="B39" s="9" t="s">
        <v>26</v>
      </c>
      <c r="C39" s="51" t="s">
        <v>60</v>
      </c>
      <c r="D39" s="52" t="s">
        <v>60</v>
      </c>
      <c r="E39" s="418" t="s">
        <v>60</v>
      </c>
      <c r="F39" s="52" t="s">
        <v>60</v>
      </c>
      <c r="G39" s="52" t="s">
        <v>60</v>
      </c>
      <c r="H39" s="52" t="s">
        <v>60</v>
      </c>
      <c r="I39" s="52" t="s">
        <v>60</v>
      </c>
      <c r="J39" s="52" t="s">
        <v>60</v>
      </c>
      <c r="K39" s="52" t="s">
        <v>60</v>
      </c>
      <c r="L39" s="52" t="s">
        <v>60</v>
      </c>
      <c r="M39" s="52" t="s">
        <v>60</v>
      </c>
      <c r="N39" s="52" t="s">
        <v>60</v>
      </c>
      <c r="O39" s="52" t="s">
        <v>60</v>
      </c>
      <c r="P39" s="256" t="s">
        <v>60</v>
      </c>
      <c r="Q39" s="256" t="s">
        <v>60</v>
      </c>
      <c r="R39" s="256" t="s">
        <v>60</v>
      </c>
      <c r="S39" s="9" t="s">
        <v>26</v>
      </c>
      <c r="T39" s="147"/>
    </row>
    <row r="40" spans="1:20" ht="12.75" customHeight="1">
      <c r="A40" s="8"/>
      <c r="B40" s="71" t="s">
        <v>57</v>
      </c>
      <c r="C40" s="227" t="s">
        <v>60</v>
      </c>
      <c r="D40" s="168" t="s">
        <v>60</v>
      </c>
      <c r="E40" s="356" t="s">
        <v>60</v>
      </c>
      <c r="F40" s="168" t="s">
        <v>60</v>
      </c>
      <c r="G40" s="168" t="s">
        <v>60</v>
      </c>
      <c r="H40" s="168" t="s">
        <v>60</v>
      </c>
      <c r="I40" s="168" t="s">
        <v>60</v>
      </c>
      <c r="J40" s="168" t="s">
        <v>60</v>
      </c>
      <c r="K40" s="168" t="s">
        <v>60</v>
      </c>
      <c r="L40" s="168" t="s">
        <v>60</v>
      </c>
      <c r="M40" s="168" t="s">
        <v>60</v>
      </c>
      <c r="N40" s="168" t="s">
        <v>60</v>
      </c>
      <c r="O40" s="168" t="s">
        <v>60</v>
      </c>
      <c r="P40" s="253" t="s">
        <v>60</v>
      </c>
      <c r="Q40" s="253" t="s">
        <v>60</v>
      </c>
      <c r="R40" s="253" t="s">
        <v>60</v>
      </c>
      <c r="S40" s="71" t="s">
        <v>57</v>
      </c>
      <c r="T40" s="147"/>
    </row>
    <row r="41" spans="1:20" ht="12.75" customHeight="1">
      <c r="A41" s="8"/>
      <c r="B41" s="12" t="s">
        <v>27</v>
      </c>
      <c r="C41" s="60"/>
      <c r="D41" s="61"/>
      <c r="E41" s="421">
        <v>1217</v>
      </c>
      <c r="F41" s="61">
        <v>1208</v>
      </c>
      <c r="G41" s="61">
        <v>1214</v>
      </c>
      <c r="H41" s="61">
        <v>1214</v>
      </c>
      <c r="I41" s="61">
        <v>1236</v>
      </c>
      <c r="J41" s="61">
        <v>1244</v>
      </c>
      <c r="K41" s="61">
        <v>1244</v>
      </c>
      <c r="L41" s="61">
        <v>1244</v>
      </c>
      <c r="M41" s="61">
        <v>1244</v>
      </c>
      <c r="N41" s="61">
        <v>1244</v>
      </c>
      <c r="O41" s="61">
        <v>1239</v>
      </c>
      <c r="P41" s="337">
        <v>1240</v>
      </c>
      <c r="Q41" s="337">
        <v>1240</v>
      </c>
      <c r="R41" s="337">
        <v>1240</v>
      </c>
      <c r="S41" s="12" t="s">
        <v>27</v>
      </c>
      <c r="T41" s="147"/>
    </row>
    <row r="42" spans="2:20" ht="15" customHeight="1">
      <c r="B42" s="452" t="s">
        <v>123</v>
      </c>
      <c r="C42" s="452"/>
      <c r="D42" s="452"/>
      <c r="E42" s="452"/>
      <c r="F42" s="452"/>
      <c r="G42" s="452"/>
      <c r="H42" s="452"/>
      <c r="I42" s="452"/>
      <c r="J42" s="452"/>
      <c r="K42" s="452"/>
      <c r="L42" s="452"/>
      <c r="M42" s="452"/>
      <c r="N42" s="452"/>
      <c r="O42" s="452"/>
      <c r="P42" s="452"/>
      <c r="Q42" s="452"/>
      <c r="R42" s="452"/>
      <c r="S42" s="452"/>
      <c r="T42" s="6"/>
    </row>
    <row r="43" spans="2:19" ht="12.75" customHeight="1">
      <c r="B43" s="489" t="s">
        <v>145</v>
      </c>
      <c r="C43" s="489"/>
      <c r="D43" s="489"/>
      <c r="E43" s="489"/>
      <c r="F43" s="489"/>
      <c r="G43" s="489"/>
      <c r="H43" s="489"/>
      <c r="I43" s="489"/>
      <c r="J43" s="489"/>
      <c r="K43" s="489"/>
      <c r="L43" s="489"/>
      <c r="M43" s="489"/>
      <c r="N43" s="489"/>
      <c r="O43" s="489"/>
      <c r="P43" s="489"/>
      <c r="Q43" s="374"/>
      <c r="R43" s="374"/>
      <c r="S43" s="305"/>
    </row>
    <row r="44" spans="2:19" ht="12.75" customHeight="1">
      <c r="B44" s="488" t="s">
        <v>146</v>
      </c>
      <c r="C44" s="488"/>
      <c r="D44" s="488"/>
      <c r="E44" s="488"/>
      <c r="F44" s="488"/>
      <c r="G44" s="488"/>
      <c r="H44" s="488"/>
      <c r="I44" s="488"/>
      <c r="J44" s="488"/>
      <c r="K44" s="488"/>
      <c r="L44" s="488"/>
      <c r="M44" s="488"/>
      <c r="N44" s="488"/>
      <c r="O44" s="488"/>
      <c r="P44" s="488"/>
      <c r="Q44" s="488"/>
      <c r="R44" s="488"/>
      <c r="S44" s="488"/>
    </row>
    <row r="45" spans="2:19" ht="12.75" customHeight="1">
      <c r="B45" s="376" t="s">
        <v>148</v>
      </c>
      <c r="C45" s="47"/>
      <c r="D45" s="374"/>
      <c r="E45" s="374"/>
      <c r="F45" s="374"/>
      <c r="G45" s="374"/>
      <c r="H45" s="374"/>
      <c r="I45" s="374"/>
      <c r="J45" s="374"/>
      <c r="K45" s="374"/>
      <c r="L45" s="374"/>
      <c r="M45" s="374"/>
      <c r="N45" s="374"/>
      <c r="O45" s="374"/>
      <c r="P45" s="305"/>
      <c r="Q45" s="305"/>
      <c r="R45" s="305"/>
      <c r="S45" s="305"/>
    </row>
    <row r="46" spans="2:19" ht="12.75" customHeight="1">
      <c r="B46" s="376" t="s">
        <v>149</v>
      </c>
      <c r="C46" s="47"/>
      <c r="D46" s="47"/>
      <c r="E46" s="47"/>
      <c r="F46" s="47"/>
      <c r="G46" s="47"/>
      <c r="H46" s="47"/>
      <c r="I46" s="47"/>
      <c r="J46" s="47"/>
      <c r="K46" s="47"/>
      <c r="L46" s="47"/>
      <c r="M46" s="305"/>
      <c r="N46" s="305"/>
      <c r="O46" s="305"/>
      <c r="P46" s="305"/>
      <c r="Q46" s="305"/>
      <c r="R46" s="305"/>
      <c r="S46" s="305"/>
    </row>
    <row r="47" spans="2:19" ht="12.75" customHeight="1">
      <c r="B47" s="375" t="s">
        <v>147</v>
      </c>
      <c r="D47" s="47"/>
      <c r="E47" s="47"/>
      <c r="F47" s="47"/>
      <c r="G47" s="47"/>
      <c r="H47" s="47"/>
      <c r="I47" s="47"/>
      <c r="J47" s="47"/>
      <c r="K47" s="47"/>
      <c r="L47" s="47"/>
      <c r="M47" s="305"/>
      <c r="N47" s="305"/>
      <c r="O47" s="305"/>
      <c r="P47" s="305"/>
      <c r="Q47" s="305"/>
      <c r="R47" s="305"/>
      <c r="S47" s="305"/>
    </row>
    <row r="48" ht="12.75">
      <c r="D48" s="374"/>
    </row>
  </sheetData>
  <mergeCells count="6">
    <mergeCell ref="B44:S44"/>
    <mergeCell ref="B1:C1"/>
    <mergeCell ref="B43:P43"/>
    <mergeCell ref="B2:S2"/>
    <mergeCell ref="B3:S3"/>
    <mergeCell ref="B42:S42"/>
  </mergeCells>
  <printOptions horizontalCentered="1"/>
  <pageMargins left="0.6692913385826772" right="0.6692913385826772" top="0.5118110236220472" bottom="0.2755905511811024" header="0" footer="0"/>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codeName="Sheet70">
    <pageSetUpPr fitToPage="1"/>
  </sheetPr>
  <dimension ref="A1:X46"/>
  <sheetViews>
    <sheetView workbookViewId="0" topLeftCell="A1">
      <selection activeCell="Z7" sqref="Z7"/>
    </sheetView>
  </sheetViews>
  <sheetFormatPr defaultColWidth="9.140625" defaultRowHeight="12.75"/>
  <cols>
    <col min="1" max="1" width="2.7109375" style="0" customWidth="1"/>
    <col min="2" max="2" width="4.00390625" style="0" customWidth="1"/>
    <col min="3" max="4" width="6.7109375" style="0" hidden="1" customWidth="1"/>
    <col min="5" max="5" width="6.7109375" style="0" customWidth="1"/>
    <col min="6" max="9" width="5.7109375" style="0" hidden="1" customWidth="1"/>
    <col min="10" max="10" width="6.7109375" style="0" customWidth="1"/>
    <col min="11" max="14" width="5.7109375" style="0" customWidth="1"/>
    <col min="15" max="19" width="6.7109375" style="0" customWidth="1"/>
    <col min="20" max="22" width="7.28125" style="0" customWidth="1"/>
    <col min="23" max="23" width="4.00390625" style="0" customWidth="1"/>
    <col min="24" max="24" width="5.7109375" style="0" customWidth="1"/>
  </cols>
  <sheetData>
    <row r="1" spans="1:23" ht="14.25" customHeight="1">
      <c r="A1" s="1"/>
      <c r="B1" s="450"/>
      <c r="C1" s="450"/>
      <c r="D1" s="32"/>
      <c r="E1" s="28"/>
      <c r="F1" s="28"/>
      <c r="G1" s="28"/>
      <c r="H1" s="28"/>
      <c r="I1" s="28"/>
      <c r="J1" s="28"/>
      <c r="K1" s="28"/>
      <c r="L1" s="28"/>
      <c r="M1" s="28"/>
      <c r="N1" s="28"/>
      <c r="O1" s="28"/>
      <c r="W1" s="18" t="s">
        <v>69</v>
      </c>
    </row>
    <row r="2" spans="1:23" ht="30" customHeight="1">
      <c r="A2" s="1"/>
      <c r="B2" s="451" t="s">
        <v>24</v>
      </c>
      <c r="C2" s="451"/>
      <c r="D2" s="451"/>
      <c r="E2" s="451"/>
      <c r="F2" s="451"/>
      <c r="G2" s="451"/>
      <c r="H2" s="451"/>
      <c r="I2" s="451"/>
      <c r="J2" s="451"/>
      <c r="K2" s="451"/>
      <c r="L2" s="451"/>
      <c r="M2" s="451"/>
      <c r="N2" s="451"/>
      <c r="O2" s="451"/>
      <c r="P2" s="451"/>
      <c r="Q2" s="451"/>
      <c r="R2" s="451"/>
      <c r="S2" s="451"/>
      <c r="T2" s="451"/>
      <c r="U2" s="451"/>
      <c r="V2" s="451"/>
      <c r="W2" s="451"/>
    </row>
    <row r="3" spans="1:23" ht="15" customHeight="1">
      <c r="A3" s="1"/>
      <c r="B3" s="487" t="s">
        <v>25</v>
      </c>
      <c r="C3" s="487"/>
      <c r="D3" s="487"/>
      <c r="E3" s="487"/>
      <c r="F3" s="487"/>
      <c r="G3" s="487"/>
      <c r="H3" s="487"/>
      <c r="I3" s="487"/>
      <c r="J3" s="487"/>
      <c r="K3" s="487"/>
      <c r="L3" s="487"/>
      <c r="M3" s="487"/>
      <c r="N3" s="487"/>
      <c r="O3" s="487"/>
      <c r="P3" s="487"/>
      <c r="Q3" s="487"/>
      <c r="R3" s="487"/>
      <c r="S3" s="487"/>
      <c r="T3" s="487"/>
      <c r="U3" s="487"/>
      <c r="V3" s="487"/>
      <c r="W3" s="487"/>
    </row>
    <row r="4" spans="2:22" ht="12.75">
      <c r="B4" s="3"/>
      <c r="C4" s="41"/>
      <c r="D4" s="42"/>
      <c r="E4" s="43"/>
      <c r="F4" s="43"/>
      <c r="G4" s="43"/>
      <c r="H4" s="43"/>
      <c r="I4" s="43"/>
      <c r="J4" s="44"/>
      <c r="K4" s="44"/>
      <c r="L4" s="44"/>
      <c r="M4" s="44"/>
      <c r="N4" s="44"/>
      <c r="O4" s="44"/>
      <c r="V4" s="338" t="s">
        <v>5</v>
      </c>
    </row>
    <row r="5" spans="2:24" ht="15" customHeight="1">
      <c r="B5" s="392"/>
      <c r="C5" s="379">
        <v>1970</v>
      </c>
      <c r="D5" s="379">
        <v>1980</v>
      </c>
      <c r="E5" s="379">
        <v>1990</v>
      </c>
      <c r="F5" s="66">
        <v>1991</v>
      </c>
      <c r="G5" s="66">
        <v>1992</v>
      </c>
      <c r="H5" s="66">
        <v>1993</v>
      </c>
      <c r="I5" s="66">
        <v>1994</v>
      </c>
      <c r="J5" s="66">
        <v>1995</v>
      </c>
      <c r="K5" s="66">
        <v>1996</v>
      </c>
      <c r="L5" s="66">
        <v>1997</v>
      </c>
      <c r="M5" s="66">
        <v>1998</v>
      </c>
      <c r="N5" s="66">
        <v>1999</v>
      </c>
      <c r="O5" s="66">
        <v>2000</v>
      </c>
      <c r="P5" s="66">
        <v>2001</v>
      </c>
      <c r="Q5" s="66">
        <v>2002</v>
      </c>
      <c r="R5" s="66">
        <v>2003</v>
      </c>
      <c r="S5" s="66">
        <v>2004</v>
      </c>
      <c r="T5" s="66">
        <v>2005</v>
      </c>
      <c r="U5" s="377">
        <v>2006</v>
      </c>
      <c r="V5" s="335">
        <v>2007</v>
      </c>
      <c r="W5" s="7"/>
      <c r="X5" s="7"/>
    </row>
    <row r="6" spans="2:24" ht="12.75" customHeight="1">
      <c r="B6" s="68" t="s">
        <v>80</v>
      </c>
      <c r="C6" s="380"/>
      <c r="D6" s="380"/>
      <c r="E6" s="380"/>
      <c r="F6" s="79"/>
      <c r="G6" s="79"/>
      <c r="H6" s="79"/>
      <c r="I6" s="146"/>
      <c r="J6" s="146"/>
      <c r="K6" s="146"/>
      <c r="L6" s="146"/>
      <c r="M6" s="146"/>
      <c r="N6" s="146">
        <f aca="true" t="shared" si="0" ref="N6:S6">SUM(N9:N35)</f>
        <v>32842</v>
      </c>
      <c r="O6" s="146">
        <f t="shared" si="0"/>
        <v>32867</v>
      </c>
      <c r="P6" s="146">
        <f t="shared" si="0"/>
        <v>33303</v>
      </c>
      <c r="Q6" s="146">
        <f t="shared" si="0"/>
        <v>33303</v>
      </c>
      <c r="R6" s="146">
        <f t="shared" si="0"/>
        <v>33362</v>
      </c>
      <c r="S6" s="146">
        <f t="shared" si="0"/>
        <v>33519</v>
      </c>
      <c r="T6" s="306">
        <f>SUM(T9:T35)</f>
        <v>33573</v>
      </c>
      <c r="U6" s="306">
        <f>SUM(U9:U35)</f>
        <v>33589</v>
      </c>
      <c r="V6" s="277">
        <f>SUM(V9:V35)</f>
        <v>33675</v>
      </c>
      <c r="W6" s="328" t="s">
        <v>80</v>
      </c>
      <c r="X6" s="7"/>
    </row>
    <row r="7" spans="1:24" ht="12.75" customHeight="1">
      <c r="A7" s="8"/>
      <c r="B7" s="71" t="s">
        <v>45</v>
      </c>
      <c r="C7" s="381">
        <f aca="true" t="shared" si="1" ref="C7:T7">SUM(C9,C12:C13,C15:C19,C23,C26:C27,C29,C33:C35)</f>
        <v>11970</v>
      </c>
      <c r="D7" s="390">
        <f t="shared" si="1"/>
        <v>17825</v>
      </c>
      <c r="E7" s="390">
        <f t="shared" si="1"/>
        <v>19125</v>
      </c>
      <c r="F7" s="80">
        <f t="shared" si="1"/>
        <v>19940</v>
      </c>
      <c r="G7" s="80">
        <f t="shared" si="1"/>
        <v>20593</v>
      </c>
      <c r="H7" s="80">
        <f t="shared" si="1"/>
        <v>20803</v>
      </c>
      <c r="I7" s="304">
        <f t="shared" si="1"/>
        <v>19855</v>
      </c>
      <c r="J7" s="304">
        <f t="shared" si="1"/>
        <v>20631</v>
      </c>
      <c r="K7" s="304">
        <f t="shared" si="1"/>
        <v>20618</v>
      </c>
      <c r="L7" s="304">
        <f t="shared" si="1"/>
        <v>21917</v>
      </c>
      <c r="M7" s="304">
        <f t="shared" si="1"/>
        <v>22057</v>
      </c>
      <c r="N7" s="304">
        <f t="shared" si="1"/>
        <v>22067</v>
      </c>
      <c r="O7" s="304">
        <f t="shared" si="1"/>
        <v>22162</v>
      </c>
      <c r="P7" s="304">
        <f t="shared" si="1"/>
        <v>22587</v>
      </c>
      <c r="Q7" s="304">
        <f t="shared" si="1"/>
        <v>22586</v>
      </c>
      <c r="R7" s="304">
        <f t="shared" si="1"/>
        <v>22638</v>
      </c>
      <c r="S7" s="304">
        <f t="shared" si="1"/>
        <v>22810</v>
      </c>
      <c r="T7" s="307">
        <f t="shared" si="1"/>
        <v>22770</v>
      </c>
      <c r="U7" s="307">
        <f>SUM(U9,U12:U13,U15:U19,U23,U26:U27,U29,U33:U35)</f>
        <v>22786</v>
      </c>
      <c r="V7" s="278">
        <f>SUM(V9,V12:V13,V15:V19,V23,V26:V27,V29,V33:V35)</f>
        <v>22872</v>
      </c>
      <c r="W7" s="329" t="s">
        <v>45</v>
      </c>
      <c r="X7" s="40"/>
    </row>
    <row r="8" spans="1:24" ht="12.75" customHeight="1">
      <c r="A8" s="8"/>
      <c r="B8" s="74" t="s">
        <v>103</v>
      </c>
      <c r="C8" s="382"/>
      <c r="D8" s="382"/>
      <c r="E8" s="382"/>
      <c r="F8" s="81"/>
      <c r="G8" s="81"/>
      <c r="H8" s="81"/>
      <c r="I8" s="81"/>
      <c r="J8" s="81"/>
      <c r="K8" s="81"/>
      <c r="L8" s="81"/>
      <c r="M8" s="81"/>
      <c r="N8" s="303">
        <f aca="true" t="shared" si="2" ref="N8:S8">SUM(N10,N11,N14,N20,N21,N22,N24,N25,N28,N30,N31,N32)</f>
        <v>10775</v>
      </c>
      <c r="O8" s="303">
        <f t="shared" si="2"/>
        <v>10705</v>
      </c>
      <c r="P8" s="303">
        <f t="shared" si="2"/>
        <v>10716</v>
      </c>
      <c r="Q8" s="303">
        <f t="shared" si="2"/>
        <v>10717</v>
      </c>
      <c r="R8" s="303">
        <f t="shared" si="2"/>
        <v>10724</v>
      </c>
      <c r="S8" s="303">
        <f t="shared" si="2"/>
        <v>10709</v>
      </c>
      <c r="T8" s="308">
        <f>SUM(T10,T11,T14,T20,T21,T22,T24,T25,T28,T30,T31,T32)</f>
        <v>10803</v>
      </c>
      <c r="U8" s="308">
        <f>SUM(U10,U11,U14,U20,U21,U22,U24,U25,U28,U30,U31,U32)</f>
        <v>10803</v>
      </c>
      <c r="V8" s="279">
        <f>SUM(V10,V11,V14,V20,V21,V22,V24,V25,V28,V30,V31,V32)</f>
        <v>10803</v>
      </c>
      <c r="W8" s="330" t="s">
        <v>103</v>
      </c>
      <c r="X8" s="40"/>
    </row>
    <row r="9" spans="1:24" ht="12.75" customHeight="1">
      <c r="A9" s="8"/>
      <c r="B9" s="9" t="s">
        <v>46</v>
      </c>
      <c r="C9" s="383">
        <v>52</v>
      </c>
      <c r="D9" s="383">
        <v>458</v>
      </c>
      <c r="E9" s="383">
        <v>301</v>
      </c>
      <c r="F9" s="52">
        <v>294</v>
      </c>
      <c r="G9" s="52">
        <v>294</v>
      </c>
      <c r="H9" s="52">
        <v>294</v>
      </c>
      <c r="I9" s="144">
        <v>294</v>
      </c>
      <c r="J9" s="144">
        <v>294</v>
      </c>
      <c r="K9" s="144">
        <v>294</v>
      </c>
      <c r="L9" s="144">
        <v>294</v>
      </c>
      <c r="M9" s="144">
        <v>294</v>
      </c>
      <c r="N9" s="144">
        <v>294</v>
      </c>
      <c r="O9" s="144">
        <v>294</v>
      </c>
      <c r="P9" s="144">
        <v>294</v>
      </c>
      <c r="Q9" s="144">
        <v>294</v>
      </c>
      <c r="R9" s="144">
        <v>294</v>
      </c>
      <c r="S9" s="144">
        <v>294</v>
      </c>
      <c r="T9" s="336">
        <v>294</v>
      </c>
      <c r="U9" s="336">
        <v>294</v>
      </c>
      <c r="V9" s="258">
        <v>294</v>
      </c>
      <c r="W9" s="331" t="s">
        <v>46</v>
      </c>
      <c r="X9" s="129"/>
    </row>
    <row r="10" spans="1:24" ht="12.75" customHeight="1">
      <c r="A10" s="8"/>
      <c r="B10" s="155" t="s">
        <v>28</v>
      </c>
      <c r="C10" s="384" t="s">
        <v>58</v>
      </c>
      <c r="D10" s="384" t="s">
        <v>58</v>
      </c>
      <c r="E10" s="384">
        <v>578</v>
      </c>
      <c r="F10" s="168">
        <v>578</v>
      </c>
      <c r="G10" s="168">
        <v>578</v>
      </c>
      <c r="H10" s="168">
        <v>578</v>
      </c>
      <c r="I10" s="168">
        <v>578</v>
      </c>
      <c r="J10" s="168">
        <v>578</v>
      </c>
      <c r="K10" s="168">
        <v>578</v>
      </c>
      <c r="L10" s="168">
        <v>578</v>
      </c>
      <c r="M10" s="168">
        <v>578</v>
      </c>
      <c r="N10" s="168">
        <v>578</v>
      </c>
      <c r="O10" s="168">
        <v>578</v>
      </c>
      <c r="P10" s="168">
        <v>578</v>
      </c>
      <c r="Q10" s="168">
        <v>578</v>
      </c>
      <c r="R10" s="168">
        <v>578</v>
      </c>
      <c r="S10" s="168">
        <v>578</v>
      </c>
      <c r="T10" s="253">
        <v>578</v>
      </c>
      <c r="U10" s="253">
        <v>578</v>
      </c>
      <c r="V10" s="254">
        <v>578</v>
      </c>
      <c r="W10" s="333" t="s">
        <v>28</v>
      </c>
      <c r="X10" s="21"/>
    </row>
    <row r="11" spans="1:24" ht="12.75" customHeight="1">
      <c r="A11" s="8"/>
      <c r="B11" s="10" t="s">
        <v>30</v>
      </c>
      <c r="C11" s="383"/>
      <c r="D11" s="383"/>
      <c r="E11" s="383"/>
      <c r="F11" s="52"/>
      <c r="G11" s="52"/>
      <c r="H11" s="52">
        <v>568</v>
      </c>
      <c r="I11" s="52">
        <v>568</v>
      </c>
      <c r="J11" s="52">
        <v>568</v>
      </c>
      <c r="K11" s="52">
        <v>747</v>
      </c>
      <c r="L11" s="52">
        <v>747</v>
      </c>
      <c r="M11" s="52">
        <v>747</v>
      </c>
      <c r="N11" s="52">
        <v>747</v>
      </c>
      <c r="O11" s="52">
        <v>675</v>
      </c>
      <c r="P11" s="52">
        <v>675</v>
      </c>
      <c r="Q11" s="52">
        <v>675</v>
      </c>
      <c r="R11" s="52">
        <v>675</v>
      </c>
      <c r="S11" s="52">
        <v>675</v>
      </c>
      <c r="T11" s="256">
        <v>675</v>
      </c>
      <c r="U11" s="256">
        <v>675</v>
      </c>
      <c r="V11" s="257">
        <v>675</v>
      </c>
      <c r="W11" s="332" t="s">
        <v>30</v>
      </c>
      <c r="X11" s="21"/>
    </row>
    <row r="12" spans="1:24" ht="12.75" customHeight="1">
      <c r="A12" s="8"/>
      <c r="B12" s="71" t="s">
        <v>41</v>
      </c>
      <c r="C12" s="385" t="s">
        <v>60</v>
      </c>
      <c r="D12" s="384">
        <v>77</v>
      </c>
      <c r="E12" s="384">
        <v>444</v>
      </c>
      <c r="F12" s="168">
        <v>444</v>
      </c>
      <c r="G12" s="168">
        <v>409</v>
      </c>
      <c r="H12" s="168">
        <v>336</v>
      </c>
      <c r="I12" s="168">
        <v>336</v>
      </c>
      <c r="J12" s="168">
        <v>330</v>
      </c>
      <c r="K12" s="168">
        <v>330</v>
      </c>
      <c r="L12" s="168">
        <v>330</v>
      </c>
      <c r="M12" s="168">
        <v>330</v>
      </c>
      <c r="N12" s="168">
        <v>330</v>
      </c>
      <c r="O12" s="168">
        <v>330</v>
      </c>
      <c r="P12" s="168">
        <v>330</v>
      </c>
      <c r="Q12" s="168">
        <v>330</v>
      </c>
      <c r="R12" s="168">
        <v>330</v>
      </c>
      <c r="S12" s="168">
        <v>330</v>
      </c>
      <c r="T12" s="253">
        <v>330</v>
      </c>
      <c r="U12" s="253">
        <v>330</v>
      </c>
      <c r="V12" s="254">
        <v>330</v>
      </c>
      <c r="W12" s="329" t="s">
        <v>41</v>
      </c>
      <c r="X12" s="21"/>
    </row>
    <row r="13" spans="1:24" ht="12.75" customHeight="1">
      <c r="A13" s="8"/>
      <c r="B13" s="10" t="s">
        <v>47</v>
      </c>
      <c r="C13" s="386">
        <v>2879</v>
      </c>
      <c r="D13" s="383">
        <v>2880</v>
      </c>
      <c r="E13" s="383">
        <v>3038</v>
      </c>
      <c r="F13" s="52">
        <v>3318</v>
      </c>
      <c r="G13" s="52">
        <v>3318</v>
      </c>
      <c r="H13" s="52">
        <v>3318</v>
      </c>
      <c r="I13" s="313">
        <v>2460</v>
      </c>
      <c r="J13" s="52">
        <v>2460</v>
      </c>
      <c r="K13" s="52">
        <v>2460</v>
      </c>
      <c r="L13" s="52">
        <v>2460</v>
      </c>
      <c r="M13" s="52">
        <v>2370</v>
      </c>
      <c r="N13" s="52">
        <v>2370</v>
      </c>
      <c r="O13" s="52">
        <v>2370</v>
      </c>
      <c r="P13" s="52">
        <v>2370</v>
      </c>
      <c r="Q13" s="52">
        <v>2370</v>
      </c>
      <c r="R13" s="52">
        <v>2370</v>
      </c>
      <c r="S13" s="52">
        <v>2370</v>
      </c>
      <c r="T13" s="256">
        <v>2370</v>
      </c>
      <c r="U13" s="256">
        <v>2370</v>
      </c>
      <c r="V13" s="257">
        <v>2370</v>
      </c>
      <c r="W13" s="332" t="s">
        <v>47</v>
      </c>
      <c r="X13" s="21"/>
    </row>
    <row r="14" spans="1:24" ht="12.75" customHeight="1">
      <c r="A14" s="8"/>
      <c r="B14" s="71" t="s">
        <v>31</v>
      </c>
      <c r="C14" s="384" t="s">
        <v>60</v>
      </c>
      <c r="D14" s="384" t="s">
        <v>60</v>
      </c>
      <c r="E14" s="384" t="s">
        <v>60</v>
      </c>
      <c r="F14" s="168" t="s">
        <v>60</v>
      </c>
      <c r="G14" s="168" t="s">
        <v>60</v>
      </c>
      <c r="H14" s="168" t="s">
        <v>60</v>
      </c>
      <c r="I14" s="168" t="s">
        <v>60</v>
      </c>
      <c r="J14" s="168" t="s">
        <v>60</v>
      </c>
      <c r="K14" s="168" t="s">
        <v>60</v>
      </c>
      <c r="L14" s="168" t="s">
        <v>60</v>
      </c>
      <c r="M14" s="168" t="s">
        <v>60</v>
      </c>
      <c r="N14" s="168" t="s">
        <v>60</v>
      </c>
      <c r="O14" s="168" t="s">
        <v>60</v>
      </c>
      <c r="P14" s="168" t="s">
        <v>60</v>
      </c>
      <c r="Q14" s="168" t="s">
        <v>60</v>
      </c>
      <c r="R14" s="168" t="s">
        <v>60</v>
      </c>
      <c r="S14" s="168" t="s">
        <v>60</v>
      </c>
      <c r="T14" s="253" t="s">
        <v>60</v>
      </c>
      <c r="U14" s="253" t="s">
        <v>60</v>
      </c>
      <c r="V14" s="254" t="s">
        <v>60</v>
      </c>
      <c r="W14" s="329" t="s">
        <v>31</v>
      </c>
      <c r="X14" s="21"/>
    </row>
    <row r="15" spans="1:24" ht="12.75" customHeight="1">
      <c r="A15" s="8"/>
      <c r="B15" s="10" t="s">
        <v>50</v>
      </c>
      <c r="C15" s="383" t="s">
        <v>60</v>
      </c>
      <c r="D15" s="383" t="s">
        <v>60</v>
      </c>
      <c r="E15" s="383" t="s">
        <v>60</v>
      </c>
      <c r="F15" s="52" t="s">
        <v>60</v>
      </c>
      <c r="G15" s="52" t="s">
        <v>60</v>
      </c>
      <c r="H15" s="52" t="s">
        <v>60</v>
      </c>
      <c r="I15" s="52" t="s">
        <v>60</v>
      </c>
      <c r="J15" s="52" t="s">
        <v>60</v>
      </c>
      <c r="K15" s="52" t="s">
        <v>60</v>
      </c>
      <c r="L15" s="52" t="s">
        <v>60</v>
      </c>
      <c r="M15" s="52" t="s">
        <v>60</v>
      </c>
      <c r="N15" s="52" t="s">
        <v>60</v>
      </c>
      <c r="O15" s="52" t="s">
        <v>60</v>
      </c>
      <c r="P15" s="52" t="s">
        <v>60</v>
      </c>
      <c r="Q15" s="52" t="s">
        <v>60</v>
      </c>
      <c r="R15" s="52" t="s">
        <v>60</v>
      </c>
      <c r="S15" s="52" t="s">
        <v>60</v>
      </c>
      <c r="T15" s="256" t="s">
        <v>60</v>
      </c>
      <c r="U15" s="256" t="s">
        <v>60</v>
      </c>
      <c r="V15" s="257" t="s">
        <v>60</v>
      </c>
      <c r="W15" s="332" t="s">
        <v>50</v>
      </c>
      <c r="X15" s="21"/>
    </row>
    <row r="16" spans="1:24" ht="12.75" customHeight="1">
      <c r="A16" s="8"/>
      <c r="B16" s="71" t="s">
        <v>42</v>
      </c>
      <c r="C16" s="384" t="s">
        <v>60</v>
      </c>
      <c r="D16" s="384" t="s">
        <v>60</v>
      </c>
      <c r="E16" s="384" t="s">
        <v>60</v>
      </c>
      <c r="F16" s="168" t="s">
        <v>60</v>
      </c>
      <c r="G16" s="168" t="s">
        <v>60</v>
      </c>
      <c r="H16" s="168" t="s">
        <v>60</v>
      </c>
      <c r="I16" s="168" t="s">
        <v>60</v>
      </c>
      <c r="J16" s="168" t="s">
        <v>60</v>
      </c>
      <c r="K16" s="168" t="s">
        <v>60</v>
      </c>
      <c r="L16" s="168" t="s">
        <v>60</v>
      </c>
      <c r="M16" s="168" t="s">
        <v>60</v>
      </c>
      <c r="N16" s="168" t="s">
        <v>60</v>
      </c>
      <c r="O16" s="168" t="s">
        <v>60</v>
      </c>
      <c r="P16" s="168" t="s">
        <v>60</v>
      </c>
      <c r="Q16" s="168">
        <v>70</v>
      </c>
      <c r="R16" s="168">
        <v>70</v>
      </c>
      <c r="S16" s="168">
        <v>122</v>
      </c>
      <c r="T16" s="253">
        <v>122</v>
      </c>
      <c r="U16" s="253">
        <v>122</v>
      </c>
      <c r="V16" s="254">
        <v>122</v>
      </c>
      <c r="W16" s="329" t="s">
        <v>42</v>
      </c>
      <c r="X16" s="21"/>
    </row>
    <row r="17" spans="1:24" ht="12.75" customHeight="1">
      <c r="A17" s="8"/>
      <c r="B17" s="10" t="s">
        <v>48</v>
      </c>
      <c r="C17" s="383">
        <v>930</v>
      </c>
      <c r="D17" s="383">
        <v>1753</v>
      </c>
      <c r="E17" s="383">
        <v>2678</v>
      </c>
      <c r="F17" s="52">
        <v>3097</v>
      </c>
      <c r="G17" s="52">
        <v>3536</v>
      </c>
      <c r="H17" s="52">
        <v>3536</v>
      </c>
      <c r="I17" s="52">
        <v>3536</v>
      </c>
      <c r="J17" s="52">
        <v>3691</v>
      </c>
      <c r="K17" s="52">
        <v>3691</v>
      </c>
      <c r="L17" s="52">
        <v>3691</v>
      </c>
      <c r="M17" s="52">
        <v>3691</v>
      </c>
      <c r="N17" s="52">
        <v>3698</v>
      </c>
      <c r="O17" s="52">
        <v>3780</v>
      </c>
      <c r="P17" s="52">
        <v>3779</v>
      </c>
      <c r="Q17" s="52">
        <v>3784</v>
      </c>
      <c r="R17" s="52">
        <v>3784</v>
      </c>
      <c r="S17" s="52">
        <v>3831</v>
      </c>
      <c r="T17" s="256">
        <v>3833</v>
      </c>
      <c r="U17" s="256">
        <v>3841</v>
      </c>
      <c r="V17" s="257">
        <v>3904</v>
      </c>
      <c r="W17" s="332" t="s">
        <v>48</v>
      </c>
      <c r="X17" s="21"/>
    </row>
    <row r="18" spans="1:24" ht="12.75" customHeight="1">
      <c r="A18" s="8"/>
      <c r="B18" s="71" t="s">
        <v>49</v>
      </c>
      <c r="C18" s="384">
        <v>3609</v>
      </c>
      <c r="D18" s="384">
        <v>5254</v>
      </c>
      <c r="E18" s="384">
        <v>4948</v>
      </c>
      <c r="F18" s="168">
        <v>4871</v>
      </c>
      <c r="G18" s="168">
        <v>4871</v>
      </c>
      <c r="H18" s="168">
        <v>4830</v>
      </c>
      <c r="I18" s="168">
        <v>4830</v>
      </c>
      <c r="J18" s="168">
        <v>4983</v>
      </c>
      <c r="K18" s="168">
        <v>4983</v>
      </c>
      <c r="L18" s="168">
        <v>5746</v>
      </c>
      <c r="M18" s="168">
        <v>5746</v>
      </c>
      <c r="N18" s="168">
        <v>5746</v>
      </c>
      <c r="O18" s="168">
        <v>5746</v>
      </c>
      <c r="P18" s="168">
        <v>5746</v>
      </c>
      <c r="Q18" s="168">
        <v>5746</v>
      </c>
      <c r="R18" s="168">
        <v>5746</v>
      </c>
      <c r="S18" s="168">
        <v>5746</v>
      </c>
      <c r="T18" s="262">
        <v>5746</v>
      </c>
      <c r="U18" s="262">
        <v>5746</v>
      </c>
      <c r="V18" s="263">
        <v>5746</v>
      </c>
      <c r="W18" s="329" t="s">
        <v>49</v>
      </c>
      <c r="X18" s="21"/>
    </row>
    <row r="19" spans="1:24" ht="12.75" customHeight="1">
      <c r="A19" s="8"/>
      <c r="B19" s="10" t="s">
        <v>51</v>
      </c>
      <c r="C19" s="383">
        <v>1939</v>
      </c>
      <c r="D19" s="383">
        <v>3069</v>
      </c>
      <c r="E19" s="383">
        <v>4086</v>
      </c>
      <c r="F19" s="52">
        <v>4098</v>
      </c>
      <c r="G19" s="52">
        <v>4235</v>
      </c>
      <c r="H19" s="52">
        <v>4235</v>
      </c>
      <c r="I19" s="52">
        <v>4235</v>
      </c>
      <c r="J19" s="52">
        <v>4235</v>
      </c>
      <c r="K19" s="52">
        <v>4233</v>
      </c>
      <c r="L19" s="52">
        <v>4145</v>
      </c>
      <c r="M19" s="52">
        <v>4331</v>
      </c>
      <c r="N19" s="52">
        <v>4364</v>
      </c>
      <c r="O19" s="52">
        <v>4346</v>
      </c>
      <c r="P19" s="52">
        <v>4358</v>
      </c>
      <c r="Q19" s="52">
        <v>4283</v>
      </c>
      <c r="R19" s="52">
        <v>4377</v>
      </c>
      <c r="S19" s="52">
        <v>4370</v>
      </c>
      <c r="T19" s="256">
        <v>4328</v>
      </c>
      <c r="U19" s="256">
        <v>4336</v>
      </c>
      <c r="V19" s="257">
        <v>4359</v>
      </c>
      <c r="W19" s="332" t="s">
        <v>51</v>
      </c>
      <c r="X19" s="21"/>
    </row>
    <row r="20" spans="1:24" ht="12.75" customHeight="1">
      <c r="A20" s="8"/>
      <c r="B20" s="71" t="s">
        <v>29</v>
      </c>
      <c r="C20" s="384" t="s">
        <v>60</v>
      </c>
      <c r="D20" s="384" t="s">
        <v>60</v>
      </c>
      <c r="E20" s="384" t="s">
        <v>60</v>
      </c>
      <c r="F20" s="168" t="s">
        <v>60</v>
      </c>
      <c r="G20" s="168" t="s">
        <v>60</v>
      </c>
      <c r="H20" s="168" t="s">
        <v>60</v>
      </c>
      <c r="I20" s="168" t="s">
        <v>60</v>
      </c>
      <c r="J20" s="168" t="s">
        <v>60</v>
      </c>
      <c r="K20" s="168" t="s">
        <v>60</v>
      </c>
      <c r="L20" s="168" t="s">
        <v>60</v>
      </c>
      <c r="M20" s="168" t="s">
        <v>60</v>
      </c>
      <c r="N20" s="168" t="s">
        <v>60</v>
      </c>
      <c r="O20" s="168" t="s">
        <v>60</v>
      </c>
      <c r="P20" s="168" t="s">
        <v>60</v>
      </c>
      <c r="Q20" s="168" t="s">
        <v>60</v>
      </c>
      <c r="R20" s="168" t="s">
        <v>60</v>
      </c>
      <c r="S20" s="168" t="s">
        <v>60</v>
      </c>
      <c r="T20" s="253" t="s">
        <v>60</v>
      </c>
      <c r="U20" s="253" t="s">
        <v>60</v>
      </c>
      <c r="V20" s="254" t="s">
        <v>60</v>
      </c>
      <c r="W20" s="329" t="s">
        <v>29</v>
      </c>
      <c r="X20" s="21"/>
    </row>
    <row r="21" spans="1:24" ht="12.75" customHeight="1">
      <c r="A21" s="8"/>
      <c r="B21" s="10" t="s">
        <v>33</v>
      </c>
      <c r="C21" s="383" t="s">
        <v>58</v>
      </c>
      <c r="D21" s="383" t="s">
        <v>58</v>
      </c>
      <c r="E21" s="383">
        <v>766</v>
      </c>
      <c r="F21" s="52">
        <v>766</v>
      </c>
      <c r="G21" s="52">
        <v>766</v>
      </c>
      <c r="H21" s="52">
        <v>755</v>
      </c>
      <c r="I21" s="52">
        <v>766</v>
      </c>
      <c r="J21" s="52">
        <v>766</v>
      </c>
      <c r="K21" s="52">
        <v>766</v>
      </c>
      <c r="L21" s="52">
        <v>766</v>
      </c>
      <c r="M21" s="52">
        <v>766</v>
      </c>
      <c r="N21" s="52">
        <v>766</v>
      </c>
      <c r="O21" s="52">
        <v>766</v>
      </c>
      <c r="P21" s="52">
        <v>766</v>
      </c>
      <c r="Q21" s="52">
        <v>766</v>
      </c>
      <c r="R21" s="52">
        <f>437+329</f>
        <v>766</v>
      </c>
      <c r="S21" s="52">
        <f>437+329</f>
        <v>766</v>
      </c>
      <c r="T21" s="256">
        <f>443+417</f>
        <v>860</v>
      </c>
      <c r="U21" s="256">
        <f>443+417</f>
        <v>860</v>
      </c>
      <c r="V21" s="257">
        <f>443+417</f>
        <v>860</v>
      </c>
      <c r="W21" s="332" t="s">
        <v>33</v>
      </c>
      <c r="X21" s="21"/>
    </row>
    <row r="22" spans="1:24" ht="12.75" customHeight="1">
      <c r="A22" s="8"/>
      <c r="B22" s="71" t="s">
        <v>34</v>
      </c>
      <c r="C22" s="384" t="s">
        <v>58</v>
      </c>
      <c r="D22" s="384" t="s">
        <v>58</v>
      </c>
      <c r="E22" s="384" t="s">
        <v>58</v>
      </c>
      <c r="F22" s="168"/>
      <c r="G22" s="168">
        <v>313</v>
      </c>
      <c r="H22" s="168">
        <v>313</v>
      </c>
      <c r="I22" s="168">
        <v>400</v>
      </c>
      <c r="J22" s="168">
        <v>400</v>
      </c>
      <c r="K22" s="168">
        <v>399</v>
      </c>
      <c r="L22" s="168">
        <v>399</v>
      </c>
      <c r="M22" s="168">
        <v>399</v>
      </c>
      <c r="N22" s="168">
        <v>500</v>
      </c>
      <c r="O22" s="168">
        <v>500</v>
      </c>
      <c r="P22" s="168">
        <v>500</v>
      </c>
      <c r="Q22" s="168">
        <v>500</v>
      </c>
      <c r="R22" s="168">
        <v>500</v>
      </c>
      <c r="S22" s="168">
        <v>500</v>
      </c>
      <c r="T22" s="253">
        <v>500</v>
      </c>
      <c r="U22" s="253">
        <v>500</v>
      </c>
      <c r="V22" s="254">
        <v>500</v>
      </c>
      <c r="W22" s="329" t="s">
        <v>34</v>
      </c>
      <c r="X22" s="21"/>
    </row>
    <row r="23" spans="1:24" ht="12.75" customHeight="1">
      <c r="A23" s="8"/>
      <c r="B23" s="10" t="s">
        <v>52</v>
      </c>
      <c r="C23" s="383" t="s">
        <v>60</v>
      </c>
      <c r="D23" s="383" t="s">
        <v>60</v>
      </c>
      <c r="E23" s="383" t="s">
        <v>60</v>
      </c>
      <c r="F23" s="52" t="s">
        <v>60</v>
      </c>
      <c r="G23" s="52" t="s">
        <v>60</v>
      </c>
      <c r="H23" s="52" t="s">
        <v>60</v>
      </c>
      <c r="I23" s="52" t="s">
        <v>60</v>
      </c>
      <c r="J23" s="52" t="s">
        <v>60</v>
      </c>
      <c r="K23" s="52" t="s">
        <v>60</v>
      </c>
      <c r="L23" s="52" t="s">
        <v>60</v>
      </c>
      <c r="M23" s="52" t="s">
        <v>60</v>
      </c>
      <c r="N23" s="52" t="s">
        <v>60</v>
      </c>
      <c r="O23" s="52" t="s">
        <v>60</v>
      </c>
      <c r="P23" s="52" t="s">
        <v>60</v>
      </c>
      <c r="Q23" s="52" t="s">
        <v>60</v>
      </c>
      <c r="R23" s="52" t="s">
        <v>60</v>
      </c>
      <c r="S23" s="52" t="s">
        <v>60</v>
      </c>
      <c r="T23" s="256" t="s">
        <v>60</v>
      </c>
      <c r="U23" s="256" t="s">
        <v>60</v>
      </c>
      <c r="V23" s="257" t="s">
        <v>60</v>
      </c>
      <c r="W23" s="332" t="s">
        <v>52</v>
      </c>
      <c r="X23" s="21"/>
    </row>
    <row r="24" spans="1:24" ht="12.75" customHeight="1">
      <c r="A24" s="8"/>
      <c r="B24" s="71" t="s">
        <v>32</v>
      </c>
      <c r="C24" s="384" t="s">
        <v>58</v>
      </c>
      <c r="D24" s="384">
        <v>1067</v>
      </c>
      <c r="E24" s="384"/>
      <c r="F24" s="168"/>
      <c r="G24" s="168"/>
      <c r="H24" s="168"/>
      <c r="I24" s="168"/>
      <c r="J24" s="168"/>
      <c r="K24" s="168"/>
      <c r="L24" s="168"/>
      <c r="M24" s="168"/>
      <c r="N24" s="168">
        <v>2041</v>
      </c>
      <c r="O24" s="168">
        <v>2043</v>
      </c>
      <c r="P24" s="168">
        <v>2047</v>
      </c>
      <c r="Q24" s="168">
        <v>2047</v>
      </c>
      <c r="R24" s="168">
        <v>2047</v>
      </c>
      <c r="S24" s="168">
        <v>2047</v>
      </c>
      <c r="T24" s="262">
        <v>2047</v>
      </c>
      <c r="U24" s="262">
        <v>2047</v>
      </c>
      <c r="V24" s="263">
        <v>2047</v>
      </c>
      <c r="W24" s="329" t="s">
        <v>32</v>
      </c>
      <c r="X24" s="21"/>
    </row>
    <row r="25" spans="1:24" ht="12.75" customHeight="1">
      <c r="A25" s="8"/>
      <c r="B25" s="10" t="s">
        <v>35</v>
      </c>
      <c r="C25" s="383" t="s">
        <v>60</v>
      </c>
      <c r="D25" s="383" t="s">
        <v>60</v>
      </c>
      <c r="E25" s="383" t="s">
        <v>60</v>
      </c>
      <c r="F25" s="52" t="s">
        <v>60</v>
      </c>
      <c r="G25" s="52" t="s">
        <v>60</v>
      </c>
      <c r="H25" s="52" t="s">
        <v>60</v>
      </c>
      <c r="I25" s="52" t="s">
        <v>60</v>
      </c>
      <c r="J25" s="52" t="s">
        <v>60</v>
      </c>
      <c r="K25" s="52" t="s">
        <v>60</v>
      </c>
      <c r="L25" s="52" t="s">
        <v>60</v>
      </c>
      <c r="M25" s="52" t="s">
        <v>60</v>
      </c>
      <c r="N25" s="52" t="s">
        <v>60</v>
      </c>
      <c r="O25" s="52" t="s">
        <v>60</v>
      </c>
      <c r="P25" s="52" t="s">
        <v>60</v>
      </c>
      <c r="Q25" s="52" t="s">
        <v>60</v>
      </c>
      <c r="R25" s="52" t="s">
        <v>60</v>
      </c>
      <c r="S25" s="52" t="s">
        <v>60</v>
      </c>
      <c r="T25" s="256" t="s">
        <v>60</v>
      </c>
      <c r="U25" s="256" t="s">
        <v>60</v>
      </c>
      <c r="V25" s="257" t="s">
        <v>60</v>
      </c>
      <c r="W25" s="332" t="s">
        <v>35</v>
      </c>
      <c r="X25" s="21"/>
    </row>
    <row r="26" spans="1:24" ht="12.75" customHeight="1">
      <c r="A26" s="8"/>
      <c r="B26" s="155" t="s">
        <v>43</v>
      </c>
      <c r="C26" s="384">
        <v>323</v>
      </c>
      <c r="D26" s="384">
        <v>391</v>
      </c>
      <c r="E26" s="384">
        <v>391</v>
      </c>
      <c r="F26" s="168">
        <v>391</v>
      </c>
      <c r="G26" s="168">
        <v>391</v>
      </c>
      <c r="H26" s="168">
        <v>391</v>
      </c>
      <c r="I26" s="168">
        <v>391</v>
      </c>
      <c r="J26" s="168">
        <v>391</v>
      </c>
      <c r="K26" s="168">
        <v>391</v>
      </c>
      <c r="L26" s="168">
        <v>391</v>
      </c>
      <c r="M26" s="168">
        <v>418</v>
      </c>
      <c r="N26" s="168">
        <v>418</v>
      </c>
      <c r="O26" s="228">
        <v>418</v>
      </c>
      <c r="P26" s="228">
        <v>418</v>
      </c>
      <c r="Q26" s="228">
        <v>418</v>
      </c>
      <c r="R26" s="228">
        <v>418</v>
      </c>
      <c r="S26" s="228">
        <v>418</v>
      </c>
      <c r="T26" s="262">
        <v>418</v>
      </c>
      <c r="U26" s="262">
        <v>418</v>
      </c>
      <c r="V26" s="263">
        <v>418</v>
      </c>
      <c r="W26" s="333" t="s">
        <v>43</v>
      </c>
      <c r="X26" s="129"/>
    </row>
    <row r="27" spans="1:24" ht="12.75" customHeight="1">
      <c r="A27" s="8"/>
      <c r="B27" s="10" t="s">
        <v>53</v>
      </c>
      <c r="C27" s="383">
        <v>604</v>
      </c>
      <c r="D27" s="383">
        <v>777</v>
      </c>
      <c r="E27" s="383">
        <v>777</v>
      </c>
      <c r="F27" s="52">
        <v>777</v>
      </c>
      <c r="G27" s="52">
        <v>777</v>
      </c>
      <c r="H27" s="52">
        <v>777</v>
      </c>
      <c r="I27" s="52">
        <v>777</v>
      </c>
      <c r="J27" s="52">
        <v>777</v>
      </c>
      <c r="K27" s="52">
        <v>777</v>
      </c>
      <c r="L27" s="52">
        <v>777</v>
      </c>
      <c r="M27" s="52">
        <v>777</v>
      </c>
      <c r="N27" s="52">
        <v>777</v>
      </c>
      <c r="O27" s="52">
        <v>777</v>
      </c>
      <c r="P27" s="52">
        <v>777</v>
      </c>
      <c r="Q27" s="52">
        <v>777</v>
      </c>
      <c r="R27" s="52">
        <v>777</v>
      </c>
      <c r="S27" s="52">
        <v>777</v>
      </c>
      <c r="T27" s="256">
        <v>777</v>
      </c>
      <c r="U27" s="256">
        <v>777</v>
      </c>
      <c r="V27" s="257">
        <v>777</v>
      </c>
      <c r="W27" s="332" t="s">
        <v>53</v>
      </c>
      <c r="X27" s="21"/>
    </row>
    <row r="28" spans="1:24" ht="12.75" customHeight="1">
      <c r="A28" s="8"/>
      <c r="B28" s="71" t="s">
        <v>36</v>
      </c>
      <c r="C28" s="384" t="s">
        <v>58</v>
      </c>
      <c r="D28" s="384">
        <v>1975</v>
      </c>
      <c r="E28" s="384">
        <v>2039</v>
      </c>
      <c r="F28" s="168">
        <v>2040</v>
      </c>
      <c r="G28" s="168">
        <v>2192</v>
      </c>
      <c r="H28" s="168">
        <v>2192</v>
      </c>
      <c r="I28" s="168">
        <v>2278</v>
      </c>
      <c r="J28" s="168">
        <v>2278</v>
      </c>
      <c r="K28" s="168">
        <v>2278</v>
      </c>
      <c r="L28" s="168">
        <v>2278</v>
      </c>
      <c r="M28" s="168">
        <v>2278</v>
      </c>
      <c r="N28" s="168">
        <v>2278</v>
      </c>
      <c r="O28" s="168">
        <v>2278</v>
      </c>
      <c r="P28" s="168">
        <v>2285</v>
      </c>
      <c r="Q28" s="168">
        <v>2286</v>
      </c>
      <c r="R28" s="168">
        <v>2293</v>
      </c>
      <c r="S28" s="168">
        <v>2278</v>
      </c>
      <c r="T28" s="253">
        <v>2278</v>
      </c>
      <c r="U28" s="253">
        <v>2278</v>
      </c>
      <c r="V28" s="254">
        <v>2278</v>
      </c>
      <c r="W28" s="329" t="s">
        <v>36</v>
      </c>
      <c r="X28" s="21"/>
    </row>
    <row r="29" spans="1:24" ht="12.75" customHeight="1">
      <c r="A29" s="8"/>
      <c r="B29" s="10" t="s">
        <v>54</v>
      </c>
      <c r="C29" s="383" t="s">
        <v>60</v>
      </c>
      <c r="D29" s="383" t="s">
        <v>60</v>
      </c>
      <c r="E29" s="383" t="s">
        <v>60</v>
      </c>
      <c r="F29" s="52" t="s">
        <v>60</v>
      </c>
      <c r="G29" s="52" t="s">
        <v>60</v>
      </c>
      <c r="H29" s="52" t="s">
        <v>60</v>
      </c>
      <c r="I29" s="52" t="s">
        <v>60</v>
      </c>
      <c r="J29" s="52" t="s">
        <v>60</v>
      </c>
      <c r="K29" s="52" t="s">
        <v>60</v>
      </c>
      <c r="L29" s="52">
        <v>147</v>
      </c>
      <c r="M29" s="52">
        <v>147</v>
      </c>
      <c r="N29" s="52">
        <v>147</v>
      </c>
      <c r="O29" s="52">
        <v>147</v>
      </c>
      <c r="P29" s="52">
        <v>147</v>
      </c>
      <c r="Q29" s="52">
        <v>147</v>
      </c>
      <c r="R29" s="52">
        <v>147</v>
      </c>
      <c r="S29" s="52">
        <v>147</v>
      </c>
      <c r="T29" s="256">
        <v>147</v>
      </c>
      <c r="U29" s="256">
        <v>147</v>
      </c>
      <c r="V29" s="257">
        <v>147</v>
      </c>
      <c r="W29" s="332" t="s">
        <v>54</v>
      </c>
      <c r="X29" s="21"/>
    </row>
    <row r="30" spans="1:24" ht="12.75" customHeight="1">
      <c r="A30" s="8"/>
      <c r="B30" s="71" t="s">
        <v>37</v>
      </c>
      <c r="C30" s="384" t="s">
        <v>58</v>
      </c>
      <c r="D30" s="384" t="s">
        <v>58</v>
      </c>
      <c r="E30" s="384">
        <v>3694</v>
      </c>
      <c r="F30" s="168"/>
      <c r="G30" s="168"/>
      <c r="H30" s="168"/>
      <c r="I30" s="168"/>
      <c r="J30" s="168"/>
      <c r="K30" s="228"/>
      <c r="L30" s="228"/>
      <c r="M30" s="228"/>
      <c r="N30" s="228">
        <v>3350</v>
      </c>
      <c r="O30" s="228">
        <v>3350</v>
      </c>
      <c r="P30" s="228">
        <v>3350</v>
      </c>
      <c r="Q30" s="228">
        <v>3350</v>
      </c>
      <c r="R30" s="228">
        <v>3350</v>
      </c>
      <c r="S30" s="228">
        <v>3350</v>
      </c>
      <c r="T30" s="262">
        <v>3350</v>
      </c>
      <c r="U30" s="262">
        <v>3350</v>
      </c>
      <c r="V30" s="263">
        <v>3350</v>
      </c>
      <c r="W30" s="329" t="s">
        <v>37</v>
      </c>
      <c r="X30" s="21"/>
    </row>
    <row r="31" spans="1:24" ht="12.75" customHeight="1">
      <c r="A31" s="8"/>
      <c r="B31" s="10" t="s">
        <v>39</v>
      </c>
      <c r="C31" s="383" t="s">
        <v>60</v>
      </c>
      <c r="D31" s="383" t="s">
        <v>60</v>
      </c>
      <c r="E31" s="383" t="s">
        <v>60</v>
      </c>
      <c r="F31" s="52" t="s">
        <v>60</v>
      </c>
      <c r="G31" s="52" t="s">
        <v>60</v>
      </c>
      <c r="H31" s="52" t="s">
        <v>60</v>
      </c>
      <c r="I31" s="52" t="s">
        <v>60</v>
      </c>
      <c r="J31" s="52" t="s">
        <v>60</v>
      </c>
      <c r="K31" s="52" t="s">
        <v>60</v>
      </c>
      <c r="L31" s="52" t="s">
        <v>60</v>
      </c>
      <c r="M31" s="52" t="s">
        <v>60</v>
      </c>
      <c r="N31" s="52" t="s">
        <v>60</v>
      </c>
      <c r="O31" s="52" t="s">
        <v>60</v>
      </c>
      <c r="P31" s="52" t="s">
        <v>60</v>
      </c>
      <c r="Q31" s="52" t="s">
        <v>60</v>
      </c>
      <c r="R31" s="52" t="s">
        <v>60</v>
      </c>
      <c r="S31" s="52" t="s">
        <v>60</v>
      </c>
      <c r="T31" s="256" t="s">
        <v>60</v>
      </c>
      <c r="U31" s="256" t="s">
        <v>60</v>
      </c>
      <c r="V31" s="257" t="s">
        <v>60</v>
      </c>
      <c r="W31" s="332" t="s">
        <v>39</v>
      </c>
      <c r="X31" s="21"/>
    </row>
    <row r="32" spans="1:24" ht="12.75" customHeight="1">
      <c r="A32" s="8"/>
      <c r="B32" s="71" t="s">
        <v>38</v>
      </c>
      <c r="C32" s="384"/>
      <c r="D32" s="384"/>
      <c r="E32" s="384"/>
      <c r="F32" s="168"/>
      <c r="G32" s="168"/>
      <c r="H32" s="168">
        <v>515</v>
      </c>
      <c r="I32" s="168">
        <v>515</v>
      </c>
      <c r="J32" s="168">
        <v>515</v>
      </c>
      <c r="K32" s="168">
        <v>515</v>
      </c>
      <c r="L32" s="168">
        <v>515</v>
      </c>
      <c r="M32" s="168">
        <v>515</v>
      </c>
      <c r="N32" s="168">
        <v>515</v>
      </c>
      <c r="O32" s="168">
        <v>515</v>
      </c>
      <c r="P32" s="168">
        <v>515</v>
      </c>
      <c r="Q32" s="168">
        <v>515</v>
      </c>
      <c r="R32" s="168">
        <v>515</v>
      </c>
      <c r="S32" s="168">
        <v>515</v>
      </c>
      <c r="T32" s="253">
        <v>515</v>
      </c>
      <c r="U32" s="253">
        <v>515</v>
      </c>
      <c r="V32" s="254">
        <v>515</v>
      </c>
      <c r="W32" s="329" t="s">
        <v>38</v>
      </c>
      <c r="X32" s="21"/>
    </row>
    <row r="33" spans="1:24" ht="12.75" customHeight="1">
      <c r="A33" s="8"/>
      <c r="B33" s="10" t="s">
        <v>55</v>
      </c>
      <c r="C33" s="383" t="s">
        <v>60</v>
      </c>
      <c r="D33" s="383" t="s">
        <v>60</v>
      </c>
      <c r="E33" s="383" t="s">
        <v>60</v>
      </c>
      <c r="F33" s="52" t="s">
        <v>60</v>
      </c>
      <c r="G33" s="52" t="s">
        <v>60</v>
      </c>
      <c r="H33" s="52" t="s">
        <v>60</v>
      </c>
      <c r="I33" s="52" t="s">
        <v>60</v>
      </c>
      <c r="J33" s="52" t="s">
        <v>60</v>
      </c>
      <c r="K33" s="52" t="s">
        <v>60</v>
      </c>
      <c r="L33" s="52" t="s">
        <v>60</v>
      </c>
      <c r="M33" s="52" t="s">
        <v>60</v>
      </c>
      <c r="N33" s="52" t="s">
        <v>60</v>
      </c>
      <c r="O33" s="52" t="s">
        <v>60</v>
      </c>
      <c r="P33" s="52" t="s">
        <v>60</v>
      </c>
      <c r="Q33" s="52" t="s">
        <v>60</v>
      </c>
      <c r="R33" s="52" t="s">
        <v>60</v>
      </c>
      <c r="S33" s="52" t="s">
        <v>60</v>
      </c>
      <c r="T33" s="256" t="s">
        <v>60</v>
      </c>
      <c r="U33" s="256" t="s">
        <v>60</v>
      </c>
      <c r="V33" s="257" t="s">
        <v>60</v>
      </c>
      <c r="W33" s="332" t="s">
        <v>55</v>
      </c>
      <c r="X33" s="21"/>
    </row>
    <row r="34" spans="1:24" ht="12.75" customHeight="1">
      <c r="A34" s="8"/>
      <c r="B34" s="71" t="s">
        <v>56</v>
      </c>
      <c r="C34" s="384" t="s">
        <v>60</v>
      </c>
      <c r="D34" s="384" t="s">
        <v>60</v>
      </c>
      <c r="E34" s="384" t="s">
        <v>60</v>
      </c>
      <c r="F34" s="168" t="s">
        <v>60</v>
      </c>
      <c r="G34" s="168" t="s">
        <v>60</v>
      </c>
      <c r="H34" s="168" t="s">
        <v>60</v>
      </c>
      <c r="I34" s="168" t="s">
        <v>60</v>
      </c>
      <c r="J34" s="168" t="s">
        <v>60</v>
      </c>
      <c r="K34" s="168" t="s">
        <v>60</v>
      </c>
      <c r="L34" s="168" t="s">
        <v>60</v>
      </c>
      <c r="M34" s="168" t="s">
        <v>60</v>
      </c>
      <c r="N34" s="168" t="s">
        <v>60</v>
      </c>
      <c r="O34" s="168" t="s">
        <v>60</v>
      </c>
      <c r="P34" s="168" t="s">
        <v>60</v>
      </c>
      <c r="Q34" s="168" t="s">
        <v>60</v>
      </c>
      <c r="R34" s="168" t="s">
        <v>60</v>
      </c>
      <c r="S34" s="168" t="s">
        <v>60</v>
      </c>
      <c r="T34" s="253" t="s">
        <v>60</v>
      </c>
      <c r="U34" s="253" t="s">
        <v>60</v>
      </c>
      <c r="V34" s="254" t="s">
        <v>60</v>
      </c>
      <c r="W34" s="329" t="s">
        <v>56</v>
      </c>
      <c r="X34" s="21"/>
    </row>
    <row r="35" spans="1:24" ht="12.75" customHeight="1">
      <c r="A35" s="8"/>
      <c r="B35" s="10" t="s">
        <v>44</v>
      </c>
      <c r="C35" s="383">
        <v>1634</v>
      </c>
      <c r="D35" s="383">
        <v>3166</v>
      </c>
      <c r="E35" s="383">
        <v>2462</v>
      </c>
      <c r="F35" s="52">
        <v>2650</v>
      </c>
      <c r="G35" s="52">
        <v>2762</v>
      </c>
      <c r="H35" s="52">
        <v>3086</v>
      </c>
      <c r="I35" s="52">
        <v>2996</v>
      </c>
      <c r="J35" s="52">
        <v>3470</v>
      </c>
      <c r="K35" s="52">
        <v>3459</v>
      </c>
      <c r="L35" s="52">
        <v>3936</v>
      </c>
      <c r="M35" s="52">
        <v>3953</v>
      </c>
      <c r="N35" s="52">
        <v>3923</v>
      </c>
      <c r="O35" s="52">
        <v>3954</v>
      </c>
      <c r="P35" s="52">
        <v>4368</v>
      </c>
      <c r="Q35" s="52">
        <v>4367</v>
      </c>
      <c r="R35" s="52">
        <v>4325</v>
      </c>
      <c r="S35" s="52">
        <v>4405</v>
      </c>
      <c r="T35" s="256">
        <v>4405</v>
      </c>
      <c r="U35" s="256">
        <v>4405</v>
      </c>
      <c r="V35" s="257">
        <v>4405</v>
      </c>
      <c r="W35" s="332" t="s">
        <v>44</v>
      </c>
      <c r="X35" s="21"/>
    </row>
    <row r="36" spans="1:24" ht="12.75" customHeight="1">
      <c r="A36" s="8"/>
      <c r="B36" s="68" t="s">
        <v>67</v>
      </c>
      <c r="C36" s="387"/>
      <c r="D36" s="387"/>
      <c r="E36" s="387">
        <v>865</v>
      </c>
      <c r="F36" s="230"/>
      <c r="G36" s="230"/>
      <c r="H36" s="230"/>
      <c r="I36" s="230"/>
      <c r="J36" s="230">
        <v>601</v>
      </c>
      <c r="K36" s="230">
        <v>601</v>
      </c>
      <c r="L36" s="230">
        <v>601</v>
      </c>
      <c r="M36" s="230">
        <v>601</v>
      </c>
      <c r="N36" s="230">
        <v>601</v>
      </c>
      <c r="O36" s="230">
        <v>601</v>
      </c>
      <c r="P36" s="230">
        <v>601</v>
      </c>
      <c r="Q36" s="230">
        <v>601</v>
      </c>
      <c r="R36" s="230">
        <v>601</v>
      </c>
      <c r="S36" s="230">
        <v>601</v>
      </c>
      <c r="T36" s="265">
        <v>610</v>
      </c>
      <c r="U36" s="265">
        <v>610</v>
      </c>
      <c r="V36" s="266">
        <v>610</v>
      </c>
      <c r="W36" s="328" t="s">
        <v>67</v>
      </c>
      <c r="X36" s="21"/>
    </row>
    <row r="37" spans="1:24" ht="12.75" customHeight="1">
      <c r="A37" s="8"/>
      <c r="B37" s="10" t="s">
        <v>1</v>
      </c>
      <c r="C37" s="383"/>
      <c r="D37" s="383"/>
      <c r="E37" s="383"/>
      <c r="F37" s="52"/>
      <c r="G37" s="52"/>
      <c r="H37" s="52"/>
      <c r="I37" s="52"/>
      <c r="J37" s="52"/>
      <c r="K37" s="52"/>
      <c r="L37" s="52"/>
      <c r="M37" s="52"/>
      <c r="N37" s="52"/>
      <c r="O37" s="52"/>
      <c r="P37" s="52"/>
      <c r="Q37" s="52">
        <v>144</v>
      </c>
      <c r="R37" s="52">
        <v>144</v>
      </c>
      <c r="S37" s="52">
        <v>144</v>
      </c>
      <c r="T37" s="256">
        <v>144</v>
      </c>
      <c r="U37" s="256">
        <v>144</v>
      </c>
      <c r="V37" s="257">
        <v>144</v>
      </c>
      <c r="W37" s="332" t="s">
        <v>1</v>
      </c>
      <c r="X37" s="21"/>
    </row>
    <row r="38" spans="1:24" ht="12.75" customHeight="1">
      <c r="A38" s="8"/>
      <c r="B38" s="74" t="s">
        <v>40</v>
      </c>
      <c r="C38" s="388" t="s">
        <v>58</v>
      </c>
      <c r="D38" s="388" t="s">
        <v>58</v>
      </c>
      <c r="E38" s="388" t="s">
        <v>58</v>
      </c>
      <c r="F38" s="232"/>
      <c r="G38" s="232"/>
      <c r="H38" s="232"/>
      <c r="I38" s="232"/>
      <c r="J38" s="232"/>
      <c r="K38" s="232"/>
      <c r="L38" s="232"/>
      <c r="M38" s="232"/>
      <c r="N38" s="232"/>
      <c r="O38" s="232"/>
      <c r="P38" s="232"/>
      <c r="Q38" s="232">
        <v>3065</v>
      </c>
      <c r="R38" s="232">
        <v>3065</v>
      </c>
      <c r="S38" s="232">
        <v>3065</v>
      </c>
      <c r="T38" s="268">
        <v>3065</v>
      </c>
      <c r="U38" s="268">
        <v>3065</v>
      </c>
      <c r="V38" s="269">
        <v>3080</v>
      </c>
      <c r="W38" s="330" t="s">
        <v>40</v>
      </c>
      <c r="X38" s="21"/>
    </row>
    <row r="39" spans="1:24" ht="12.75" customHeight="1">
      <c r="A39" s="8"/>
      <c r="B39" s="10" t="s">
        <v>26</v>
      </c>
      <c r="C39" s="383" t="s">
        <v>60</v>
      </c>
      <c r="D39" s="383" t="s">
        <v>60</v>
      </c>
      <c r="E39" s="383" t="s">
        <v>60</v>
      </c>
      <c r="F39" s="52"/>
      <c r="G39" s="52"/>
      <c r="H39" s="52" t="s">
        <v>60</v>
      </c>
      <c r="I39" s="52" t="s">
        <v>60</v>
      </c>
      <c r="J39" s="52" t="s">
        <v>60</v>
      </c>
      <c r="K39" s="52" t="s">
        <v>60</v>
      </c>
      <c r="L39" s="52" t="s">
        <v>60</v>
      </c>
      <c r="M39" s="52" t="s">
        <v>60</v>
      </c>
      <c r="N39" s="52" t="s">
        <v>60</v>
      </c>
      <c r="O39" s="52" t="s">
        <v>60</v>
      </c>
      <c r="P39" s="52" t="s">
        <v>60</v>
      </c>
      <c r="Q39" s="52" t="s">
        <v>60</v>
      </c>
      <c r="R39" s="52" t="s">
        <v>60</v>
      </c>
      <c r="S39" s="52" t="s">
        <v>60</v>
      </c>
      <c r="T39" s="256" t="s">
        <v>60</v>
      </c>
      <c r="U39" s="256" t="s">
        <v>60</v>
      </c>
      <c r="V39" s="257" t="s">
        <v>60</v>
      </c>
      <c r="W39" s="332" t="s">
        <v>26</v>
      </c>
      <c r="X39" s="21"/>
    </row>
    <row r="40" spans="1:24" ht="12.75" customHeight="1">
      <c r="A40" s="8"/>
      <c r="B40" s="71" t="s">
        <v>57</v>
      </c>
      <c r="C40" s="384" t="s">
        <v>58</v>
      </c>
      <c r="D40" s="384" t="s">
        <v>58</v>
      </c>
      <c r="E40" s="384">
        <v>521</v>
      </c>
      <c r="F40" s="168"/>
      <c r="G40" s="168"/>
      <c r="H40" s="168"/>
      <c r="I40" s="168"/>
      <c r="J40" s="168"/>
      <c r="K40" s="168"/>
      <c r="L40" s="168"/>
      <c r="M40" s="168"/>
      <c r="N40" s="168"/>
      <c r="O40" s="228"/>
      <c r="P40" s="228"/>
      <c r="Q40" s="228"/>
      <c r="R40" s="228"/>
      <c r="S40" s="228"/>
      <c r="T40" s="253">
        <v>1189</v>
      </c>
      <c r="U40" s="262">
        <v>1189</v>
      </c>
      <c r="V40" s="263">
        <v>1189</v>
      </c>
      <c r="W40" s="329" t="s">
        <v>57</v>
      </c>
      <c r="X40" s="129"/>
    </row>
    <row r="41" spans="1:24" ht="12.75" customHeight="1">
      <c r="A41" s="8"/>
      <c r="B41" s="12" t="s">
        <v>27</v>
      </c>
      <c r="C41" s="389" t="s">
        <v>58</v>
      </c>
      <c r="D41" s="389" t="s">
        <v>58</v>
      </c>
      <c r="E41" s="389">
        <v>239</v>
      </c>
      <c r="F41" s="61"/>
      <c r="G41" s="61"/>
      <c r="H41" s="61"/>
      <c r="I41" s="61"/>
      <c r="J41" s="61"/>
      <c r="K41" s="61"/>
      <c r="L41" s="61"/>
      <c r="M41" s="61"/>
      <c r="N41" s="61"/>
      <c r="O41" s="61">
        <v>108</v>
      </c>
      <c r="P41" s="61">
        <v>108</v>
      </c>
      <c r="Q41" s="61">
        <v>108</v>
      </c>
      <c r="R41" s="61">
        <v>108</v>
      </c>
      <c r="S41" s="61">
        <v>108</v>
      </c>
      <c r="T41" s="271">
        <v>108</v>
      </c>
      <c r="U41" s="271">
        <v>108</v>
      </c>
      <c r="V41" s="272">
        <v>108</v>
      </c>
      <c r="W41" s="334" t="s">
        <v>27</v>
      </c>
      <c r="X41" s="21"/>
    </row>
    <row r="42" spans="2:23" ht="15" customHeight="1">
      <c r="B42" s="471" t="s">
        <v>123</v>
      </c>
      <c r="C42" s="471"/>
      <c r="D42" s="471"/>
      <c r="E42" s="471"/>
      <c r="F42" s="471"/>
      <c r="G42" s="471"/>
      <c r="H42" s="471"/>
      <c r="I42" s="471"/>
      <c r="J42" s="471"/>
      <c r="K42" s="471"/>
      <c r="L42" s="471"/>
      <c r="M42" s="471"/>
      <c r="N42" s="471"/>
      <c r="O42" s="471"/>
      <c r="P42" s="471"/>
      <c r="Q42" s="471"/>
      <c r="R42" s="471"/>
      <c r="S42" s="471"/>
      <c r="T42" s="490"/>
      <c r="U42" s="490"/>
      <c r="V42" s="490"/>
      <c r="W42" s="490"/>
    </row>
    <row r="43" spans="2:23" ht="12.75" customHeight="1">
      <c r="B43" s="471" t="s">
        <v>104</v>
      </c>
      <c r="C43" s="471"/>
      <c r="D43" s="471"/>
      <c r="E43" s="471"/>
      <c r="F43" s="471"/>
      <c r="G43" s="471"/>
      <c r="H43" s="471"/>
      <c r="I43" s="471"/>
      <c r="J43" s="471"/>
      <c r="K43" s="471"/>
      <c r="L43" s="471"/>
      <c r="M43" s="471"/>
      <c r="N43" s="471"/>
      <c r="O43" s="471"/>
      <c r="P43" s="471"/>
      <c r="Q43" s="22"/>
      <c r="R43" s="17"/>
      <c r="S43" s="17"/>
      <c r="T43" s="17"/>
      <c r="U43" s="17"/>
      <c r="V43" s="17"/>
      <c r="W43" s="17"/>
    </row>
    <row r="44" spans="2:23" ht="12.75" customHeight="1">
      <c r="B44" s="2" t="s">
        <v>136</v>
      </c>
      <c r="C44" s="13"/>
      <c r="D44" s="13"/>
      <c r="E44" s="13"/>
      <c r="F44" s="13"/>
      <c r="G44" s="13"/>
      <c r="H44" s="13"/>
      <c r="I44" s="13"/>
      <c r="J44" s="13"/>
      <c r="K44" s="13"/>
      <c r="L44" s="13"/>
      <c r="M44" s="13"/>
      <c r="N44" s="13"/>
      <c r="O44" s="13"/>
      <c r="P44" s="13"/>
      <c r="Q44" s="13"/>
      <c r="R44" s="13"/>
      <c r="S44" s="13"/>
      <c r="T44" s="13"/>
      <c r="U44" s="17"/>
      <c r="V44" s="17"/>
      <c r="W44" s="17"/>
    </row>
    <row r="45" spans="2:23" ht="12.75" customHeight="1">
      <c r="B45" s="5" t="s">
        <v>151</v>
      </c>
      <c r="D45" s="22"/>
      <c r="E45" s="22"/>
      <c r="F45" s="22"/>
      <c r="G45" s="22"/>
      <c r="H45" s="22"/>
      <c r="I45" s="22"/>
      <c r="J45" s="22"/>
      <c r="K45" s="22"/>
      <c r="L45" s="22"/>
      <c r="M45" s="22"/>
      <c r="N45" s="22"/>
      <c r="O45" s="22"/>
      <c r="P45" s="22"/>
      <c r="Q45" s="22"/>
      <c r="R45" s="22"/>
      <c r="S45" s="22"/>
      <c r="T45" s="22"/>
      <c r="U45" s="22"/>
      <c r="V45" s="22"/>
      <c r="W45" s="22"/>
    </row>
    <row r="46" spans="2:23" ht="12.75" customHeight="1">
      <c r="B46" s="5" t="s">
        <v>124</v>
      </c>
      <c r="D46" s="378"/>
      <c r="E46" s="378"/>
      <c r="F46" s="378"/>
      <c r="G46" s="378"/>
      <c r="H46" s="378"/>
      <c r="I46" s="378"/>
      <c r="J46" s="378"/>
      <c r="K46" s="378"/>
      <c r="L46" s="378"/>
      <c r="M46" s="378"/>
      <c r="N46" s="378"/>
      <c r="O46" s="378"/>
      <c r="P46" s="378"/>
      <c r="Q46" s="378"/>
      <c r="R46" s="378"/>
      <c r="S46" s="378"/>
      <c r="T46" s="378"/>
      <c r="U46" s="378"/>
      <c r="V46" s="378"/>
      <c r="W46" s="378"/>
    </row>
  </sheetData>
  <mergeCells count="5">
    <mergeCell ref="B42:W42"/>
    <mergeCell ref="B1:C1"/>
    <mergeCell ref="B43:P43"/>
    <mergeCell ref="B2:W2"/>
    <mergeCell ref="B3:W3"/>
  </mergeCells>
  <printOptions horizontalCentered="1"/>
  <pageMargins left="0.6692913385826772" right="0.6692913385826772" top="0.5118110236220472" bottom="0.2755905511811024" header="0" footer="0"/>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 </cp:lastModifiedBy>
  <cp:lastPrinted>2010-04-29T16:25:11Z</cp:lastPrinted>
  <dcterms:created xsi:type="dcterms:W3CDTF">2003-09-05T14:33:05Z</dcterms:created>
  <dcterms:modified xsi:type="dcterms:W3CDTF">2010-04-29T16:34:55Z</dcterms:modified>
  <cp:category/>
  <cp:version/>
  <cp:contentType/>
  <cp:contentStatus/>
</cp:coreProperties>
</file>